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mendez\Desktop\"/>
    </mc:Choice>
  </mc:AlternateContent>
  <xr:revisionPtr revIDLastSave="0" documentId="13_ncr:1_{6E25B784-36E0-4AE2-BF3B-546036889B04}" xr6:coauthVersionLast="43" xr6:coauthVersionMax="43" xr10:uidLastSave="{00000000-0000-0000-0000-000000000000}"/>
  <bookViews>
    <workbookView xWindow="-120" yWindow="-120" windowWidth="20730" windowHeight="11160" activeTab="7" xr2:uid="{00000000-000D-0000-FFFF-FFFF00000000}"/>
  </bookViews>
  <sheets>
    <sheet name="RESUMEN" sheetId="56" r:id="rId1"/>
    <sheet name="LOTE A" sheetId="53" r:id="rId2"/>
    <sheet name="LOTE B" sheetId="55" r:id="rId3"/>
    <sheet name="LOTE C" sheetId="57" r:id="rId4"/>
    <sheet name="LOTE D" sheetId="58" r:id="rId5"/>
    <sheet name="LOTE E" sheetId="59" r:id="rId6"/>
    <sheet name="LOTE F" sheetId="60" r:id="rId7"/>
    <sheet name="LOTE G" sheetId="6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</externalReferences>
  <definedNames>
    <definedName name="\" localSheetId="2">#REF!</definedName>
    <definedName name="\" localSheetId="3">#REF!</definedName>
    <definedName name="\" localSheetId="4">#REF!</definedName>
    <definedName name="\" localSheetId="5">#REF!</definedName>
    <definedName name="\" localSheetId="6">#REF!</definedName>
    <definedName name="\" localSheetId="7">#REF!</definedName>
    <definedName name="\" localSheetId="0">#REF!</definedName>
    <definedName name="\">#REF!</definedName>
    <definedName name="\4">#REF!</definedName>
    <definedName name="\6">#REF!</definedName>
    <definedName name="\A" localSheetId="2">[1]Presup.!#REF!</definedName>
    <definedName name="\A" localSheetId="3">[1]Presup.!#REF!</definedName>
    <definedName name="\A" localSheetId="4">[1]Presup.!#REF!</definedName>
    <definedName name="\A" localSheetId="5">[1]Presup.!#REF!</definedName>
    <definedName name="\A" localSheetId="6">[1]Presup.!#REF!</definedName>
    <definedName name="\A" localSheetId="7">[1]Presup.!#REF!</definedName>
    <definedName name="\A" localSheetId="0">[1]Presup.!#REF!</definedName>
    <definedName name="\A">[1]Presup.!#REF!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7">#REF!</definedName>
    <definedName name="\D">#REF!</definedName>
    <definedName name="\E">#REF!</definedName>
    <definedName name="\I" localSheetId="2">#REF!</definedName>
    <definedName name="\I" localSheetId="4">#REF!</definedName>
    <definedName name="\I" localSheetId="7">#REF!</definedName>
    <definedName name="\I">#REF!</definedName>
    <definedName name="\M" localSheetId="2">[1]Presup.!#REF!</definedName>
    <definedName name="\M" localSheetId="4">[1]Presup.!#REF!</definedName>
    <definedName name="\M" localSheetId="7">[1]Presup.!#REF!</definedName>
    <definedName name="\M" localSheetId="0">[1]Presup.!#REF!</definedName>
    <definedName name="\M">[1]Presup.!#REF!</definedName>
    <definedName name="\N">#REF!</definedName>
    <definedName name="\O">#REF!</definedName>
    <definedName name="\P" localSheetId="2">'[2]Part. No Ejecutables'!#REF!</definedName>
    <definedName name="\P" localSheetId="4">'[2]Part. No Ejecutables'!#REF!</definedName>
    <definedName name="\P" localSheetId="7">'[2]Part. No Ejecutables'!#REF!</definedName>
    <definedName name="\P" localSheetId="0">'[2]Part. No Ejecutables'!#REF!</definedName>
    <definedName name="\P">'[2]Part. No Ejecutables'!#REF!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>#REF!</definedName>
    <definedName name="\R" localSheetId="2">[1]Presup.!#REF!</definedName>
    <definedName name="\R" localSheetId="3">[1]Presup.!#REF!</definedName>
    <definedName name="\R" localSheetId="4">[1]Presup.!#REF!</definedName>
    <definedName name="\R" localSheetId="5">[1]Presup.!#REF!</definedName>
    <definedName name="\R" localSheetId="6">[1]Presup.!#REF!</definedName>
    <definedName name="\R" localSheetId="7">[1]Presup.!#REF!</definedName>
    <definedName name="\R" localSheetId="0">[1]Presup.!#REF!</definedName>
    <definedName name="\R">[1]Presup.!#REF!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>#REF!</definedName>
    <definedName name="\T" localSheetId="2">[1]Presup.!#REF!</definedName>
    <definedName name="\T" localSheetId="3">[1]Presup.!#REF!</definedName>
    <definedName name="\T" localSheetId="4">[1]Presup.!#REF!</definedName>
    <definedName name="\T" localSheetId="5">[1]Presup.!#REF!</definedName>
    <definedName name="\T" localSheetId="6">[1]Presup.!#REF!</definedName>
    <definedName name="\T" localSheetId="7">[1]Presup.!#REF!</definedName>
    <definedName name="\T" localSheetId="0">[1]Presup.!#REF!</definedName>
    <definedName name="\T">[1]Presup.!#REF!</definedName>
    <definedName name="\U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7">#REF!</definedName>
    <definedName name="\W">#REF!</definedName>
    <definedName name="___________________________________F">[3]A!#REF!</definedName>
    <definedName name="__________________________________F">[3]A!#REF!</definedName>
    <definedName name="_________________________________F">[3]A!#REF!</definedName>
    <definedName name="________________________________F">[3]A!#REF!</definedName>
    <definedName name="_______________________________F">[3]A!#REF!</definedName>
    <definedName name="______________________________F">[3]A!#REF!</definedName>
    <definedName name="_____________________________F" localSheetId="2">[3]A!#REF!</definedName>
    <definedName name="_____________________________F" localSheetId="3">[3]A!#REF!</definedName>
    <definedName name="_____________________________F" localSheetId="4">[3]A!#REF!</definedName>
    <definedName name="_____________________________F" localSheetId="5">[3]A!#REF!</definedName>
    <definedName name="_____________________________F" localSheetId="6">[3]A!#REF!</definedName>
    <definedName name="_____________________________F" localSheetId="7">[3]A!#REF!</definedName>
    <definedName name="_____________________________F" localSheetId="0">[3]A!#REF!</definedName>
    <definedName name="_____________________________F">[3]A!#REF!</definedName>
    <definedName name="____________________________F">[3]A!#REF!</definedName>
    <definedName name="___________________________F" localSheetId="2">#REF!</definedName>
    <definedName name="___________________________F" localSheetId="3">#REF!</definedName>
    <definedName name="___________________________F" localSheetId="4">#REF!</definedName>
    <definedName name="___________________________F" localSheetId="5">#REF!</definedName>
    <definedName name="___________________________F" localSheetId="6">#REF!</definedName>
    <definedName name="___________________________F" localSheetId="7">#REF!</definedName>
    <definedName name="___________________________F" localSheetId="0">#REF!</definedName>
    <definedName name="___________________________F">#REF!</definedName>
    <definedName name="__________________________F" localSheetId="2">[3]A!#REF!</definedName>
    <definedName name="__________________________F" localSheetId="3">[3]A!#REF!</definedName>
    <definedName name="__________________________F" localSheetId="4">[3]A!#REF!</definedName>
    <definedName name="__________________________F" localSheetId="5">[3]A!#REF!</definedName>
    <definedName name="__________________________F" localSheetId="6">[3]A!#REF!</definedName>
    <definedName name="__________________________F" localSheetId="7">[3]A!#REF!</definedName>
    <definedName name="__________________________F" localSheetId="0">[3]A!#REF!</definedName>
    <definedName name="__________________________F">[3]A!#REF!</definedName>
    <definedName name="_________________________F" localSheetId="2">[3]A!#REF!</definedName>
    <definedName name="_________________________F" localSheetId="3">[3]A!#REF!</definedName>
    <definedName name="_________________________F" localSheetId="4">[3]A!#REF!</definedName>
    <definedName name="_________________________F" localSheetId="5">[3]A!#REF!</definedName>
    <definedName name="_________________________F" localSheetId="6">[3]A!#REF!</definedName>
    <definedName name="_________________________F" localSheetId="7">[3]A!#REF!</definedName>
    <definedName name="_________________________F" localSheetId="0">[3]A!#REF!</definedName>
    <definedName name="_________________________F">[3]A!#REF!</definedName>
    <definedName name="________________________F" localSheetId="2">[3]A!#REF!</definedName>
    <definedName name="________________________F" localSheetId="4">[3]A!#REF!</definedName>
    <definedName name="________________________F" localSheetId="7">[3]A!#REF!</definedName>
    <definedName name="________________________F" localSheetId="0">[3]A!#REF!</definedName>
    <definedName name="________________________F">[3]A!#REF!</definedName>
    <definedName name="_______________________F" localSheetId="2">[3]A!#REF!</definedName>
    <definedName name="_______________________F" localSheetId="4">[3]A!#REF!</definedName>
    <definedName name="_______________________F" localSheetId="7">[3]A!#REF!</definedName>
    <definedName name="_______________________F" localSheetId="0">[3]A!#REF!</definedName>
    <definedName name="_______________________F">[3]A!#REF!</definedName>
    <definedName name="______________________F" localSheetId="2">[3]A!#REF!</definedName>
    <definedName name="______________________F" localSheetId="4">[3]A!#REF!</definedName>
    <definedName name="______________________F" localSheetId="7">[3]A!#REF!</definedName>
    <definedName name="______________________F" localSheetId="0">[3]A!#REF!</definedName>
    <definedName name="______________________F">[3]A!#REF!</definedName>
    <definedName name="_____________________F" localSheetId="2">[3]A!#REF!</definedName>
    <definedName name="_____________________F" localSheetId="4">[3]A!#REF!</definedName>
    <definedName name="_____________________F" localSheetId="7">[3]A!#REF!</definedName>
    <definedName name="_____________________F" localSheetId="0">[3]A!#REF!</definedName>
    <definedName name="_____________________F">[3]A!#REF!</definedName>
    <definedName name="____________________F" localSheetId="2">[3]A!#REF!</definedName>
    <definedName name="____________________F" localSheetId="4">[3]A!#REF!</definedName>
    <definedName name="____________________F" localSheetId="7">[3]A!#REF!</definedName>
    <definedName name="____________________F" localSheetId="0">[3]A!#REF!</definedName>
    <definedName name="____________________F">[3]A!#REF!</definedName>
    <definedName name="___________________F" localSheetId="2">[3]A!#REF!</definedName>
    <definedName name="___________________F" localSheetId="4">[3]A!#REF!</definedName>
    <definedName name="___________________F" localSheetId="7">[3]A!#REF!</definedName>
    <definedName name="___________________F" localSheetId="0">[3]A!#REF!</definedName>
    <definedName name="___________________F">[3]A!#REF!</definedName>
    <definedName name="__________________F" localSheetId="2">[4]A!#REF!</definedName>
    <definedName name="__________________F" localSheetId="4">[4]A!#REF!</definedName>
    <definedName name="__________________F" localSheetId="7">[4]A!#REF!</definedName>
    <definedName name="__________________F" localSheetId="0">[4]A!#REF!</definedName>
    <definedName name="__________________F">[4]A!#REF!</definedName>
    <definedName name="_________________CAL50" localSheetId="2">#REF!</definedName>
    <definedName name="_________________CAL50" localSheetId="3">#REF!</definedName>
    <definedName name="_________________CAL50" localSheetId="4">#REF!</definedName>
    <definedName name="_________________CAL50" localSheetId="5">#REF!</definedName>
    <definedName name="_________________CAL50" localSheetId="6">#REF!</definedName>
    <definedName name="_________________CAL50" localSheetId="7">#REF!</definedName>
    <definedName name="_________________CAL50">#REF!</definedName>
    <definedName name="_________________F" localSheetId="2">[4]A!#REF!</definedName>
    <definedName name="_________________F" localSheetId="3">[4]A!#REF!</definedName>
    <definedName name="_________________F" localSheetId="4">[4]A!#REF!</definedName>
    <definedName name="_________________F" localSheetId="5">[4]A!#REF!</definedName>
    <definedName name="_________________F" localSheetId="6">[4]A!#REF!</definedName>
    <definedName name="_________________F" localSheetId="7">[4]A!#REF!</definedName>
    <definedName name="_________________F" localSheetId="0">[4]A!#REF!</definedName>
    <definedName name="_________________F">[4]A!#REF!</definedName>
    <definedName name="_________________hor210" localSheetId="3">'[5]anal term'!$G$1512</definedName>
    <definedName name="_________________hor210" localSheetId="4">'[5]anal term'!$G$1512</definedName>
    <definedName name="_________________hor210" localSheetId="5">'[5]anal term'!$G$1512</definedName>
    <definedName name="_________________hor210" localSheetId="6">'[5]anal term'!$G$1512</definedName>
    <definedName name="_________________hor210" localSheetId="7">'[5]anal term'!$G$1512</definedName>
    <definedName name="_________________hor210" localSheetId="0">'[5]anal term'!$G$1512</definedName>
    <definedName name="_________________hor210">'[6]anal term'!$G$1512</definedName>
    <definedName name="_________________mz125" localSheetId="2">#REF!</definedName>
    <definedName name="_________________mz125" localSheetId="3">#REF!</definedName>
    <definedName name="_________________mz125" localSheetId="4">#REF!</definedName>
    <definedName name="_________________mz125" localSheetId="5">#REF!</definedName>
    <definedName name="_________________mz125" localSheetId="6">#REF!</definedName>
    <definedName name="_________________mz125" localSheetId="7">#REF!</definedName>
    <definedName name="_________________mz125">#REF!</definedName>
    <definedName name="_________________MZ13" localSheetId="2">#REF!</definedName>
    <definedName name="_________________MZ13" localSheetId="4">#REF!</definedName>
    <definedName name="_________________MZ13" localSheetId="7">#REF!</definedName>
    <definedName name="_________________MZ13">#REF!</definedName>
    <definedName name="_________________MZ14" localSheetId="2">#REF!</definedName>
    <definedName name="_________________MZ14" localSheetId="4">#REF!</definedName>
    <definedName name="_________________MZ14" localSheetId="7">#REF!</definedName>
    <definedName name="_________________MZ14">#REF!</definedName>
    <definedName name="_________________MZ17" localSheetId="2">#REF!</definedName>
    <definedName name="_________________MZ17" localSheetId="4">#REF!</definedName>
    <definedName name="_________________MZ17" localSheetId="7">#REF!</definedName>
    <definedName name="_________________MZ17">#REF!</definedName>
    <definedName name="________________F" localSheetId="2">#REF!</definedName>
    <definedName name="________________F" localSheetId="4">#REF!</definedName>
    <definedName name="________________F" localSheetId="7">#REF!</definedName>
    <definedName name="________________F">#REF!</definedName>
    <definedName name="________________hor210" localSheetId="3">'[5]anal term'!$G$1512</definedName>
    <definedName name="________________hor210" localSheetId="4">'[5]anal term'!$G$1512</definedName>
    <definedName name="________________hor210" localSheetId="5">'[5]anal term'!$G$1512</definedName>
    <definedName name="________________hor210" localSheetId="6">'[5]anal term'!$G$1512</definedName>
    <definedName name="________________hor210" localSheetId="7">'[5]anal term'!$G$1512</definedName>
    <definedName name="________________hor210" localSheetId="0">'[5]anal term'!$G$1512</definedName>
    <definedName name="________________hor210">'[6]anal term'!$G$1512</definedName>
    <definedName name="_______________CAL50" localSheetId="2">#REF!</definedName>
    <definedName name="_______________CAL50" localSheetId="3">#REF!</definedName>
    <definedName name="_______________CAL50" localSheetId="4">#REF!</definedName>
    <definedName name="_______________CAL50" localSheetId="5">#REF!</definedName>
    <definedName name="_______________CAL50" localSheetId="6">#REF!</definedName>
    <definedName name="_______________CAL50" localSheetId="7">#REF!</definedName>
    <definedName name="_______________CAL50">#REF!</definedName>
    <definedName name="_______________F" localSheetId="2">[4]A!#REF!</definedName>
    <definedName name="_______________F" localSheetId="3">[4]A!#REF!</definedName>
    <definedName name="_______________F" localSheetId="4">[4]A!#REF!</definedName>
    <definedName name="_______________F" localSheetId="5">[4]A!#REF!</definedName>
    <definedName name="_______________F" localSheetId="6">[4]A!#REF!</definedName>
    <definedName name="_______________F" localSheetId="7">[4]A!#REF!</definedName>
    <definedName name="_______________F">[4]A!#REF!</definedName>
    <definedName name="_______________hor210" localSheetId="3">'[5]anal term'!$G$1512</definedName>
    <definedName name="_______________hor210" localSheetId="4">'[5]anal term'!$G$1512</definedName>
    <definedName name="_______________hor210" localSheetId="5">'[5]anal term'!$G$1512</definedName>
    <definedName name="_______________hor210" localSheetId="6">'[5]anal term'!$G$1512</definedName>
    <definedName name="_______________hor210" localSheetId="7">'[5]anal term'!$G$1512</definedName>
    <definedName name="_______________hor210" localSheetId="0">'[5]anal term'!$G$1512</definedName>
    <definedName name="_______________hor210">'[6]anal term'!$G$1512</definedName>
    <definedName name="_______________MZ1155">[7]Mezcla!$F$37</definedName>
    <definedName name="_______________mz125" localSheetId="2">#REF!</definedName>
    <definedName name="_______________mz125" localSheetId="3">#REF!</definedName>
    <definedName name="_______________mz125" localSheetId="4">#REF!</definedName>
    <definedName name="_______________mz125" localSheetId="5">#REF!</definedName>
    <definedName name="_______________mz125" localSheetId="6">#REF!</definedName>
    <definedName name="_______________mz125" localSheetId="7">#REF!</definedName>
    <definedName name="_______________mz125">#REF!</definedName>
    <definedName name="_______________MZ13" localSheetId="2">#REF!</definedName>
    <definedName name="_______________MZ13" localSheetId="4">#REF!</definedName>
    <definedName name="_______________MZ13" localSheetId="7">#REF!</definedName>
    <definedName name="_______________MZ13">#REF!</definedName>
    <definedName name="_______________MZ14" localSheetId="2">#REF!</definedName>
    <definedName name="_______________MZ14" localSheetId="4">#REF!</definedName>
    <definedName name="_______________MZ14" localSheetId="7">#REF!</definedName>
    <definedName name="_______________MZ14">#REF!</definedName>
    <definedName name="_______________MZ16" localSheetId="2">#REF!</definedName>
    <definedName name="_______________MZ16" localSheetId="4">#REF!</definedName>
    <definedName name="_______________MZ16" localSheetId="7">#REF!</definedName>
    <definedName name="_______________MZ16">#REF!</definedName>
    <definedName name="_______________MZ17" localSheetId="2">#REF!</definedName>
    <definedName name="_______________MZ17" localSheetId="4">#REF!</definedName>
    <definedName name="_______________MZ17" localSheetId="7">#REF!</definedName>
    <definedName name="_______________MZ17">#REF!</definedName>
    <definedName name="______________CAL50">[7]insumo!$D$11</definedName>
    <definedName name="______________F" localSheetId="2">'[8]Hato Mayor Dic.2010'!#REF!</definedName>
    <definedName name="______________F" localSheetId="3">'[8]Hato Mayor Dic.2010'!#REF!</definedName>
    <definedName name="______________F" localSheetId="4">'[8]Hato Mayor Dic.2010'!#REF!</definedName>
    <definedName name="______________F" localSheetId="5">'[8]Hato Mayor Dic.2010'!#REF!</definedName>
    <definedName name="______________F" localSheetId="6">'[8]Hato Mayor Dic.2010'!#REF!</definedName>
    <definedName name="______________F" localSheetId="7">'[8]Hato Mayor Dic.2010'!#REF!</definedName>
    <definedName name="______________F">'[8]Hato Mayor Dic.2010'!#REF!</definedName>
    <definedName name="______________hor210" localSheetId="3">'[5]anal term'!$G$1512</definedName>
    <definedName name="______________hor210" localSheetId="4">'[5]anal term'!$G$1512</definedName>
    <definedName name="______________hor210" localSheetId="5">'[5]anal term'!$G$1512</definedName>
    <definedName name="______________hor210" localSheetId="6">'[5]anal term'!$G$1512</definedName>
    <definedName name="______________hor210" localSheetId="7">'[5]anal term'!$G$1512</definedName>
    <definedName name="______________hor210" localSheetId="0">'[5]anal term'!$G$1512</definedName>
    <definedName name="______________hor210">'[6]anal term'!$G$1512</definedName>
    <definedName name="______________MZ1155">[7]Mezcla!$F$37</definedName>
    <definedName name="______________mz125" localSheetId="2">[9]Mezcla!#REF!</definedName>
    <definedName name="______________mz125" localSheetId="3">[9]Mezcla!#REF!</definedName>
    <definedName name="______________mz125" localSheetId="4">[9]Mezcla!#REF!</definedName>
    <definedName name="______________mz125" localSheetId="5">[9]Mezcla!#REF!</definedName>
    <definedName name="______________mz125" localSheetId="6">[9]Mezcla!#REF!</definedName>
    <definedName name="______________mz125" localSheetId="7">[9]Mezcla!#REF!</definedName>
    <definedName name="______________mz125" localSheetId="0">[9]Mezcla!#REF!</definedName>
    <definedName name="______________mz125">[9]Mezcla!#REF!</definedName>
    <definedName name="______________MZ13" localSheetId="2">[9]Mezcla!#REF!</definedName>
    <definedName name="______________MZ13" localSheetId="3">[9]Mezcla!#REF!</definedName>
    <definedName name="______________MZ13" localSheetId="4">[9]Mezcla!#REF!</definedName>
    <definedName name="______________MZ13" localSheetId="5">[9]Mezcla!#REF!</definedName>
    <definedName name="______________MZ13" localSheetId="6">[9]Mezcla!#REF!</definedName>
    <definedName name="______________MZ13" localSheetId="7">[9]Mezcla!#REF!</definedName>
    <definedName name="______________MZ13">[9]Mezcla!#REF!</definedName>
    <definedName name="______________MZ14" localSheetId="2">[9]Mezcla!#REF!</definedName>
    <definedName name="______________MZ14" localSheetId="4">[9]Mezcla!#REF!</definedName>
    <definedName name="______________MZ14" localSheetId="7">[9]Mezcla!#REF!</definedName>
    <definedName name="______________MZ14">[9]Mezcla!#REF!</definedName>
    <definedName name="______________MZ16" localSheetId="2">#REF!</definedName>
    <definedName name="______________MZ16" localSheetId="3">#REF!</definedName>
    <definedName name="______________MZ16" localSheetId="4">#REF!</definedName>
    <definedName name="______________MZ16" localSheetId="5">#REF!</definedName>
    <definedName name="______________MZ16" localSheetId="6">#REF!</definedName>
    <definedName name="______________MZ16" localSheetId="7">#REF!</definedName>
    <definedName name="______________MZ16" localSheetId="0">#REF!</definedName>
    <definedName name="______________MZ16">#REF!</definedName>
    <definedName name="______________MZ17" localSheetId="2">[9]Mezcla!#REF!</definedName>
    <definedName name="______________MZ17" localSheetId="3">[9]Mezcla!#REF!</definedName>
    <definedName name="______________MZ17" localSheetId="4">[9]Mezcla!#REF!</definedName>
    <definedName name="______________MZ17" localSheetId="5">[9]Mezcla!#REF!</definedName>
    <definedName name="______________MZ17" localSheetId="6">[9]Mezcla!#REF!</definedName>
    <definedName name="______________MZ17" localSheetId="7">[9]Mezcla!#REF!</definedName>
    <definedName name="______________MZ17" localSheetId="0">[9]Mezcla!#REF!</definedName>
    <definedName name="______________MZ17">[9]Mezcla!#REF!</definedName>
    <definedName name="_____________CAL50">[7]insumo!$D$11</definedName>
    <definedName name="_____________F" localSheetId="2">'[8]Hato Mayor Dic.2010'!#REF!</definedName>
    <definedName name="_____________F" localSheetId="3">'[8]Hato Mayor Dic.2010'!#REF!</definedName>
    <definedName name="_____________F" localSheetId="4">'[8]Hato Mayor Dic.2010'!#REF!</definedName>
    <definedName name="_____________F" localSheetId="5">'[8]Hato Mayor Dic.2010'!#REF!</definedName>
    <definedName name="_____________F" localSheetId="6">'[8]Hato Mayor Dic.2010'!#REF!</definedName>
    <definedName name="_____________F" localSheetId="7">'[8]Hato Mayor Dic.2010'!#REF!</definedName>
    <definedName name="_____________F">'[8]Hato Mayor Dic.2010'!#REF!</definedName>
    <definedName name="_____________hor210" localSheetId="3">'[5]anal term'!$G$1512</definedName>
    <definedName name="_____________hor210" localSheetId="4">'[5]anal term'!$G$1512</definedName>
    <definedName name="_____________hor210" localSheetId="5">'[5]anal term'!$G$1512</definedName>
    <definedName name="_____________hor210" localSheetId="6">'[5]anal term'!$G$1512</definedName>
    <definedName name="_____________hor210" localSheetId="7">'[5]anal term'!$G$1512</definedName>
    <definedName name="_____________hor210" localSheetId="0">'[5]anal term'!$G$1512</definedName>
    <definedName name="_____________hor210">'[6]anal term'!$G$1512</definedName>
    <definedName name="_____________MZ1155">[7]Mezcla!$F$37</definedName>
    <definedName name="_____________mz125" localSheetId="2">[9]Mezcla!#REF!</definedName>
    <definedName name="_____________mz125" localSheetId="3">[9]Mezcla!#REF!</definedName>
    <definedName name="_____________mz125" localSheetId="4">[9]Mezcla!#REF!</definedName>
    <definedName name="_____________mz125" localSheetId="5">[9]Mezcla!#REF!</definedName>
    <definedName name="_____________mz125" localSheetId="6">[9]Mezcla!#REF!</definedName>
    <definedName name="_____________mz125" localSheetId="7">[9]Mezcla!#REF!</definedName>
    <definedName name="_____________mz125" localSheetId="0">[9]Mezcla!#REF!</definedName>
    <definedName name="_____________mz125">[9]Mezcla!#REF!</definedName>
    <definedName name="_____________MZ13" localSheetId="2">[9]Mezcla!#REF!</definedName>
    <definedName name="_____________MZ13" localSheetId="3">[9]Mezcla!#REF!</definedName>
    <definedName name="_____________MZ13" localSheetId="4">[9]Mezcla!#REF!</definedName>
    <definedName name="_____________MZ13" localSheetId="5">[9]Mezcla!#REF!</definedName>
    <definedName name="_____________MZ13" localSheetId="6">[9]Mezcla!#REF!</definedName>
    <definedName name="_____________MZ13" localSheetId="7">[9]Mezcla!#REF!</definedName>
    <definedName name="_____________MZ13">[9]Mezcla!#REF!</definedName>
    <definedName name="_____________MZ14" localSheetId="2">[9]Mezcla!#REF!</definedName>
    <definedName name="_____________MZ14" localSheetId="4">[9]Mezcla!#REF!</definedName>
    <definedName name="_____________MZ14" localSheetId="7">[9]Mezcla!#REF!</definedName>
    <definedName name="_____________MZ14">[9]Mezcla!#REF!</definedName>
    <definedName name="_____________MZ16" localSheetId="2">#REF!</definedName>
    <definedName name="_____________MZ16" localSheetId="3">#REF!</definedName>
    <definedName name="_____________MZ16" localSheetId="4">#REF!</definedName>
    <definedName name="_____________MZ16" localSheetId="5">#REF!</definedName>
    <definedName name="_____________MZ16" localSheetId="6">#REF!</definedName>
    <definedName name="_____________MZ16" localSheetId="7">#REF!</definedName>
    <definedName name="_____________MZ16" localSheetId="0">#REF!</definedName>
    <definedName name="_____________MZ16">#REF!</definedName>
    <definedName name="_____________MZ17" localSheetId="2">[9]Mezcla!#REF!</definedName>
    <definedName name="_____________MZ17" localSheetId="3">[9]Mezcla!#REF!</definedName>
    <definedName name="_____________MZ17" localSheetId="4">[9]Mezcla!#REF!</definedName>
    <definedName name="_____________MZ17" localSheetId="5">[9]Mezcla!#REF!</definedName>
    <definedName name="_____________MZ17" localSheetId="6">[9]Mezcla!#REF!</definedName>
    <definedName name="_____________MZ17" localSheetId="7">[9]Mezcla!#REF!</definedName>
    <definedName name="_____________MZ17" localSheetId="0">[9]Mezcla!#REF!</definedName>
    <definedName name="_____________MZ17">[9]Mezcla!#REF!</definedName>
    <definedName name="____________CAL50">[7]insumo!$D$11</definedName>
    <definedName name="____________F" localSheetId="2">'[8]Hato Mayor Dic.2010'!#REF!</definedName>
    <definedName name="____________F" localSheetId="3">'[8]Hato Mayor Dic.2010'!#REF!</definedName>
    <definedName name="____________F" localSheetId="4">'[8]Hato Mayor Dic.2010'!#REF!</definedName>
    <definedName name="____________F" localSheetId="5">'[8]Hato Mayor Dic.2010'!#REF!</definedName>
    <definedName name="____________F" localSheetId="6">'[8]Hato Mayor Dic.2010'!#REF!</definedName>
    <definedName name="____________F" localSheetId="7">'[8]Hato Mayor Dic.2010'!#REF!</definedName>
    <definedName name="____________F">'[8]Hato Mayor Dic.2010'!#REF!</definedName>
    <definedName name="____________hor210" localSheetId="3">'[5]anal term'!$G$1512</definedName>
    <definedName name="____________hor210" localSheetId="4">'[5]anal term'!$G$1512</definedName>
    <definedName name="____________hor210" localSheetId="5">'[5]anal term'!$G$1512</definedName>
    <definedName name="____________hor210" localSheetId="6">'[5]anal term'!$G$1512</definedName>
    <definedName name="____________hor210" localSheetId="7">'[5]anal term'!$G$1512</definedName>
    <definedName name="____________hor210" localSheetId="0">'[5]anal term'!$G$1512</definedName>
    <definedName name="____________hor210">'[6]anal term'!$G$1512</definedName>
    <definedName name="____________MZ1155" localSheetId="2">#REF!</definedName>
    <definedName name="____________MZ1155" localSheetId="3">#REF!</definedName>
    <definedName name="____________MZ1155" localSheetId="4">#REF!</definedName>
    <definedName name="____________MZ1155" localSheetId="5">#REF!</definedName>
    <definedName name="____________MZ1155" localSheetId="6">#REF!</definedName>
    <definedName name="____________MZ1155" localSheetId="7">#REF!</definedName>
    <definedName name="____________MZ1155">#REF!</definedName>
    <definedName name="____________mz125" localSheetId="2">[9]Mezcla!#REF!</definedName>
    <definedName name="____________mz125" localSheetId="3">[9]Mezcla!#REF!</definedName>
    <definedName name="____________mz125" localSheetId="4">[9]Mezcla!#REF!</definedName>
    <definedName name="____________mz125" localSheetId="5">[9]Mezcla!#REF!</definedName>
    <definedName name="____________mz125" localSheetId="6">[9]Mezcla!#REF!</definedName>
    <definedName name="____________mz125" localSheetId="7">[9]Mezcla!#REF!</definedName>
    <definedName name="____________mz125">[9]Mezcla!#REF!</definedName>
    <definedName name="____________MZ13" localSheetId="2">[9]Mezcla!#REF!</definedName>
    <definedName name="____________MZ13" localSheetId="3">[9]Mezcla!#REF!</definedName>
    <definedName name="____________MZ13" localSheetId="4">[9]Mezcla!#REF!</definedName>
    <definedName name="____________MZ13" localSheetId="5">[9]Mezcla!#REF!</definedName>
    <definedName name="____________MZ13" localSheetId="6">[9]Mezcla!#REF!</definedName>
    <definedName name="____________MZ13" localSheetId="7">[9]Mezcla!#REF!</definedName>
    <definedName name="____________MZ13">[9]Mezcla!#REF!</definedName>
    <definedName name="____________MZ14" localSheetId="2">[9]Mezcla!#REF!</definedName>
    <definedName name="____________MZ14" localSheetId="3">[9]Mezcla!#REF!</definedName>
    <definedName name="____________MZ14" localSheetId="4">[9]Mezcla!#REF!</definedName>
    <definedName name="____________MZ14" localSheetId="5">[9]Mezcla!#REF!</definedName>
    <definedName name="____________MZ14" localSheetId="6">[9]Mezcla!#REF!</definedName>
    <definedName name="____________MZ14" localSheetId="7">[9]Mezcla!#REF!</definedName>
    <definedName name="____________MZ14">[9]Mezcla!#REF!</definedName>
    <definedName name="____________MZ16" localSheetId="2">#REF!</definedName>
    <definedName name="____________MZ16" localSheetId="3">#REF!</definedName>
    <definedName name="____________MZ16" localSheetId="4">#REF!</definedName>
    <definedName name="____________MZ16" localSheetId="5">#REF!</definedName>
    <definedName name="____________MZ16" localSheetId="6">#REF!</definedName>
    <definedName name="____________MZ16" localSheetId="7">#REF!</definedName>
    <definedName name="____________MZ16" localSheetId="0">#REF!</definedName>
    <definedName name="____________MZ16">#REF!</definedName>
    <definedName name="____________MZ17" localSheetId="2">[9]Mezcla!#REF!</definedName>
    <definedName name="____________MZ17" localSheetId="3">[9]Mezcla!#REF!</definedName>
    <definedName name="____________MZ17" localSheetId="4">[9]Mezcla!#REF!</definedName>
    <definedName name="____________MZ17" localSheetId="5">[9]Mezcla!#REF!</definedName>
    <definedName name="____________MZ17" localSheetId="6">[9]Mezcla!#REF!</definedName>
    <definedName name="____________MZ17" localSheetId="7">[9]Mezcla!#REF!</definedName>
    <definedName name="____________MZ17" localSheetId="0">[9]Mezcla!#REF!</definedName>
    <definedName name="____________MZ17">[9]Mezcla!#REF!</definedName>
    <definedName name="___________CAL50" localSheetId="2">#REF!</definedName>
    <definedName name="___________CAL50" localSheetId="3">#REF!</definedName>
    <definedName name="___________CAL50" localSheetId="4">#REF!</definedName>
    <definedName name="___________CAL50" localSheetId="5">#REF!</definedName>
    <definedName name="___________CAL50" localSheetId="6">#REF!</definedName>
    <definedName name="___________CAL50" localSheetId="7">#REF!</definedName>
    <definedName name="___________CAL50" localSheetId="0">#REF!</definedName>
    <definedName name="___________CAL50">#REF!</definedName>
    <definedName name="___________F" localSheetId="2">'[8]Hato Mayor Dic.2010'!#REF!</definedName>
    <definedName name="___________F" localSheetId="3">'[8]Hato Mayor Dic.2010'!#REF!</definedName>
    <definedName name="___________F" localSheetId="4">'[8]Hato Mayor Dic.2010'!#REF!</definedName>
    <definedName name="___________F" localSheetId="5">'[8]Hato Mayor Dic.2010'!#REF!</definedName>
    <definedName name="___________F" localSheetId="6">'[8]Hato Mayor Dic.2010'!#REF!</definedName>
    <definedName name="___________F" localSheetId="7">'[8]Hato Mayor Dic.2010'!#REF!</definedName>
    <definedName name="___________F" localSheetId="0">'[8]Hato Mayor Dic.2010'!#REF!</definedName>
    <definedName name="___________F">'[8]Hato Mayor Dic.2010'!#REF!</definedName>
    <definedName name="___________hor210" localSheetId="3">'[5]anal term'!$G$1512</definedName>
    <definedName name="___________hor210" localSheetId="4">'[5]anal term'!$G$1512</definedName>
    <definedName name="___________hor210" localSheetId="5">'[5]anal term'!$G$1512</definedName>
    <definedName name="___________hor210" localSheetId="6">'[5]anal term'!$G$1512</definedName>
    <definedName name="___________hor210" localSheetId="7">'[5]anal term'!$G$1512</definedName>
    <definedName name="___________hor210" localSheetId="0">'[5]anal term'!$G$1512</definedName>
    <definedName name="___________hor210">'[6]anal term'!$G$1512</definedName>
    <definedName name="___________MZ1155" localSheetId="2">#REF!</definedName>
    <definedName name="___________MZ1155" localSheetId="3">#REF!</definedName>
    <definedName name="___________MZ1155" localSheetId="4">#REF!</definedName>
    <definedName name="___________MZ1155" localSheetId="5">#REF!</definedName>
    <definedName name="___________MZ1155" localSheetId="6">#REF!</definedName>
    <definedName name="___________MZ1155" localSheetId="7">#REF!</definedName>
    <definedName name="___________MZ1155">#REF!</definedName>
    <definedName name="___________mz125" localSheetId="2">#REF!</definedName>
    <definedName name="___________mz125" localSheetId="3">#REF!</definedName>
    <definedName name="___________mz125" localSheetId="4">#REF!</definedName>
    <definedName name="___________mz125" localSheetId="5">#REF!</definedName>
    <definedName name="___________mz125" localSheetId="6">#REF!</definedName>
    <definedName name="___________mz125" localSheetId="7">#REF!</definedName>
    <definedName name="___________mz125" localSheetId="0">#REF!</definedName>
    <definedName name="___________mz125">#REF!</definedName>
    <definedName name="___________MZ13" localSheetId="2">#REF!</definedName>
    <definedName name="___________MZ13" localSheetId="3">#REF!</definedName>
    <definedName name="___________MZ13" localSheetId="4">#REF!</definedName>
    <definedName name="___________MZ13" localSheetId="5">#REF!</definedName>
    <definedName name="___________MZ13" localSheetId="6">#REF!</definedName>
    <definedName name="___________MZ13" localSheetId="7">#REF!</definedName>
    <definedName name="___________MZ13" localSheetId="0">#REF!</definedName>
    <definedName name="___________MZ13">#REF!</definedName>
    <definedName name="___________MZ14" localSheetId="2">#REF!</definedName>
    <definedName name="___________MZ14" localSheetId="3">#REF!</definedName>
    <definedName name="___________MZ14" localSheetId="4">#REF!</definedName>
    <definedName name="___________MZ14" localSheetId="5">#REF!</definedName>
    <definedName name="___________MZ14" localSheetId="6">#REF!</definedName>
    <definedName name="___________MZ14" localSheetId="7">#REF!</definedName>
    <definedName name="___________MZ14" localSheetId="0">#REF!</definedName>
    <definedName name="___________MZ14">#REF!</definedName>
    <definedName name="___________MZ16" localSheetId="2">#REF!</definedName>
    <definedName name="___________MZ16" localSheetId="4">#REF!</definedName>
    <definedName name="___________MZ16" localSheetId="7">#REF!</definedName>
    <definedName name="___________MZ16">#REF!</definedName>
    <definedName name="___________MZ17" localSheetId="2">#REF!</definedName>
    <definedName name="___________MZ17" localSheetId="3">#REF!</definedName>
    <definedName name="___________MZ17" localSheetId="4">#REF!</definedName>
    <definedName name="___________MZ17" localSheetId="5">#REF!</definedName>
    <definedName name="___________MZ17" localSheetId="6">#REF!</definedName>
    <definedName name="___________MZ17" localSheetId="7">#REF!</definedName>
    <definedName name="___________MZ17" localSheetId="0">#REF!</definedName>
    <definedName name="___________MZ17">#REF!</definedName>
    <definedName name="___________VAR12" localSheetId="3">[10]Precio!$F$12</definedName>
    <definedName name="___________VAR12" localSheetId="4">[10]Precio!$F$12</definedName>
    <definedName name="___________VAR12" localSheetId="5">[10]Precio!$F$12</definedName>
    <definedName name="___________VAR12" localSheetId="6">[10]Precio!$F$12</definedName>
    <definedName name="___________VAR12" localSheetId="7">[10]Precio!$F$12</definedName>
    <definedName name="___________VAR12" localSheetId="0">[10]Precio!$F$12</definedName>
    <definedName name="___________VAR12">[11]Precio!$F$12</definedName>
    <definedName name="___________VAR38" localSheetId="3">[10]Precio!$F$11</definedName>
    <definedName name="___________VAR38" localSheetId="4">[10]Precio!$F$11</definedName>
    <definedName name="___________VAR38" localSheetId="5">[10]Precio!$F$11</definedName>
    <definedName name="___________VAR38" localSheetId="6">[10]Precio!$F$11</definedName>
    <definedName name="___________VAR38" localSheetId="7">[10]Precio!$F$11</definedName>
    <definedName name="___________VAR38" localSheetId="0">[10]Precio!$F$11</definedName>
    <definedName name="___________VAR38">[11]Precio!$F$11</definedName>
    <definedName name="__________CAL50">[7]insumo!$D$11</definedName>
    <definedName name="__________F" localSheetId="1">#REF!</definedName>
    <definedName name="__________F" localSheetId="2">#REF!</definedName>
    <definedName name="__________F" localSheetId="3">#REF!</definedName>
    <definedName name="__________F" localSheetId="4">#REF!</definedName>
    <definedName name="__________F" localSheetId="5">#REF!</definedName>
    <definedName name="__________F" localSheetId="6">#REF!</definedName>
    <definedName name="__________F" localSheetId="7">#REF!</definedName>
    <definedName name="__________F" localSheetId="0">#REF!</definedName>
    <definedName name="__________F">#REF!</definedName>
    <definedName name="__________hor210" localSheetId="3">'[5]anal term'!$G$1512</definedName>
    <definedName name="__________hor210" localSheetId="4">'[5]anal term'!$G$1512</definedName>
    <definedName name="__________hor210" localSheetId="5">'[5]anal term'!$G$1512</definedName>
    <definedName name="__________hor210" localSheetId="6">'[5]anal term'!$G$1512</definedName>
    <definedName name="__________hor210" localSheetId="7">'[5]anal term'!$G$1512</definedName>
    <definedName name="__________hor210" localSheetId="0">'[5]anal term'!$G$1512</definedName>
    <definedName name="__________hor210">'[6]anal term'!$G$1512</definedName>
    <definedName name="__________MZ1155">[7]Mezcla!$F$37</definedName>
    <definedName name="__________mz125" localSheetId="2">[9]Mezcla!#REF!</definedName>
    <definedName name="__________mz125" localSheetId="3">[9]Mezcla!#REF!</definedName>
    <definedName name="__________mz125" localSheetId="4">[9]Mezcla!#REF!</definedName>
    <definedName name="__________mz125" localSheetId="5">[9]Mezcla!#REF!</definedName>
    <definedName name="__________mz125" localSheetId="6">[9]Mezcla!#REF!</definedName>
    <definedName name="__________mz125" localSheetId="7">[9]Mezcla!#REF!</definedName>
    <definedName name="__________mz125" localSheetId="0">[9]Mezcla!#REF!</definedName>
    <definedName name="__________mz125">[9]Mezcla!#REF!</definedName>
    <definedName name="__________MZ13" localSheetId="2">[9]Mezcla!#REF!</definedName>
    <definedName name="__________MZ13" localSheetId="3">[9]Mezcla!#REF!</definedName>
    <definedName name="__________MZ13" localSheetId="4">[9]Mezcla!#REF!</definedName>
    <definedName name="__________MZ13" localSheetId="5">[9]Mezcla!#REF!</definedName>
    <definedName name="__________MZ13" localSheetId="6">[9]Mezcla!#REF!</definedName>
    <definedName name="__________MZ13" localSheetId="7">[9]Mezcla!#REF!</definedName>
    <definedName name="__________MZ13">[9]Mezcla!#REF!</definedName>
    <definedName name="__________MZ14" localSheetId="2">[9]Mezcla!#REF!</definedName>
    <definedName name="__________MZ14" localSheetId="4">[9]Mezcla!#REF!</definedName>
    <definedName name="__________MZ14" localSheetId="7">[9]Mezcla!#REF!</definedName>
    <definedName name="__________MZ14">[9]Mezcla!#REF!</definedName>
    <definedName name="__________MZ16" localSheetId="2">#REF!</definedName>
    <definedName name="__________MZ16" localSheetId="3">#REF!</definedName>
    <definedName name="__________MZ16" localSheetId="4">#REF!</definedName>
    <definedName name="__________MZ16" localSheetId="5">#REF!</definedName>
    <definedName name="__________MZ16" localSheetId="6">#REF!</definedName>
    <definedName name="__________MZ16" localSheetId="7">#REF!</definedName>
    <definedName name="__________MZ16" localSheetId="0">#REF!</definedName>
    <definedName name="__________MZ16">#REF!</definedName>
    <definedName name="__________MZ17" localSheetId="2">[9]Mezcla!#REF!</definedName>
    <definedName name="__________MZ17" localSheetId="3">[9]Mezcla!#REF!</definedName>
    <definedName name="__________MZ17" localSheetId="4">[9]Mezcla!#REF!</definedName>
    <definedName name="__________MZ17" localSheetId="5">[9]Mezcla!#REF!</definedName>
    <definedName name="__________MZ17" localSheetId="6">[9]Mezcla!#REF!</definedName>
    <definedName name="__________MZ17" localSheetId="7">[9]Mezcla!#REF!</definedName>
    <definedName name="__________MZ17" localSheetId="0">[9]Mezcla!#REF!</definedName>
    <definedName name="__________MZ17">[9]Mezcla!#REF!</definedName>
    <definedName name="__________VAR12" localSheetId="3">[10]Precio!$F$12</definedName>
    <definedName name="__________VAR12" localSheetId="4">[10]Precio!$F$12</definedName>
    <definedName name="__________VAR12" localSheetId="5">[10]Precio!$F$12</definedName>
    <definedName name="__________VAR12" localSheetId="6">[10]Precio!$F$12</definedName>
    <definedName name="__________VAR12" localSheetId="7">[10]Precio!$F$12</definedName>
    <definedName name="__________VAR12" localSheetId="0">[10]Precio!$F$12</definedName>
    <definedName name="__________VAR12">[11]Precio!$F$12</definedName>
    <definedName name="__________VAR38" localSheetId="3">[10]Precio!$F$11</definedName>
    <definedName name="__________VAR38" localSheetId="4">[10]Precio!$F$11</definedName>
    <definedName name="__________VAR38" localSheetId="5">[10]Precio!$F$11</definedName>
    <definedName name="__________VAR38" localSheetId="6">[10]Precio!$F$11</definedName>
    <definedName name="__________VAR38" localSheetId="7">[10]Precio!$F$11</definedName>
    <definedName name="__________VAR38" localSheetId="0">[10]Precio!$F$11</definedName>
    <definedName name="__________VAR38">[11]Precio!$F$11</definedName>
    <definedName name="_________CAL50">[7]insumo!$D$11</definedName>
    <definedName name="_________F" localSheetId="1">[12]Senalizacion!#REF!</definedName>
    <definedName name="_________F" localSheetId="2">[12]Senalizacion!#REF!</definedName>
    <definedName name="_________F" localSheetId="3">[12]Senalizacion!#REF!</definedName>
    <definedName name="_________F" localSheetId="4">[12]Senalizacion!#REF!</definedName>
    <definedName name="_________F" localSheetId="5">[12]Senalizacion!#REF!</definedName>
    <definedName name="_________F" localSheetId="6">[12]Senalizacion!#REF!</definedName>
    <definedName name="_________F" localSheetId="7">[12]Senalizacion!#REF!</definedName>
    <definedName name="_________F" localSheetId="0">[12]Senalizacion!#REF!</definedName>
    <definedName name="_________F">[12]Senalizacion!#REF!</definedName>
    <definedName name="_________hor210" localSheetId="3">'[5]anal term'!$G$1512</definedName>
    <definedName name="_________hor210" localSheetId="4">'[5]anal term'!$G$1512</definedName>
    <definedName name="_________hor210" localSheetId="5">'[5]anal term'!$G$1512</definedName>
    <definedName name="_________hor210" localSheetId="6">'[5]anal term'!$G$1512</definedName>
    <definedName name="_________hor210" localSheetId="7">'[5]anal term'!$G$1512</definedName>
    <definedName name="_________hor210" localSheetId="0">'[5]anal term'!$G$1512</definedName>
    <definedName name="_________hor210">'[6]anal term'!$G$1512</definedName>
    <definedName name="_________MZ1155">[7]Mezcla!$F$37</definedName>
    <definedName name="_________mz125" localSheetId="2">[9]Mezcla!#REF!</definedName>
    <definedName name="_________mz125" localSheetId="3">[9]Mezcla!#REF!</definedName>
    <definedName name="_________mz125" localSheetId="4">[9]Mezcla!#REF!</definedName>
    <definedName name="_________mz125" localSheetId="5">[9]Mezcla!#REF!</definedName>
    <definedName name="_________mz125" localSheetId="6">[9]Mezcla!#REF!</definedName>
    <definedName name="_________mz125" localSheetId="7">[9]Mezcla!#REF!</definedName>
    <definedName name="_________mz125" localSheetId="0">[9]Mezcla!#REF!</definedName>
    <definedName name="_________mz125">[9]Mezcla!#REF!</definedName>
    <definedName name="_________MZ13" localSheetId="2">[9]Mezcla!#REF!</definedName>
    <definedName name="_________MZ13" localSheetId="3">[9]Mezcla!#REF!</definedName>
    <definedName name="_________MZ13" localSheetId="4">[9]Mezcla!#REF!</definedName>
    <definedName name="_________MZ13" localSheetId="5">[9]Mezcla!#REF!</definedName>
    <definedName name="_________MZ13" localSheetId="6">[9]Mezcla!#REF!</definedName>
    <definedName name="_________MZ13" localSheetId="7">[9]Mezcla!#REF!</definedName>
    <definedName name="_________MZ13">[9]Mezcla!#REF!</definedName>
    <definedName name="_________MZ14" localSheetId="2">[9]Mezcla!#REF!</definedName>
    <definedName name="_________MZ14" localSheetId="4">[9]Mezcla!#REF!</definedName>
    <definedName name="_________MZ14" localSheetId="7">[9]Mezcla!#REF!</definedName>
    <definedName name="_________MZ14">[9]Mezcla!#REF!</definedName>
    <definedName name="_________MZ16" localSheetId="2">#REF!</definedName>
    <definedName name="_________MZ16" localSheetId="3">#REF!</definedName>
    <definedName name="_________MZ16" localSheetId="4">#REF!</definedName>
    <definedName name="_________MZ16" localSheetId="5">#REF!</definedName>
    <definedName name="_________MZ16" localSheetId="6">#REF!</definedName>
    <definedName name="_________MZ16" localSheetId="7">#REF!</definedName>
    <definedName name="_________MZ16">#REF!</definedName>
    <definedName name="_________MZ17" localSheetId="2">[9]Mezcla!#REF!</definedName>
    <definedName name="_________MZ17" localSheetId="3">[9]Mezcla!#REF!</definedName>
    <definedName name="_________MZ17" localSheetId="4">[9]Mezcla!#REF!</definedName>
    <definedName name="_________MZ17" localSheetId="5">[9]Mezcla!#REF!</definedName>
    <definedName name="_________MZ17" localSheetId="6">[9]Mezcla!#REF!</definedName>
    <definedName name="_________MZ17" localSheetId="7">[9]Mezcla!#REF!</definedName>
    <definedName name="_________MZ17">[9]Mezcla!#REF!</definedName>
    <definedName name="_________VAR12" localSheetId="3">[10]Precio!$F$12</definedName>
    <definedName name="_________VAR12" localSheetId="4">[10]Precio!$F$12</definedName>
    <definedName name="_________VAR12" localSheetId="5">[10]Precio!$F$12</definedName>
    <definedName name="_________VAR12" localSheetId="6">[10]Precio!$F$12</definedName>
    <definedName name="_________VAR12" localSheetId="7">[10]Precio!$F$12</definedName>
    <definedName name="_________VAR12" localSheetId="0">[10]Precio!$F$12</definedName>
    <definedName name="_________VAR12">[11]Precio!$F$12</definedName>
    <definedName name="_________VAR38" localSheetId="3">[10]Precio!$F$11</definedName>
    <definedName name="_________VAR38" localSheetId="4">[10]Precio!$F$11</definedName>
    <definedName name="_________VAR38" localSheetId="5">[10]Precio!$F$11</definedName>
    <definedName name="_________VAR38" localSheetId="6">[10]Precio!$F$11</definedName>
    <definedName name="_________VAR38" localSheetId="7">[10]Precio!$F$11</definedName>
    <definedName name="_________VAR38" localSheetId="0">[10]Precio!$F$11</definedName>
    <definedName name="_________VAR38">[11]Precio!$F$11</definedName>
    <definedName name="________CAL50" localSheetId="2">#REF!</definedName>
    <definedName name="________CAL50" localSheetId="3">#REF!</definedName>
    <definedName name="________CAL50" localSheetId="4">#REF!</definedName>
    <definedName name="________CAL50" localSheetId="5">#REF!</definedName>
    <definedName name="________CAL50" localSheetId="6">#REF!</definedName>
    <definedName name="________CAL50" localSheetId="7">#REF!</definedName>
    <definedName name="________CAL50">#REF!</definedName>
    <definedName name="________F" localSheetId="1">[13]Senalizacion!#REF!</definedName>
    <definedName name="________F" localSheetId="2">[13]Senalizacion!#REF!</definedName>
    <definedName name="________F" localSheetId="3">[13]Senalizacion!#REF!</definedName>
    <definedName name="________F" localSheetId="4">[13]Senalizacion!#REF!</definedName>
    <definedName name="________F" localSheetId="5">[13]Senalizacion!#REF!</definedName>
    <definedName name="________F" localSheetId="6">[13]Senalizacion!#REF!</definedName>
    <definedName name="________F" localSheetId="7">[13]Senalizacion!#REF!</definedName>
    <definedName name="________F" localSheetId="0">[13]Senalizacion!#REF!</definedName>
    <definedName name="________F">[13]Senalizacion!#REF!</definedName>
    <definedName name="________hor210" localSheetId="2">#REF!</definedName>
    <definedName name="________hor210" localSheetId="3">#REF!</definedName>
    <definedName name="________hor210" localSheetId="4">#REF!</definedName>
    <definedName name="________hor210" localSheetId="5">#REF!</definedName>
    <definedName name="________hor210" localSheetId="6">#REF!</definedName>
    <definedName name="________hor210" localSheetId="7">#REF!</definedName>
    <definedName name="________hor210">#REF!</definedName>
    <definedName name="________MZ1155" localSheetId="2">#REF!</definedName>
    <definedName name="________MZ1155" localSheetId="3">#REF!</definedName>
    <definedName name="________MZ1155" localSheetId="4">#REF!</definedName>
    <definedName name="________MZ1155" localSheetId="5">#REF!</definedName>
    <definedName name="________MZ1155" localSheetId="6">#REF!</definedName>
    <definedName name="________MZ1155" localSheetId="7">#REF!</definedName>
    <definedName name="________MZ1155" localSheetId="0">#REF!</definedName>
    <definedName name="________MZ1155">#REF!</definedName>
    <definedName name="________mz125" localSheetId="2">#REF!</definedName>
    <definedName name="________mz125" localSheetId="4">#REF!</definedName>
    <definedName name="________mz125" localSheetId="7">#REF!</definedName>
    <definedName name="________mz125">#REF!</definedName>
    <definedName name="________MZ13" localSheetId="2">#REF!</definedName>
    <definedName name="________MZ13" localSheetId="4">#REF!</definedName>
    <definedName name="________MZ13" localSheetId="7">#REF!</definedName>
    <definedName name="________MZ13">#REF!</definedName>
    <definedName name="________MZ14" localSheetId="2">#REF!</definedName>
    <definedName name="________MZ14" localSheetId="4">#REF!</definedName>
    <definedName name="________MZ14" localSheetId="7">#REF!</definedName>
    <definedName name="________MZ14">#REF!</definedName>
    <definedName name="________MZ16" localSheetId="2">#REF!</definedName>
    <definedName name="________MZ16" localSheetId="4">#REF!</definedName>
    <definedName name="________MZ16" localSheetId="7">#REF!</definedName>
    <definedName name="________MZ16">#REF!</definedName>
    <definedName name="________MZ17" localSheetId="2">#REF!</definedName>
    <definedName name="________MZ17" localSheetId="4">#REF!</definedName>
    <definedName name="________MZ17" localSheetId="7">#REF!</definedName>
    <definedName name="________MZ17">#REF!</definedName>
    <definedName name="________VAR12" localSheetId="3">[10]Precio!$F$12</definedName>
    <definedName name="________VAR12" localSheetId="4">[10]Precio!$F$12</definedName>
    <definedName name="________VAR12" localSheetId="5">[10]Precio!$F$12</definedName>
    <definedName name="________VAR12" localSheetId="6">[10]Precio!$F$12</definedName>
    <definedName name="________VAR12" localSheetId="7">[10]Precio!$F$12</definedName>
    <definedName name="________VAR12" localSheetId="0">[10]Precio!$F$12</definedName>
    <definedName name="________VAR12">[11]Precio!$F$12</definedName>
    <definedName name="________VAR38" localSheetId="3">[10]Precio!$F$11</definedName>
    <definedName name="________VAR38" localSheetId="4">[10]Precio!$F$11</definedName>
    <definedName name="________VAR38" localSheetId="5">[10]Precio!$F$11</definedName>
    <definedName name="________VAR38" localSheetId="6">[10]Precio!$F$11</definedName>
    <definedName name="________VAR38" localSheetId="7">[10]Precio!$F$11</definedName>
    <definedName name="________VAR38" localSheetId="0">[10]Precio!$F$11</definedName>
    <definedName name="________VAR38">[11]Precio!$F$11</definedName>
    <definedName name="_______CAL50">[7]insumo!$D$11</definedName>
    <definedName name="_______F" localSheetId="2">'[8]Hato Mayor Dic.2010'!#REF!</definedName>
    <definedName name="_______F" localSheetId="3">'[8]Hato Mayor Dic.2010'!#REF!</definedName>
    <definedName name="_______F" localSheetId="4">'[8]Hato Mayor Dic.2010'!#REF!</definedName>
    <definedName name="_______F" localSheetId="5">'[8]Hato Mayor Dic.2010'!#REF!</definedName>
    <definedName name="_______F" localSheetId="6">'[8]Hato Mayor Dic.2010'!#REF!</definedName>
    <definedName name="_______F" localSheetId="7">'[8]Hato Mayor Dic.2010'!#REF!</definedName>
    <definedName name="_______F">'[8]Hato Mayor Dic.2010'!#REF!</definedName>
    <definedName name="_______hor210">'[6]anal term'!$G$1512</definedName>
    <definedName name="_______MZ1155">[7]Mezcla!$F$37</definedName>
    <definedName name="_______mz125" localSheetId="2">[9]Mezcla!#REF!</definedName>
    <definedName name="_______mz125" localSheetId="3">[9]Mezcla!#REF!</definedName>
    <definedName name="_______mz125" localSheetId="4">[9]Mezcla!#REF!</definedName>
    <definedName name="_______mz125" localSheetId="5">[9]Mezcla!#REF!</definedName>
    <definedName name="_______mz125" localSheetId="6">[9]Mezcla!#REF!</definedName>
    <definedName name="_______mz125" localSheetId="7">[9]Mezcla!#REF!</definedName>
    <definedName name="_______mz125">[9]Mezcla!#REF!</definedName>
    <definedName name="_______MZ13" localSheetId="2">[9]Mezcla!#REF!</definedName>
    <definedName name="_______MZ13" localSheetId="3">[9]Mezcla!#REF!</definedName>
    <definedName name="_______MZ13" localSheetId="4">[9]Mezcla!#REF!</definedName>
    <definedName name="_______MZ13" localSheetId="5">[9]Mezcla!#REF!</definedName>
    <definedName name="_______MZ13" localSheetId="6">[9]Mezcla!#REF!</definedName>
    <definedName name="_______MZ13" localSheetId="7">[9]Mezcla!#REF!</definedName>
    <definedName name="_______MZ13">[9]Mezcla!#REF!</definedName>
    <definedName name="_______MZ14" localSheetId="2">[9]Mezcla!#REF!</definedName>
    <definedName name="_______MZ14" localSheetId="4">[9]Mezcla!#REF!</definedName>
    <definedName name="_______MZ14" localSheetId="7">[9]Mezcla!#REF!</definedName>
    <definedName name="_______MZ14">[9]Mezcla!#REF!</definedName>
    <definedName name="_______MZ16" localSheetId="2">#REF!</definedName>
    <definedName name="_______MZ16" localSheetId="4">#REF!</definedName>
    <definedName name="_______MZ16" localSheetId="5">#REF!</definedName>
    <definedName name="_______MZ16" localSheetId="6">#REF!</definedName>
    <definedName name="_______MZ16" localSheetId="7">#REF!</definedName>
    <definedName name="_______MZ16">#REF!</definedName>
    <definedName name="_______MZ17" localSheetId="2">[9]Mezcla!#REF!</definedName>
    <definedName name="_______MZ17" localSheetId="4">[9]Mezcla!#REF!</definedName>
    <definedName name="_______MZ17" localSheetId="7">[9]Mezcla!#REF!</definedName>
    <definedName name="_______MZ17">[9]Mezcla!#REF!</definedName>
    <definedName name="_______TC110" localSheetId="2">#REF!</definedName>
    <definedName name="_______TC110" localSheetId="3">#REF!</definedName>
    <definedName name="_______TC110" localSheetId="4">#REF!</definedName>
    <definedName name="_______TC110" localSheetId="5">#REF!</definedName>
    <definedName name="_______TC110" localSheetId="6">#REF!</definedName>
    <definedName name="_______TC110" localSheetId="7">#REF!</definedName>
    <definedName name="_______TC110" localSheetId="0">#REF!</definedName>
    <definedName name="_______TC110">#REF!</definedName>
    <definedName name="_______VAR12" localSheetId="3">[10]Precio!$F$12</definedName>
    <definedName name="_______VAR12" localSheetId="4">[10]Precio!$F$12</definedName>
    <definedName name="_______VAR12" localSheetId="5">[10]Precio!$F$12</definedName>
    <definedName name="_______VAR12" localSheetId="6">[10]Precio!$F$12</definedName>
    <definedName name="_______VAR12" localSheetId="7">[10]Precio!$F$12</definedName>
    <definedName name="_______VAR12" localSheetId="0">[10]Precio!$F$12</definedName>
    <definedName name="_______VAR12">[11]Precio!$F$12</definedName>
    <definedName name="_______VAR38" localSheetId="3">[10]Precio!$F$11</definedName>
    <definedName name="_______VAR38" localSheetId="4">[10]Precio!$F$11</definedName>
    <definedName name="_______VAR38" localSheetId="5">[10]Precio!$F$11</definedName>
    <definedName name="_______VAR38" localSheetId="6">[10]Precio!$F$11</definedName>
    <definedName name="_______VAR38" localSheetId="7">[10]Precio!$F$11</definedName>
    <definedName name="_______VAR38" localSheetId="0">[10]Precio!$F$11</definedName>
    <definedName name="_______VAR38">[11]Precio!$F$11</definedName>
    <definedName name="_______ZC1" localSheetId="2">#REF!</definedName>
    <definedName name="_______ZC1" localSheetId="3">#REF!</definedName>
    <definedName name="_______ZC1" localSheetId="4">#REF!</definedName>
    <definedName name="_______ZC1" localSheetId="5">#REF!</definedName>
    <definedName name="_______ZC1" localSheetId="6">#REF!</definedName>
    <definedName name="_______ZC1" localSheetId="7">#REF!</definedName>
    <definedName name="_______ZC1">#REF!</definedName>
    <definedName name="_______ZE1" localSheetId="2">#REF!</definedName>
    <definedName name="_______ZE1" localSheetId="4">#REF!</definedName>
    <definedName name="_______ZE1" localSheetId="7">#REF!</definedName>
    <definedName name="_______ZE1">#REF!</definedName>
    <definedName name="_______ZE2" localSheetId="2">#REF!</definedName>
    <definedName name="_______ZE2" localSheetId="4">#REF!</definedName>
    <definedName name="_______ZE2" localSheetId="7">#REF!</definedName>
    <definedName name="_______ZE2">#REF!</definedName>
    <definedName name="_______ZE3" localSheetId="2">#REF!</definedName>
    <definedName name="_______ZE3" localSheetId="4">#REF!</definedName>
    <definedName name="_______ZE3" localSheetId="7">#REF!</definedName>
    <definedName name="_______ZE3">#REF!</definedName>
    <definedName name="_______ZE4" localSheetId="2">#REF!</definedName>
    <definedName name="_______ZE4" localSheetId="4">#REF!</definedName>
    <definedName name="_______ZE4" localSheetId="7">#REF!</definedName>
    <definedName name="_______ZE4">#REF!</definedName>
    <definedName name="_______ZE5" localSheetId="2">#REF!</definedName>
    <definedName name="_______ZE5" localSheetId="4">#REF!</definedName>
    <definedName name="_______ZE5" localSheetId="7">#REF!</definedName>
    <definedName name="_______ZE5">#REF!</definedName>
    <definedName name="_______ZE6" localSheetId="2">#REF!</definedName>
    <definedName name="_______ZE6" localSheetId="4">#REF!</definedName>
    <definedName name="_______ZE6" localSheetId="7">#REF!</definedName>
    <definedName name="_______ZE6">#REF!</definedName>
    <definedName name="______CAL50" localSheetId="3">[14]insumo!$D$11</definedName>
    <definedName name="______CAL50" localSheetId="4">[14]insumo!$D$11</definedName>
    <definedName name="______CAL50" localSheetId="5">[14]insumo!$D$11</definedName>
    <definedName name="______CAL50" localSheetId="6">[14]insumo!$D$11</definedName>
    <definedName name="______CAL50" localSheetId="7">[14]insumo!$D$11</definedName>
    <definedName name="______CAL50">[9]insumo!$D$11</definedName>
    <definedName name="______F" localSheetId="1">[13]Senalizacion!#REF!</definedName>
    <definedName name="______F" localSheetId="2">[13]Senalizacion!#REF!</definedName>
    <definedName name="______F" localSheetId="3">[13]Senalizacion!#REF!</definedName>
    <definedName name="______F" localSheetId="4">[13]Senalizacion!#REF!</definedName>
    <definedName name="______F" localSheetId="5">[13]Senalizacion!#REF!</definedName>
    <definedName name="______F" localSheetId="6">[13]Senalizacion!#REF!</definedName>
    <definedName name="______F" localSheetId="7">[13]Senalizacion!#REF!</definedName>
    <definedName name="______F" localSheetId="0">[13]Senalizacion!#REF!</definedName>
    <definedName name="______F">[13]Senalizacion!#REF!</definedName>
    <definedName name="______hor140" localSheetId="2">#REF!</definedName>
    <definedName name="______hor140" localSheetId="3">#REF!</definedName>
    <definedName name="______hor140" localSheetId="4">#REF!</definedName>
    <definedName name="______hor140" localSheetId="5">#REF!</definedName>
    <definedName name="______hor140" localSheetId="6">#REF!</definedName>
    <definedName name="______hor140" localSheetId="7">#REF!</definedName>
    <definedName name="______hor140" localSheetId="0">#REF!</definedName>
    <definedName name="______hor140">#REF!</definedName>
    <definedName name="______hor210" localSheetId="3">'[5]anal term'!$G$1512</definedName>
    <definedName name="______hor210" localSheetId="4">'[5]anal term'!$G$1512</definedName>
    <definedName name="______hor210" localSheetId="5">'[5]anal term'!$G$1512</definedName>
    <definedName name="______hor210" localSheetId="6">'[5]anal term'!$G$1512</definedName>
    <definedName name="______hor210" localSheetId="7">'[5]anal term'!$G$1512</definedName>
    <definedName name="______hor210" localSheetId="0">'[5]anal term'!$G$1512</definedName>
    <definedName name="______hor210">'[6]anal term'!$G$1512</definedName>
    <definedName name="______hor280">#REF!</definedName>
    <definedName name="______MZ1155">[9]Mezcla!$F$37</definedName>
    <definedName name="______mz125" localSheetId="2">#REF!</definedName>
    <definedName name="______mz125" localSheetId="3">[14]Mezcla!#REF!</definedName>
    <definedName name="______mz125" localSheetId="4">[14]Mezcla!#REF!</definedName>
    <definedName name="______mz125" localSheetId="5">[14]Mezcla!#REF!</definedName>
    <definedName name="______mz125" localSheetId="6">[14]Mezcla!#REF!</definedName>
    <definedName name="______mz125" localSheetId="7">[14]Mezcla!#REF!</definedName>
    <definedName name="______mz125" localSheetId="0">#REF!</definedName>
    <definedName name="______mz125">#REF!</definedName>
    <definedName name="______MZ13" localSheetId="2">#REF!</definedName>
    <definedName name="______MZ13" localSheetId="3">[14]Mezcla!#REF!</definedName>
    <definedName name="______MZ13" localSheetId="4">[14]Mezcla!#REF!</definedName>
    <definedName name="______MZ13" localSheetId="5">[14]Mezcla!#REF!</definedName>
    <definedName name="______MZ13" localSheetId="6">[14]Mezcla!#REF!</definedName>
    <definedName name="______MZ13" localSheetId="7">[14]Mezcla!#REF!</definedName>
    <definedName name="______MZ13" localSheetId="0">#REF!</definedName>
    <definedName name="______MZ13">#REF!</definedName>
    <definedName name="______MZ14" localSheetId="2">#REF!</definedName>
    <definedName name="______MZ14" localSheetId="3">[14]Mezcla!#REF!</definedName>
    <definedName name="______MZ14" localSheetId="4">[14]Mezcla!#REF!</definedName>
    <definedName name="______MZ14" localSheetId="5">[14]Mezcla!#REF!</definedName>
    <definedName name="______MZ14" localSheetId="6">[14]Mezcla!#REF!</definedName>
    <definedName name="______MZ14" localSheetId="7">[14]Mezcla!#REF!</definedName>
    <definedName name="______MZ14" localSheetId="0">#REF!</definedName>
    <definedName name="______MZ14">#REF!</definedName>
    <definedName name="______MZ16" localSheetId="2">#REF!</definedName>
    <definedName name="______MZ16" localSheetId="3">#REF!</definedName>
    <definedName name="______MZ16" localSheetId="4">#REF!</definedName>
    <definedName name="______MZ16" localSheetId="5">#REF!</definedName>
    <definedName name="______MZ16" localSheetId="6">#REF!</definedName>
    <definedName name="______MZ16" localSheetId="7">#REF!</definedName>
    <definedName name="______MZ16">#REF!</definedName>
    <definedName name="______MZ17" localSheetId="2">#REF!</definedName>
    <definedName name="______MZ17" localSheetId="3">[14]Mezcla!#REF!</definedName>
    <definedName name="______MZ17" localSheetId="4">[14]Mezcla!#REF!</definedName>
    <definedName name="______MZ17" localSheetId="5">[14]Mezcla!#REF!</definedName>
    <definedName name="______MZ17" localSheetId="6">[14]Mezcla!#REF!</definedName>
    <definedName name="______MZ17" localSheetId="7">[14]Mezcla!#REF!</definedName>
    <definedName name="______MZ17" localSheetId="0">#REF!</definedName>
    <definedName name="______MZ17">#REF!</definedName>
    <definedName name="______pu1" localSheetId="2">#REF!</definedName>
    <definedName name="______pu1" localSheetId="4">#REF!</definedName>
    <definedName name="______pu1" localSheetId="5">#REF!</definedName>
    <definedName name="______pu1" localSheetId="6">#REF!</definedName>
    <definedName name="______pu1" localSheetId="7">#REF!</definedName>
    <definedName name="______pu1">#REF!</definedName>
    <definedName name="______pu10" localSheetId="2">#REF!</definedName>
    <definedName name="______pu10" localSheetId="4">#REF!</definedName>
    <definedName name="______pu10" localSheetId="5">#REF!</definedName>
    <definedName name="______pu10" localSheetId="6">#REF!</definedName>
    <definedName name="______pu10" localSheetId="7">#REF!</definedName>
    <definedName name="______pu10">#REF!</definedName>
    <definedName name="______pu2" localSheetId="2">#REF!</definedName>
    <definedName name="______pu2" localSheetId="4">#REF!</definedName>
    <definedName name="______pu2" localSheetId="5">#REF!</definedName>
    <definedName name="______pu2" localSheetId="6">#REF!</definedName>
    <definedName name="______pu2" localSheetId="7">#REF!</definedName>
    <definedName name="______pu2">#REF!</definedName>
    <definedName name="______Pu4">#REF!</definedName>
    <definedName name="______pu5">[15]Sheet5!$E$1:$E$65536</definedName>
    <definedName name="______PU6" localSheetId="2">#REF!</definedName>
    <definedName name="______PU6" localSheetId="3">#REF!</definedName>
    <definedName name="______PU6" localSheetId="4">#REF!</definedName>
    <definedName name="______PU6" localSheetId="5">#REF!</definedName>
    <definedName name="______PU6" localSheetId="6">#REF!</definedName>
    <definedName name="______PU6" localSheetId="7">#REF!</definedName>
    <definedName name="______PU6" localSheetId="0">#REF!</definedName>
    <definedName name="______PU6">#REF!</definedName>
    <definedName name="______pu7" localSheetId="2">#REF!</definedName>
    <definedName name="______pu7" localSheetId="3">#REF!</definedName>
    <definedName name="______pu7" localSheetId="4">#REF!</definedName>
    <definedName name="______pu7" localSheetId="5">#REF!</definedName>
    <definedName name="______pu7" localSheetId="6">#REF!</definedName>
    <definedName name="______pu7" localSheetId="7">#REF!</definedName>
    <definedName name="______pu7" localSheetId="0">#REF!</definedName>
    <definedName name="______pu7">#REF!</definedName>
    <definedName name="______pu8" localSheetId="2">#REF!</definedName>
    <definedName name="______pu8" localSheetId="3">#REF!</definedName>
    <definedName name="______pu8" localSheetId="4">#REF!</definedName>
    <definedName name="______pu8" localSheetId="5">#REF!</definedName>
    <definedName name="______pu8" localSheetId="6">#REF!</definedName>
    <definedName name="______pu8" localSheetId="7">#REF!</definedName>
    <definedName name="______pu8" localSheetId="0">#REF!</definedName>
    <definedName name="______pu8">#REF!</definedName>
    <definedName name="______PVC2" localSheetId="2">#REF!</definedName>
    <definedName name="______PVC2" localSheetId="4">#REF!</definedName>
    <definedName name="______PVC2" localSheetId="7">#REF!</definedName>
    <definedName name="______PVC2">#REF!</definedName>
    <definedName name="______PVC4" localSheetId="2">#REF!</definedName>
    <definedName name="______PVC4" localSheetId="4">#REF!</definedName>
    <definedName name="______PVC4" localSheetId="7">#REF!</definedName>
    <definedName name="______PVC4">#REF!</definedName>
    <definedName name="______PVC6" localSheetId="2">#REF!</definedName>
    <definedName name="______PVC6" localSheetId="4">#REF!</definedName>
    <definedName name="______PVC6" localSheetId="7">#REF!</definedName>
    <definedName name="______PVC6">#REF!</definedName>
    <definedName name="______TC110" localSheetId="2">#REF!</definedName>
    <definedName name="______TC110" localSheetId="4">#REF!</definedName>
    <definedName name="______TC110" localSheetId="7">#REF!</definedName>
    <definedName name="______TC110">#REF!</definedName>
    <definedName name="______VAR12" localSheetId="3">[10]Precio!$F$12</definedName>
    <definedName name="______VAR12" localSheetId="4">[10]Precio!$F$12</definedName>
    <definedName name="______VAR12" localSheetId="5">[10]Precio!$F$12</definedName>
    <definedName name="______VAR12" localSheetId="6">[10]Precio!$F$12</definedName>
    <definedName name="______VAR12" localSheetId="7">[10]Precio!$F$12</definedName>
    <definedName name="______VAR12" localSheetId="0">[10]Precio!$F$12</definedName>
    <definedName name="______VAR12">[11]Precio!$F$12</definedName>
    <definedName name="______VAR38" localSheetId="3">[10]Precio!$F$11</definedName>
    <definedName name="______VAR38" localSheetId="4">[10]Precio!$F$11</definedName>
    <definedName name="______VAR38" localSheetId="5">[10]Precio!$F$11</definedName>
    <definedName name="______VAR38" localSheetId="6">[10]Precio!$F$11</definedName>
    <definedName name="______VAR38" localSheetId="7">[10]Precio!$F$11</definedName>
    <definedName name="______VAR38" localSheetId="0">[10]Precio!$F$11</definedName>
    <definedName name="______VAR38">[11]Precio!$F$11</definedName>
    <definedName name="______ZC1" localSheetId="2">#REF!</definedName>
    <definedName name="______ZC1" localSheetId="4">#REF!</definedName>
    <definedName name="______ZC1" localSheetId="5">#REF!</definedName>
    <definedName name="______ZC1" localSheetId="6">#REF!</definedName>
    <definedName name="______ZC1" localSheetId="7">#REF!</definedName>
    <definedName name="______ZC1">#REF!</definedName>
    <definedName name="______ZE1" localSheetId="2">#REF!</definedName>
    <definedName name="______ZE1" localSheetId="4">#REF!</definedName>
    <definedName name="______ZE1" localSheetId="5">#REF!</definedName>
    <definedName name="______ZE1" localSheetId="6">#REF!</definedName>
    <definedName name="______ZE1" localSheetId="7">#REF!</definedName>
    <definedName name="______ZE1">#REF!</definedName>
    <definedName name="______ZE2" localSheetId="2">#REF!</definedName>
    <definedName name="______ZE2" localSheetId="4">#REF!</definedName>
    <definedName name="______ZE2" localSheetId="5">#REF!</definedName>
    <definedName name="______ZE2" localSheetId="6">#REF!</definedName>
    <definedName name="______ZE2" localSheetId="7">#REF!</definedName>
    <definedName name="______ZE2">#REF!</definedName>
    <definedName name="______ZE3" localSheetId="2">#REF!</definedName>
    <definedName name="______ZE3" localSheetId="4">#REF!</definedName>
    <definedName name="______ZE3" localSheetId="5">#REF!</definedName>
    <definedName name="______ZE3" localSheetId="6">#REF!</definedName>
    <definedName name="______ZE3" localSheetId="7">#REF!</definedName>
    <definedName name="______ZE3">#REF!</definedName>
    <definedName name="______ZE4" localSheetId="2">#REF!</definedName>
    <definedName name="______ZE4" localSheetId="4">#REF!</definedName>
    <definedName name="______ZE4" localSheetId="5">#REF!</definedName>
    <definedName name="______ZE4" localSheetId="6">#REF!</definedName>
    <definedName name="______ZE4" localSheetId="7">#REF!</definedName>
    <definedName name="______ZE4">#REF!</definedName>
    <definedName name="______ZE5" localSheetId="2">#REF!</definedName>
    <definedName name="______ZE5" localSheetId="4">#REF!</definedName>
    <definedName name="______ZE5" localSheetId="5">#REF!</definedName>
    <definedName name="______ZE5" localSheetId="6">#REF!</definedName>
    <definedName name="______ZE5" localSheetId="7">#REF!</definedName>
    <definedName name="______ZE5">#REF!</definedName>
    <definedName name="______ZE6" localSheetId="2">#REF!</definedName>
    <definedName name="______ZE6" localSheetId="4">#REF!</definedName>
    <definedName name="______ZE6" localSheetId="5">#REF!</definedName>
    <definedName name="______ZE6" localSheetId="6">#REF!</definedName>
    <definedName name="______ZE6" localSheetId="7">#REF!</definedName>
    <definedName name="______ZE6">#REF!</definedName>
    <definedName name="_____Blo62" localSheetId="2">[16]Volumenes!#REF!</definedName>
    <definedName name="_____Blo62" localSheetId="3">[17]Volumenes!#REF!</definedName>
    <definedName name="_____Blo62" localSheetId="4">[17]Volumenes!#REF!</definedName>
    <definedName name="_____Blo62" localSheetId="5">[17]Volumenes!#REF!</definedName>
    <definedName name="_____Blo62" localSheetId="6">[17]Volumenes!#REF!</definedName>
    <definedName name="_____Blo62" localSheetId="7">[17]Volumenes!#REF!</definedName>
    <definedName name="_____Blo62">[16]Volumenes!#REF!</definedName>
    <definedName name="_____BLO83" localSheetId="2">'[16]anal term'!#REF!</definedName>
    <definedName name="_____BLO83" localSheetId="3">'[17]anal term'!#REF!</definedName>
    <definedName name="_____BLO83" localSheetId="4">'[17]anal term'!#REF!</definedName>
    <definedName name="_____BLO83" localSheetId="5">'[17]anal term'!#REF!</definedName>
    <definedName name="_____BLO83" localSheetId="6">'[17]anal term'!#REF!</definedName>
    <definedName name="_____BLO83" localSheetId="7">'[17]anal term'!#REF!</definedName>
    <definedName name="_____BLO83">'[16]anal term'!#REF!</definedName>
    <definedName name="_____CAL50">[9]insumo!$D$11</definedName>
    <definedName name="_____CAN1" localSheetId="2">[16]Volumenes!#REF!</definedName>
    <definedName name="_____CAN1" localSheetId="3">[17]Volumenes!#REF!</definedName>
    <definedName name="_____CAN1" localSheetId="4">[17]Volumenes!#REF!</definedName>
    <definedName name="_____CAN1" localSheetId="5">[17]Volumenes!#REF!</definedName>
    <definedName name="_____CAN1" localSheetId="6">[17]Volumenes!#REF!</definedName>
    <definedName name="_____CAN1" localSheetId="7">[17]Volumenes!#REF!</definedName>
    <definedName name="_____CAN1" localSheetId="0">[16]Volumenes!#REF!</definedName>
    <definedName name="_____CAN1">[16]Volumenes!#REF!</definedName>
    <definedName name="_____CAN2" localSheetId="2">[16]Volumenes!#REF!</definedName>
    <definedName name="_____CAN2" localSheetId="3">[17]Volumenes!#REF!</definedName>
    <definedName name="_____CAN2" localSheetId="4">[17]Volumenes!#REF!</definedName>
    <definedName name="_____CAN2" localSheetId="5">[17]Volumenes!#REF!</definedName>
    <definedName name="_____CAN2" localSheetId="6">[17]Volumenes!#REF!</definedName>
    <definedName name="_____CAN2" localSheetId="7">[17]Volumenes!#REF!</definedName>
    <definedName name="_____CAN2" localSheetId="0">[16]Volumenes!#REF!</definedName>
    <definedName name="_____CAN2">[16]Volumenes!#REF!</definedName>
    <definedName name="_____CAN3" localSheetId="2">[16]Volumenes!#REF!</definedName>
    <definedName name="_____CAN3" localSheetId="3">[17]Volumenes!#REF!</definedName>
    <definedName name="_____CAN3" localSheetId="4">[17]Volumenes!#REF!</definedName>
    <definedName name="_____CAN3" localSheetId="5">[17]Volumenes!#REF!</definedName>
    <definedName name="_____CAN3" localSheetId="6">[17]Volumenes!#REF!</definedName>
    <definedName name="_____CAN3" localSheetId="7">[17]Volumenes!#REF!</definedName>
    <definedName name="_____CAN3" localSheetId="0">[16]Volumenes!#REF!</definedName>
    <definedName name="_____CAN3">[16]Volumenes!#REF!</definedName>
    <definedName name="_____DES3" localSheetId="2">'[16]Ana-Sanit.'!#REF!</definedName>
    <definedName name="_____DES3" localSheetId="3">'[17]Ana-Sanit.'!#REF!</definedName>
    <definedName name="_____DES3" localSheetId="4">'[17]Ana-Sanit.'!#REF!</definedName>
    <definedName name="_____DES3" localSheetId="5">'[17]Ana-Sanit.'!#REF!</definedName>
    <definedName name="_____DES3" localSheetId="6">'[17]Ana-Sanit.'!#REF!</definedName>
    <definedName name="_____DES3" localSheetId="7">'[17]Ana-Sanit.'!#REF!</definedName>
    <definedName name="_____DES3" localSheetId="0">'[16]Ana-Sanit.'!#REF!</definedName>
    <definedName name="_____DES3">'[16]Ana-Sanit.'!#REF!</definedName>
    <definedName name="_____F" localSheetId="2">'[8]Hato Mayor Dic.2010'!#REF!</definedName>
    <definedName name="_____F" localSheetId="4">'[8]Hato Mayor Dic.2010'!#REF!</definedName>
    <definedName name="_____F" localSheetId="7">'[8]Hato Mayor Dic.2010'!#REF!</definedName>
    <definedName name="_____F">'[8]Hato Mayor Dic.2010'!#REF!</definedName>
    <definedName name="_____hor140" localSheetId="2">#REF!</definedName>
    <definedName name="_____hor140" localSheetId="3">#REF!</definedName>
    <definedName name="_____hor140" localSheetId="4">#REF!</definedName>
    <definedName name="_____hor140" localSheetId="5">#REF!</definedName>
    <definedName name="_____hor140" localSheetId="6">#REF!</definedName>
    <definedName name="_____hor140" localSheetId="7">#REF!</definedName>
    <definedName name="_____hor140">#REF!</definedName>
    <definedName name="_____hor210" localSheetId="3">'[5]anal term'!$G$1512</definedName>
    <definedName name="_____hor210" localSheetId="4">'[5]anal term'!$G$1512</definedName>
    <definedName name="_____hor210" localSheetId="5">'[5]anal term'!$G$1512</definedName>
    <definedName name="_____hor210" localSheetId="6">'[5]anal term'!$G$1512</definedName>
    <definedName name="_____hor210" localSheetId="7">'[5]anal term'!$G$1512</definedName>
    <definedName name="_____hor210" localSheetId="0">'[5]anal term'!$G$1512</definedName>
    <definedName name="_____hor210">'[6]anal term'!$G$1512</definedName>
    <definedName name="_____hor280">[18]Analisis!$D$63</definedName>
    <definedName name="_____MZ1155">[9]Mezcla!$F$37</definedName>
    <definedName name="_____mz125" localSheetId="2">[9]Mezcla!#REF!</definedName>
    <definedName name="_____mz125" localSheetId="3">[9]Mezcla!#REF!</definedName>
    <definedName name="_____mz125" localSheetId="4">[9]Mezcla!#REF!</definedName>
    <definedName name="_____mz125" localSheetId="5">[9]Mezcla!#REF!</definedName>
    <definedName name="_____mz125" localSheetId="6">[9]Mezcla!#REF!</definedName>
    <definedName name="_____mz125" localSheetId="7">[9]Mezcla!#REF!</definedName>
    <definedName name="_____mz125" localSheetId="0">[9]Mezcla!#REF!</definedName>
    <definedName name="_____mz125">[9]Mezcla!#REF!</definedName>
    <definedName name="_____MZ13" localSheetId="2">[9]Mezcla!#REF!</definedName>
    <definedName name="_____MZ13" localSheetId="3">[9]Mezcla!#REF!</definedName>
    <definedName name="_____MZ13" localSheetId="4">[9]Mezcla!#REF!</definedName>
    <definedName name="_____MZ13" localSheetId="5">[9]Mezcla!#REF!</definedName>
    <definedName name="_____MZ13" localSheetId="6">[9]Mezcla!#REF!</definedName>
    <definedName name="_____MZ13" localSheetId="7">[9]Mezcla!#REF!</definedName>
    <definedName name="_____MZ13">[9]Mezcla!#REF!</definedName>
    <definedName name="_____MZ14" localSheetId="2">[9]Mezcla!#REF!</definedName>
    <definedName name="_____MZ14" localSheetId="4">[9]Mezcla!#REF!</definedName>
    <definedName name="_____MZ14" localSheetId="7">[9]Mezcla!#REF!</definedName>
    <definedName name="_____MZ14">[9]Mezcla!#REF!</definedName>
    <definedName name="_____MZ16" localSheetId="2">#REF!</definedName>
    <definedName name="_____MZ16" localSheetId="3">#REF!</definedName>
    <definedName name="_____MZ16" localSheetId="4">#REF!</definedName>
    <definedName name="_____MZ16" localSheetId="5">#REF!</definedName>
    <definedName name="_____MZ16" localSheetId="6">#REF!</definedName>
    <definedName name="_____MZ16" localSheetId="7">#REF!</definedName>
    <definedName name="_____MZ16">#REF!</definedName>
    <definedName name="_____MZ17" localSheetId="2">[9]Mezcla!#REF!</definedName>
    <definedName name="_____MZ17" localSheetId="3">[9]Mezcla!#REF!</definedName>
    <definedName name="_____MZ17" localSheetId="4">[9]Mezcla!#REF!</definedName>
    <definedName name="_____MZ17" localSheetId="5">[9]Mezcla!#REF!</definedName>
    <definedName name="_____MZ17" localSheetId="6">[9]Mezcla!#REF!</definedName>
    <definedName name="_____MZ17" localSheetId="7">[9]Mezcla!#REF!</definedName>
    <definedName name="_____MZ17">[9]Mezcla!#REF!</definedName>
    <definedName name="_____PA1" localSheetId="2">[16]Volumenes!#REF!</definedName>
    <definedName name="_____PA1" localSheetId="3">[17]Volumenes!#REF!</definedName>
    <definedName name="_____PA1" localSheetId="4">[17]Volumenes!#REF!</definedName>
    <definedName name="_____PA1" localSheetId="5">[17]Volumenes!#REF!</definedName>
    <definedName name="_____PA1" localSheetId="6">[17]Volumenes!#REF!</definedName>
    <definedName name="_____PA1" localSheetId="7">[17]Volumenes!#REF!</definedName>
    <definedName name="_____PA1">[16]Volumenes!#REF!</definedName>
    <definedName name="_____pu1" localSheetId="2">#REF!</definedName>
    <definedName name="_____pu1" localSheetId="3">#REF!</definedName>
    <definedName name="_____pu1" localSheetId="4">#REF!</definedName>
    <definedName name="_____pu1" localSheetId="5">#REF!</definedName>
    <definedName name="_____pu1" localSheetId="6">#REF!</definedName>
    <definedName name="_____pu1" localSheetId="7">#REF!</definedName>
    <definedName name="_____pu1">#REF!</definedName>
    <definedName name="_____pu10" localSheetId="2">#REF!</definedName>
    <definedName name="_____pu10" localSheetId="4">#REF!</definedName>
    <definedName name="_____pu10" localSheetId="7">#REF!</definedName>
    <definedName name="_____pu10">#REF!</definedName>
    <definedName name="_____pu2" localSheetId="2">#REF!</definedName>
    <definedName name="_____pu2" localSheetId="4">#REF!</definedName>
    <definedName name="_____pu2" localSheetId="7">#REF!</definedName>
    <definedName name="_____pu2">#REF!</definedName>
    <definedName name="_____pu4" localSheetId="3">[19]Sheet4!$E$1:$E$65536</definedName>
    <definedName name="_____pu4" localSheetId="4">[19]Sheet4!$E$1:$E$65536</definedName>
    <definedName name="_____pu4" localSheetId="5">[19]Sheet4!$E$1:$E$65536</definedName>
    <definedName name="_____pu4" localSheetId="6">[19]Sheet4!$E$1:$E$65536</definedName>
    <definedName name="_____pu4" localSheetId="7">[19]Sheet4!$E$1:$E$65536</definedName>
    <definedName name="_____pu4" localSheetId="0">[19]Sheet4!$E$1:$E$65536</definedName>
    <definedName name="_____pu4">[15]Sheet4!$E$1:$E$65536</definedName>
    <definedName name="_____pu5" localSheetId="3">[19]Sheet5!$E$1:$E$65536</definedName>
    <definedName name="_____pu5" localSheetId="4">[19]Sheet5!$E$1:$E$65536</definedName>
    <definedName name="_____pu5" localSheetId="5">[19]Sheet5!$E$1:$E$65536</definedName>
    <definedName name="_____pu5" localSheetId="6">[19]Sheet5!$E$1:$E$65536</definedName>
    <definedName name="_____pu5" localSheetId="7">[19]Sheet5!$E$1:$E$65536</definedName>
    <definedName name="_____pu5" localSheetId="0">[19]Sheet5!$E$1:$E$65536</definedName>
    <definedName name="_____pu5">[15]Sheet5!$E$1:$E$65536</definedName>
    <definedName name="_____PU6" localSheetId="2">#REF!</definedName>
    <definedName name="_____PU6" localSheetId="3">#REF!</definedName>
    <definedName name="_____PU6" localSheetId="4">#REF!</definedName>
    <definedName name="_____PU6" localSheetId="5">#REF!</definedName>
    <definedName name="_____PU6" localSheetId="6">#REF!</definedName>
    <definedName name="_____PU6" localSheetId="7">#REF!</definedName>
    <definedName name="_____PU6">#REF!</definedName>
    <definedName name="_____pu7" localSheetId="2">#REF!</definedName>
    <definedName name="_____pu7" localSheetId="4">#REF!</definedName>
    <definedName name="_____pu7" localSheetId="7">#REF!</definedName>
    <definedName name="_____pu7">#REF!</definedName>
    <definedName name="_____pu8" localSheetId="2">#REF!</definedName>
    <definedName name="_____pu8" localSheetId="4">#REF!</definedName>
    <definedName name="_____pu8" localSheetId="7">#REF!</definedName>
    <definedName name="_____pu8">#REF!</definedName>
    <definedName name="_____PVC2" localSheetId="2">#REF!</definedName>
    <definedName name="_____PVC2" localSheetId="4">#REF!</definedName>
    <definedName name="_____PVC2" localSheetId="7">#REF!</definedName>
    <definedName name="_____PVC2">#REF!</definedName>
    <definedName name="_____PVC4" localSheetId="2">#REF!</definedName>
    <definedName name="_____PVC4" localSheetId="4">#REF!</definedName>
    <definedName name="_____PVC4" localSheetId="7">#REF!</definedName>
    <definedName name="_____PVC4">#REF!</definedName>
    <definedName name="_____PVC6" localSheetId="2">#REF!</definedName>
    <definedName name="_____PVC6" localSheetId="4">#REF!</definedName>
    <definedName name="_____PVC6" localSheetId="7">#REF!</definedName>
    <definedName name="_____PVC6">#REF!</definedName>
    <definedName name="_____TC110" localSheetId="2">#REF!</definedName>
    <definedName name="_____TC110" localSheetId="4">#REF!</definedName>
    <definedName name="_____TC110" localSheetId="7">#REF!</definedName>
    <definedName name="_____TC110">#REF!</definedName>
    <definedName name="_____VAR12" localSheetId="3">[10]Precio!$F$12</definedName>
    <definedName name="_____VAR12" localSheetId="4">[10]Precio!$F$12</definedName>
    <definedName name="_____VAR12" localSheetId="5">[10]Precio!$F$12</definedName>
    <definedName name="_____VAR12" localSheetId="6">[10]Precio!$F$12</definedName>
    <definedName name="_____VAR12" localSheetId="7">[10]Precio!$F$12</definedName>
    <definedName name="_____VAR12" localSheetId="0">[10]Precio!$F$12</definedName>
    <definedName name="_____VAR12">[11]Precio!$F$12</definedName>
    <definedName name="_____VAR38" localSheetId="3">[10]Precio!$F$11</definedName>
    <definedName name="_____VAR38" localSheetId="4">[10]Precio!$F$11</definedName>
    <definedName name="_____VAR38" localSheetId="5">[10]Precio!$F$11</definedName>
    <definedName name="_____VAR38" localSheetId="6">[10]Precio!$F$11</definedName>
    <definedName name="_____VAR38" localSheetId="7">[10]Precio!$F$11</definedName>
    <definedName name="_____VAR38" localSheetId="0">[10]Precio!$F$11</definedName>
    <definedName name="_____VAR38">[11]Precio!$F$11</definedName>
    <definedName name="_____VOB1" localSheetId="2">[16]Volumenes!#REF!</definedName>
    <definedName name="_____VOB1" localSheetId="3">[17]Volumenes!#REF!</definedName>
    <definedName name="_____VOB1" localSheetId="4">[17]Volumenes!#REF!</definedName>
    <definedName name="_____VOB1" localSheetId="5">[17]Volumenes!#REF!</definedName>
    <definedName name="_____VOB1" localSheetId="6">[17]Volumenes!#REF!</definedName>
    <definedName name="_____VOB1" localSheetId="7">[17]Volumenes!#REF!</definedName>
    <definedName name="_____VOB1" localSheetId="0">[16]Volumenes!#REF!</definedName>
    <definedName name="_____VOB1">[16]Volumenes!#REF!</definedName>
    <definedName name="_____YE42" localSheetId="3">'[20]Pu-Sanit.'!$C$194</definedName>
    <definedName name="_____YE42" localSheetId="4">'[20]Pu-Sanit.'!$C$194</definedName>
    <definedName name="_____YE42" localSheetId="5">'[20]Pu-Sanit.'!$C$194</definedName>
    <definedName name="_____YE42" localSheetId="6">'[20]Pu-Sanit.'!$C$194</definedName>
    <definedName name="_____YE42" localSheetId="7">'[20]Pu-Sanit.'!$C$194</definedName>
    <definedName name="_____YE42">'[21]Pu-Sanit.'!$C$194</definedName>
    <definedName name="_____za1">'[22]Anal. horm.'!$F$222</definedName>
    <definedName name="_____ZC1" localSheetId="2">#REF!</definedName>
    <definedName name="_____ZC1" localSheetId="3">#REF!</definedName>
    <definedName name="_____ZC1" localSheetId="4">#REF!</definedName>
    <definedName name="_____ZC1" localSheetId="5">#REF!</definedName>
    <definedName name="_____ZC1" localSheetId="6">#REF!</definedName>
    <definedName name="_____ZC1" localSheetId="7">#REF!</definedName>
    <definedName name="_____ZC1">#REF!</definedName>
    <definedName name="_____ZE1" localSheetId="2">#REF!</definedName>
    <definedName name="_____ZE1" localSheetId="4">#REF!</definedName>
    <definedName name="_____ZE1" localSheetId="7">#REF!</definedName>
    <definedName name="_____ZE1">#REF!</definedName>
    <definedName name="_____ZE2" localSheetId="2">#REF!</definedName>
    <definedName name="_____ZE2" localSheetId="4">#REF!</definedName>
    <definedName name="_____ZE2" localSheetId="7">#REF!</definedName>
    <definedName name="_____ZE2">#REF!</definedName>
    <definedName name="_____ZE3" localSheetId="2">#REF!</definedName>
    <definedName name="_____ZE3" localSheetId="4">#REF!</definedName>
    <definedName name="_____ZE3" localSheetId="7">#REF!</definedName>
    <definedName name="_____ZE3">#REF!</definedName>
    <definedName name="_____ZE4" localSheetId="2">#REF!</definedName>
    <definedName name="_____ZE4" localSheetId="4">#REF!</definedName>
    <definedName name="_____ZE4" localSheetId="7">#REF!</definedName>
    <definedName name="_____ZE4">#REF!</definedName>
    <definedName name="_____ZE5" localSheetId="2">#REF!</definedName>
    <definedName name="_____ZE5" localSheetId="4">#REF!</definedName>
    <definedName name="_____ZE5" localSheetId="7">#REF!</definedName>
    <definedName name="_____ZE5">#REF!</definedName>
    <definedName name="_____ZE6" localSheetId="2">#REF!</definedName>
    <definedName name="_____ZE6" localSheetId="4">#REF!</definedName>
    <definedName name="_____ZE6" localSheetId="7">#REF!</definedName>
    <definedName name="_____ZE6">#REF!</definedName>
    <definedName name="____Blo62" localSheetId="2">[23]Volumenes!#REF!</definedName>
    <definedName name="____Blo62" localSheetId="3">[17]Volumenes!#REF!</definedName>
    <definedName name="____Blo62" localSheetId="4">[17]Volumenes!#REF!</definedName>
    <definedName name="____Blo62" localSheetId="5">[17]Volumenes!#REF!</definedName>
    <definedName name="____Blo62" localSheetId="6">[17]Volumenes!#REF!</definedName>
    <definedName name="____Blo62" localSheetId="7">[17]Volumenes!#REF!</definedName>
    <definedName name="____Blo62">[23]Volumenes!#REF!</definedName>
    <definedName name="____BLO83" localSheetId="2">'[23]anal term'!#REF!</definedName>
    <definedName name="____BLO83" localSheetId="3">'[17]anal term'!#REF!</definedName>
    <definedName name="____BLO83" localSheetId="4">'[17]anal term'!#REF!</definedName>
    <definedName name="____BLO83" localSheetId="5">'[17]anal term'!#REF!</definedName>
    <definedName name="____BLO83" localSheetId="6">'[17]anal term'!#REF!</definedName>
    <definedName name="____BLO83" localSheetId="7">'[17]anal term'!#REF!</definedName>
    <definedName name="____BLO83">'[23]anal term'!#REF!</definedName>
    <definedName name="____CAL50">[9]insumo!$D$11</definedName>
    <definedName name="____CAN1" localSheetId="2">[23]Volumenes!#REF!</definedName>
    <definedName name="____CAN1" localSheetId="3">[17]Volumenes!#REF!</definedName>
    <definedName name="____CAN1" localSheetId="4">[17]Volumenes!#REF!</definedName>
    <definedName name="____CAN1" localSheetId="5">[17]Volumenes!#REF!</definedName>
    <definedName name="____CAN1" localSheetId="6">[17]Volumenes!#REF!</definedName>
    <definedName name="____CAN1" localSheetId="7">[17]Volumenes!#REF!</definedName>
    <definedName name="____CAN1">[23]Volumenes!#REF!</definedName>
    <definedName name="____CAN2" localSheetId="2">[23]Volumenes!#REF!</definedName>
    <definedName name="____CAN2" localSheetId="3">[17]Volumenes!#REF!</definedName>
    <definedName name="____CAN2" localSheetId="4">[17]Volumenes!#REF!</definedName>
    <definedName name="____CAN2" localSheetId="5">[17]Volumenes!#REF!</definedName>
    <definedName name="____CAN2" localSheetId="6">[17]Volumenes!#REF!</definedName>
    <definedName name="____CAN2" localSheetId="7">[17]Volumenes!#REF!</definedName>
    <definedName name="____CAN2">[23]Volumenes!#REF!</definedName>
    <definedName name="____CAN3" localSheetId="2">[23]Volumenes!#REF!</definedName>
    <definedName name="____CAN3" localSheetId="3">[17]Volumenes!#REF!</definedName>
    <definedName name="____CAN3" localSheetId="4">[17]Volumenes!#REF!</definedName>
    <definedName name="____CAN3" localSheetId="5">[17]Volumenes!#REF!</definedName>
    <definedName name="____CAN3" localSheetId="6">[17]Volumenes!#REF!</definedName>
    <definedName name="____CAN3" localSheetId="7">[17]Volumenes!#REF!</definedName>
    <definedName name="____CAN3">[23]Volumenes!#REF!</definedName>
    <definedName name="____DES3" localSheetId="2">'[23]Ana-Sanit.'!#REF!</definedName>
    <definedName name="____DES3" localSheetId="3">'[17]Ana-Sanit.'!#REF!</definedName>
    <definedName name="____DES3" localSheetId="4">'[17]Ana-Sanit.'!#REF!</definedName>
    <definedName name="____DES3" localSheetId="5">'[17]Ana-Sanit.'!#REF!</definedName>
    <definedName name="____DES3" localSheetId="6">'[17]Ana-Sanit.'!#REF!</definedName>
    <definedName name="____DES3" localSheetId="7">'[17]Ana-Sanit.'!#REF!</definedName>
    <definedName name="____DES3">'[23]Ana-Sanit.'!#REF!</definedName>
    <definedName name="____F" localSheetId="1">[13]Senalizacion!#REF!</definedName>
    <definedName name="____F" localSheetId="2">[13]Senalizacion!#REF!</definedName>
    <definedName name="____F" localSheetId="3">[13]Senalizacion!#REF!</definedName>
    <definedName name="____F" localSheetId="4">[13]Senalizacion!#REF!</definedName>
    <definedName name="____F" localSheetId="5">[13]Senalizacion!#REF!</definedName>
    <definedName name="____F" localSheetId="6">[13]Senalizacion!#REF!</definedName>
    <definedName name="____F" localSheetId="7">[13]Senalizacion!#REF!</definedName>
    <definedName name="____F" localSheetId="0">[13]Senalizacion!#REF!</definedName>
    <definedName name="____F">[13]Senalizacion!#REF!</definedName>
    <definedName name="____hor140" localSheetId="2">#REF!</definedName>
    <definedName name="____hor140" localSheetId="3">#REF!</definedName>
    <definedName name="____hor140" localSheetId="4">#REF!</definedName>
    <definedName name="____hor140" localSheetId="5">#REF!</definedName>
    <definedName name="____hor140" localSheetId="6">#REF!</definedName>
    <definedName name="____hor140" localSheetId="7">#REF!</definedName>
    <definedName name="____hor140">#REF!</definedName>
    <definedName name="____hor210" localSheetId="3">'[5]anal term'!$G$1512</definedName>
    <definedName name="____hor210" localSheetId="4">'[5]anal term'!$G$1512</definedName>
    <definedName name="____hor210" localSheetId="5">'[5]anal term'!$G$1512</definedName>
    <definedName name="____hor210" localSheetId="6">'[5]anal term'!$G$1512</definedName>
    <definedName name="____hor210" localSheetId="7">'[5]anal term'!$G$1512</definedName>
    <definedName name="____hor210" localSheetId="0">'[5]anal term'!$G$1512</definedName>
    <definedName name="____hor210">'[6]anal term'!$G$1512</definedName>
    <definedName name="____hor280">[18]Analisis!$D$63</definedName>
    <definedName name="____k1">[24]Precios!$A$4:$F$1576</definedName>
    <definedName name="____k2">[25]Precios!$A$4:$F$1576</definedName>
    <definedName name="____k3">[24]Precios!$A$4:$F$1576</definedName>
    <definedName name="____MZ1155">[9]Mezcla!$F$37</definedName>
    <definedName name="____mz125" localSheetId="2">[9]Mezcla!#REF!</definedName>
    <definedName name="____mz125" localSheetId="3">[9]Mezcla!#REF!</definedName>
    <definedName name="____mz125" localSheetId="4">[9]Mezcla!#REF!</definedName>
    <definedName name="____mz125" localSheetId="5">[9]Mezcla!#REF!</definedName>
    <definedName name="____mz125" localSheetId="6">[9]Mezcla!#REF!</definedName>
    <definedName name="____mz125" localSheetId="7">[9]Mezcla!#REF!</definedName>
    <definedName name="____mz125" localSheetId="0">[9]Mezcla!#REF!</definedName>
    <definedName name="____mz125">[9]Mezcla!#REF!</definedName>
    <definedName name="____MZ13" localSheetId="2">[9]Mezcla!#REF!</definedName>
    <definedName name="____MZ13" localSheetId="3">[9]Mezcla!#REF!</definedName>
    <definedName name="____MZ13" localSheetId="4">[9]Mezcla!#REF!</definedName>
    <definedName name="____MZ13" localSheetId="5">[9]Mezcla!#REF!</definedName>
    <definedName name="____MZ13" localSheetId="6">[9]Mezcla!#REF!</definedName>
    <definedName name="____MZ13" localSheetId="7">[9]Mezcla!#REF!</definedName>
    <definedName name="____MZ13">[9]Mezcla!#REF!</definedName>
    <definedName name="____MZ14" localSheetId="2">[9]Mezcla!#REF!</definedName>
    <definedName name="____MZ14" localSheetId="4">[9]Mezcla!#REF!</definedName>
    <definedName name="____MZ14" localSheetId="7">[9]Mezcla!#REF!</definedName>
    <definedName name="____MZ14">[9]Mezcla!#REF!</definedName>
    <definedName name="____MZ16" localSheetId="2">#REF!</definedName>
    <definedName name="____MZ16" localSheetId="3">#REF!</definedName>
    <definedName name="____MZ16" localSheetId="4">#REF!</definedName>
    <definedName name="____MZ16" localSheetId="5">#REF!</definedName>
    <definedName name="____MZ16" localSheetId="6">#REF!</definedName>
    <definedName name="____MZ16" localSheetId="7">#REF!</definedName>
    <definedName name="____MZ16">#REF!</definedName>
    <definedName name="____MZ17" localSheetId="2">[9]Mezcla!#REF!</definedName>
    <definedName name="____MZ17" localSheetId="3">[9]Mezcla!#REF!</definedName>
    <definedName name="____MZ17" localSheetId="4">[9]Mezcla!#REF!</definedName>
    <definedName name="____MZ17" localSheetId="5">[9]Mezcla!#REF!</definedName>
    <definedName name="____MZ17" localSheetId="6">[9]Mezcla!#REF!</definedName>
    <definedName name="____MZ17" localSheetId="7">[9]Mezcla!#REF!</definedName>
    <definedName name="____MZ17">[9]Mezcla!#REF!</definedName>
    <definedName name="____PA1" localSheetId="2">[23]Volumenes!#REF!</definedName>
    <definedName name="____PA1" localSheetId="3">[17]Volumenes!#REF!</definedName>
    <definedName name="____PA1" localSheetId="4">[17]Volumenes!#REF!</definedName>
    <definedName name="____PA1" localSheetId="5">[17]Volumenes!#REF!</definedName>
    <definedName name="____PA1" localSheetId="6">[17]Volumenes!#REF!</definedName>
    <definedName name="____PA1" localSheetId="7">[17]Volumenes!#REF!</definedName>
    <definedName name="____PA1">[23]Volumenes!#REF!</definedName>
    <definedName name="____pu1" localSheetId="2">#REF!</definedName>
    <definedName name="____pu1" localSheetId="3">#REF!</definedName>
    <definedName name="____pu1" localSheetId="4">#REF!</definedName>
    <definedName name="____pu1" localSheetId="5">#REF!</definedName>
    <definedName name="____pu1" localSheetId="6">#REF!</definedName>
    <definedName name="____pu1" localSheetId="7">#REF!</definedName>
    <definedName name="____pu1">#REF!</definedName>
    <definedName name="____pu10" localSheetId="2">#REF!</definedName>
    <definedName name="____pu10" localSheetId="4">#REF!</definedName>
    <definedName name="____pu10" localSheetId="7">#REF!</definedName>
    <definedName name="____pu10">#REF!</definedName>
    <definedName name="____pu2" localSheetId="2">#REF!</definedName>
    <definedName name="____pu2" localSheetId="4">#REF!</definedName>
    <definedName name="____pu2" localSheetId="7">#REF!</definedName>
    <definedName name="____pu2">#REF!</definedName>
    <definedName name="____pu4" localSheetId="3">[19]Sheet4!$E$1:$E$65536</definedName>
    <definedName name="____pu4" localSheetId="4">[19]Sheet4!$E$1:$E$65536</definedName>
    <definedName name="____pu4" localSheetId="5">[19]Sheet4!$E$1:$E$65536</definedName>
    <definedName name="____pu4" localSheetId="6">[19]Sheet4!$E$1:$E$65536</definedName>
    <definedName name="____pu4" localSheetId="7">[19]Sheet4!$E$1:$E$65536</definedName>
    <definedName name="____pu4" localSheetId="0">[19]Sheet4!$E$1:$E$65536</definedName>
    <definedName name="____pu4">[15]Sheet4!$E$1:$E$65536</definedName>
    <definedName name="____pu5" localSheetId="3">[19]Sheet5!$E$1:$E$65536</definedName>
    <definedName name="____pu5" localSheetId="4">[19]Sheet5!$E$1:$E$65536</definedName>
    <definedName name="____pu5" localSheetId="5">[19]Sheet5!$E$1:$E$65536</definedName>
    <definedName name="____pu5" localSheetId="6">[19]Sheet5!$E$1:$E$65536</definedName>
    <definedName name="____pu5" localSheetId="7">[19]Sheet5!$E$1:$E$65536</definedName>
    <definedName name="____pu5" localSheetId="0">[19]Sheet5!$E$1:$E$65536</definedName>
    <definedName name="____pu5">[15]Sheet5!$E$1:$E$65536</definedName>
    <definedName name="____PU6" localSheetId="2">#REF!</definedName>
    <definedName name="____PU6" localSheetId="3">#REF!</definedName>
    <definedName name="____PU6" localSheetId="4">#REF!</definedName>
    <definedName name="____PU6" localSheetId="5">#REF!</definedName>
    <definedName name="____PU6" localSheetId="6">#REF!</definedName>
    <definedName name="____PU6" localSheetId="7">#REF!</definedName>
    <definedName name="____PU6">#REF!</definedName>
    <definedName name="____pu7" localSheetId="2">#REF!</definedName>
    <definedName name="____pu7" localSheetId="4">#REF!</definedName>
    <definedName name="____pu7" localSheetId="7">#REF!</definedName>
    <definedName name="____pu7">#REF!</definedName>
    <definedName name="____pu8" localSheetId="2">#REF!</definedName>
    <definedName name="____pu8" localSheetId="4">#REF!</definedName>
    <definedName name="____pu8" localSheetId="7">#REF!</definedName>
    <definedName name="____pu8">#REF!</definedName>
    <definedName name="____PVC2" localSheetId="2">#REF!</definedName>
    <definedName name="____PVC2" localSheetId="4">#REF!</definedName>
    <definedName name="____PVC2" localSheetId="5">#REF!</definedName>
    <definedName name="____PVC2" localSheetId="6">#REF!</definedName>
    <definedName name="____PVC2" localSheetId="7">#REF!</definedName>
    <definedName name="____PVC2">#REF!</definedName>
    <definedName name="____PVC4" localSheetId="2">#REF!</definedName>
    <definedName name="____PVC4" localSheetId="4">#REF!</definedName>
    <definedName name="____PVC4" localSheetId="5">#REF!</definedName>
    <definedName name="____PVC4" localSheetId="6">#REF!</definedName>
    <definedName name="____PVC4" localSheetId="7">#REF!</definedName>
    <definedName name="____PVC4">#REF!</definedName>
    <definedName name="____PVC6" localSheetId="2">#REF!</definedName>
    <definedName name="____PVC6" localSheetId="4">#REF!</definedName>
    <definedName name="____PVC6" localSheetId="5">#REF!</definedName>
    <definedName name="____PVC6" localSheetId="6">#REF!</definedName>
    <definedName name="____PVC6" localSheetId="7">#REF!</definedName>
    <definedName name="____PVC6">#REF!</definedName>
    <definedName name="____TC110" localSheetId="2">#REF!</definedName>
    <definedName name="____TC110" localSheetId="4">#REF!</definedName>
    <definedName name="____TC110" localSheetId="7">#REF!</definedName>
    <definedName name="____TC110">#REF!</definedName>
    <definedName name="____VAR12" localSheetId="3">[10]Precio!$F$12</definedName>
    <definedName name="____VAR12" localSheetId="4">[10]Precio!$F$12</definedName>
    <definedName name="____VAR12" localSheetId="5">[10]Precio!$F$12</definedName>
    <definedName name="____VAR12" localSheetId="6">[10]Precio!$F$12</definedName>
    <definedName name="____VAR12" localSheetId="7">[10]Precio!$F$12</definedName>
    <definedName name="____VAR12" localSheetId="0">[10]Precio!$F$12</definedName>
    <definedName name="____VAR12">[11]Precio!$F$12</definedName>
    <definedName name="____VAR38" localSheetId="3">[10]Precio!$F$11</definedName>
    <definedName name="____VAR38" localSheetId="4">[10]Precio!$F$11</definedName>
    <definedName name="____VAR38" localSheetId="5">[10]Precio!$F$11</definedName>
    <definedName name="____VAR38" localSheetId="6">[10]Precio!$F$11</definedName>
    <definedName name="____VAR38" localSheetId="7">[10]Precio!$F$11</definedName>
    <definedName name="____VAR38" localSheetId="0">[10]Precio!$F$11</definedName>
    <definedName name="____VAR38">[11]Precio!$F$11</definedName>
    <definedName name="____VOB1" localSheetId="2">[23]Volumenes!#REF!</definedName>
    <definedName name="____VOB1" localSheetId="3">[17]Volumenes!#REF!</definedName>
    <definedName name="____VOB1" localSheetId="4">[17]Volumenes!#REF!</definedName>
    <definedName name="____VOB1" localSheetId="5">[17]Volumenes!#REF!</definedName>
    <definedName name="____VOB1" localSheetId="6">[17]Volumenes!#REF!</definedName>
    <definedName name="____VOB1" localSheetId="7">[17]Volumenes!#REF!</definedName>
    <definedName name="____VOB1">[23]Volumenes!#REF!</definedName>
    <definedName name="____YE42" localSheetId="3">'[20]Pu-Sanit.'!$C$194</definedName>
    <definedName name="____YE42" localSheetId="4">'[20]Pu-Sanit.'!$C$194</definedName>
    <definedName name="____YE42" localSheetId="5">'[20]Pu-Sanit.'!$C$194</definedName>
    <definedName name="____YE42" localSheetId="6">'[20]Pu-Sanit.'!$C$194</definedName>
    <definedName name="____YE42" localSheetId="7">'[20]Pu-Sanit.'!$C$194</definedName>
    <definedName name="____YE42">'[21]Pu-Sanit.'!$C$194</definedName>
    <definedName name="____za1">'[22]Anal. horm.'!$F$222</definedName>
    <definedName name="____ZC1" localSheetId="2">#REF!</definedName>
    <definedName name="____ZC1" localSheetId="3">#REF!</definedName>
    <definedName name="____ZC1" localSheetId="4">#REF!</definedName>
    <definedName name="____ZC1" localSheetId="5">#REF!</definedName>
    <definedName name="____ZC1" localSheetId="6">#REF!</definedName>
    <definedName name="____ZC1" localSheetId="7">#REF!</definedName>
    <definedName name="____ZC1">#REF!</definedName>
    <definedName name="____ZE1" localSheetId="2">#REF!</definedName>
    <definedName name="____ZE1" localSheetId="4">#REF!</definedName>
    <definedName name="____ZE1" localSheetId="7">#REF!</definedName>
    <definedName name="____ZE1">#REF!</definedName>
    <definedName name="____ZE2" localSheetId="2">#REF!</definedName>
    <definedName name="____ZE2" localSheetId="4">#REF!</definedName>
    <definedName name="____ZE2" localSheetId="7">#REF!</definedName>
    <definedName name="____ZE2">#REF!</definedName>
    <definedName name="____ZE3" localSheetId="2">#REF!</definedName>
    <definedName name="____ZE3" localSheetId="4">#REF!</definedName>
    <definedName name="____ZE3" localSheetId="7">#REF!</definedName>
    <definedName name="____ZE3">#REF!</definedName>
    <definedName name="____ZE4" localSheetId="2">#REF!</definedName>
    <definedName name="____ZE4" localSheetId="4">#REF!</definedName>
    <definedName name="____ZE4" localSheetId="7">#REF!</definedName>
    <definedName name="____ZE4">#REF!</definedName>
    <definedName name="____ZE5" localSheetId="2">#REF!</definedName>
    <definedName name="____ZE5" localSheetId="4">#REF!</definedName>
    <definedName name="____ZE5" localSheetId="7">#REF!</definedName>
    <definedName name="____ZE5">#REF!</definedName>
    <definedName name="____ZE6" localSheetId="2">#REF!</definedName>
    <definedName name="____ZE6" localSheetId="4">#REF!</definedName>
    <definedName name="____ZE6" localSheetId="7">#REF!</definedName>
    <definedName name="____ZE6">#REF!</definedName>
    <definedName name="___Blo62" localSheetId="2">[26]Volumenes!#REF!</definedName>
    <definedName name="___Blo62" localSheetId="3">[27]Volumenes!#REF!</definedName>
    <definedName name="___Blo62" localSheetId="4">[27]Volumenes!#REF!</definedName>
    <definedName name="___Blo62" localSheetId="5">[27]Volumenes!#REF!</definedName>
    <definedName name="___Blo62" localSheetId="6">[27]Volumenes!#REF!</definedName>
    <definedName name="___Blo62" localSheetId="7">[27]Volumenes!#REF!</definedName>
    <definedName name="___Blo62">[26]Volumenes!#REF!</definedName>
    <definedName name="___BLO83" localSheetId="2">'[26]anal term'!#REF!</definedName>
    <definedName name="___BLO83" localSheetId="3">'[27]anal term'!#REF!</definedName>
    <definedName name="___BLO83" localSheetId="4">'[27]anal term'!#REF!</definedName>
    <definedName name="___BLO83" localSheetId="5">'[27]anal term'!#REF!</definedName>
    <definedName name="___BLO83" localSheetId="6">'[27]anal term'!#REF!</definedName>
    <definedName name="___BLO83" localSheetId="7">'[27]anal term'!#REF!</definedName>
    <definedName name="___BLO83">'[26]anal term'!#REF!</definedName>
    <definedName name="___CAL50">[9]insumo!$D$11</definedName>
    <definedName name="___CAN1" localSheetId="2">[26]Volumenes!#REF!</definedName>
    <definedName name="___CAN1" localSheetId="3">[27]Volumenes!#REF!</definedName>
    <definedName name="___CAN1" localSheetId="4">[27]Volumenes!#REF!</definedName>
    <definedName name="___CAN1" localSheetId="5">[27]Volumenes!#REF!</definedName>
    <definedName name="___CAN1" localSheetId="6">[27]Volumenes!#REF!</definedName>
    <definedName name="___CAN1" localSheetId="7">[27]Volumenes!#REF!</definedName>
    <definedName name="___CAN1" localSheetId="0">[26]Volumenes!#REF!</definedName>
    <definedName name="___CAN1">[26]Volumenes!#REF!</definedName>
    <definedName name="___CAN2" localSheetId="2">[26]Volumenes!#REF!</definedName>
    <definedName name="___CAN2" localSheetId="3">[27]Volumenes!#REF!</definedName>
    <definedName name="___CAN2" localSheetId="4">[27]Volumenes!#REF!</definedName>
    <definedName name="___CAN2" localSheetId="5">[27]Volumenes!#REF!</definedName>
    <definedName name="___CAN2" localSheetId="6">[27]Volumenes!#REF!</definedName>
    <definedName name="___CAN2" localSheetId="7">[27]Volumenes!#REF!</definedName>
    <definedName name="___CAN2" localSheetId="0">[26]Volumenes!#REF!</definedName>
    <definedName name="___CAN2">[26]Volumenes!#REF!</definedName>
    <definedName name="___CAN3" localSheetId="2">[26]Volumenes!#REF!</definedName>
    <definedName name="___CAN3" localSheetId="3">[27]Volumenes!#REF!</definedName>
    <definedName name="___CAN3" localSheetId="4">[27]Volumenes!#REF!</definedName>
    <definedName name="___CAN3" localSheetId="5">[27]Volumenes!#REF!</definedName>
    <definedName name="___CAN3" localSheetId="6">[27]Volumenes!#REF!</definedName>
    <definedName name="___CAN3" localSheetId="7">[27]Volumenes!#REF!</definedName>
    <definedName name="___CAN3" localSheetId="0">[26]Volumenes!#REF!</definedName>
    <definedName name="___CAN3">[26]Volumenes!#REF!</definedName>
    <definedName name="___CTC220" localSheetId="2">#REF!</definedName>
    <definedName name="___CTC220" localSheetId="3">#REF!</definedName>
    <definedName name="___CTC220" localSheetId="4">#REF!</definedName>
    <definedName name="___CTC220" localSheetId="5">#REF!</definedName>
    <definedName name="___CTC220" localSheetId="6">#REF!</definedName>
    <definedName name="___CTC220" localSheetId="7">#REF!</definedName>
    <definedName name="___CTC220">#REF!</definedName>
    <definedName name="___DES3" localSheetId="2">'[26]Ana-Sanit.'!#REF!</definedName>
    <definedName name="___DES3" localSheetId="3">'[27]Ana-Sanit.'!#REF!</definedName>
    <definedName name="___DES3" localSheetId="4">'[27]Ana-Sanit.'!#REF!</definedName>
    <definedName name="___DES3" localSheetId="5">'[27]Ana-Sanit.'!#REF!</definedName>
    <definedName name="___DES3" localSheetId="6">'[27]Ana-Sanit.'!#REF!</definedName>
    <definedName name="___DES3" localSheetId="7">'[27]Ana-Sanit.'!#REF!</definedName>
    <definedName name="___DES3">'[26]Ana-Sanit.'!#REF!</definedName>
    <definedName name="___F" localSheetId="2">[4]A!#REF!</definedName>
    <definedName name="___F" localSheetId="4">[4]A!#REF!</definedName>
    <definedName name="___F" localSheetId="7">[4]A!#REF!</definedName>
    <definedName name="___F">[4]A!#REF!</definedName>
    <definedName name="___hor140" localSheetId="2">#REF!</definedName>
    <definedName name="___hor140" localSheetId="3">#REF!</definedName>
    <definedName name="___hor140" localSheetId="4">#REF!</definedName>
    <definedName name="___hor140" localSheetId="5">#REF!</definedName>
    <definedName name="___hor140" localSheetId="6">#REF!</definedName>
    <definedName name="___hor140" localSheetId="7">#REF!</definedName>
    <definedName name="___hor140">#REF!</definedName>
    <definedName name="___hor210">'[6]anal term'!$G$1512</definedName>
    <definedName name="___hor280">[18]Analisis!$D$63</definedName>
    <definedName name="___k1">[24]Precios!$A$4:$F$1576</definedName>
    <definedName name="___k2">[25]Precios!$A$4:$F$1576</definedName>
    <definedName name="___k3">[24]Precios!$A$4:$F$1576</definedName>
    <definedName name="___MZ1155">[9]Mezcla!$F$37</definedName>
    <definedName name="___mz125" localSheetId="2">[9]Mezcla!#REF!</definedName>
    <definedName name="___mz125" localSheetId="3">[9]Mezcla!#REF!</definedName>
    <definedName name="___mz125" localSheetId="4">[9]Mezcla!#REF!</definedName>
    <definedName name="___mz125" localSheetId="5">[9]Mezcla!#REF!</definedName>
    <definedName name="___mz125" localSheetId="6">[9]Mezcla!#REF!</definedName>
    <definedName name="___mz125" localSheetId="7">[9]Mezcla!#REF!</definedName>
    <definedName name="___mz125" localSheetId="0">[9]Mezcla!#REF!</definedName>
    <definedName name="___mz125">[9]Mezcla!#REF!</definedName>
    <definedName name="___MZ13" localSheetId="2">[9]Mezcla!#REF!</definedName>
    <definedName name="___MZ13" localSheetId="3">[9]Mezcla!#REF!</definedName>
    <definedName name="___MZ13" localSheetId="4">[9]Mezcla!#REF!</definedName>
    <definedName name="___MZ13" localSheetId="5">[9]Mezcla!#REF!</definedName>
    <definedName name="___MZ13" localSheetId="6">[9]Mezcla!#REF!</definedName>
    <definedName name="___MZ13" localSheetId="7">[9]Mezcla!#REF!</definedName>
    <definedName name="___MZ13">[9]Mezcla!#REF!</definedName>
    <definedName name="___MZ14" localSheetId="2">[9]Mezcla!#REF!</definedName>
    <definedName name="___MZ14" localSheetId="4">[9]Mezcla!#REF!</definedName>
    <definedName name="___MZ14" localSheetId="7">[9]Mezcla!#REF!</definedName>
    <definedName name="___MZ14">[9]Mezcla!#REF!</definedName>
    <definedName name="___MZ16" localSheetId="2">#REF!</definedName>
    <definedName name="___MZ16" localSheetId="3">#REF!</definedName>
    <definedName name="___MZ16" localSheetId="4">#REF!</definedName>
    <definedName name="___MZ16" localSheetId="5">#REF!</definedName>
    <definedName name="___MZ16" localSheetId="6">#REF!</definedName>
    <definedName name="___MZ16" localSheetId="7">#REF!</definedName>
    <definedName name="___MZ16">#REF!</definedName>
    <definedName name="___MZ17" localSheetId="2">[9]Mezcla!#REF!</definedName>
    <definedName name="___MZ17" localSheetId="3">[9]Mezcla!#REF!</definedName>
    <definedName name="___MZ17" localSheetId="4">[9]Mezcla!#REF!</definedName>
    <definedName name="___MZ17" localSheetId="5">[9]Mezcla!#REF!</definedName>
    <definedName name="___MZ17" localSheetId="6">[9]Mezcla!#REF!</definedName>
    <definedName name="___MZ17" localSheetId="7">[9]Mezcla!#REF!</definedName>
    <definedName name="___MZ17">[9]Mezcla!#REF!</definedName>
    <definedName name="___PA1" localSheetId="2">[26]Volumenes!#REF!</definedName>
    <definedName name="___PA1" localSheetId="3">[27]Volumenes!#REF!</definedName>
    <definedName name="___PA1" localSheetId="4">[27]Volumenes!#REF!</definedName>
    <definedName name="___PA1" localSheetId="5">[27]Volumenes!#REF!</definedName>
    <definedName name="___PA1" localSheetId="6">[27]Volumenes!#REF!</definedName>
    <definedName name="___PA1" localSheetId="7">[27]Volumenes!#REF!</definedName>
    <definedName name="___PA1">[26]Volumenes!#REF!</definedName>
    <definedName name="___PH140" localSheetId="2">#REF!</definedName>
    <definedName name="___PH140" localSheetId="3">#REF!</definedName>
    <definedName name="___PH140" localSheetId="4">#REF!</definedName>
    <definedName name="___PH140" localSheetId="5">#REF!</definedName>
    <definedName name="___PH140" localSheetId="6">#REF!</definedName>
    <definedName name="___PH140" localSheetId="7">#REF!</definedName>
    <definedName name="___PH140">#REF!</definedName>
    <definedName name="___PH160" localSheetId="2">#REF!</definedName>
    <definedName name="___PH160" localSheetId="4">#REF!</definedName>
    <definedName name="___PH160" localSheetId="7">#REF!</definedName>
    <definedName name="___PH160">#REF!</definedName>
    <definedName name="___PH180" localSheetId="2">#REF!</definedName>
    <definedName name="___PH180" localSheetId="4">#REF!</definedName>
    <definedName name="___PH180" localSheetId="7">#REF!</definedName>
    <definedName name="___PH180">#REF!</definedName>
    <definedName name="___PH210" localSheetId="2">#REF!</definedName>
    <definedName name="___PH210" localSheetId="4">#REF!</definedName>
    <definedName name="___PH210" localSheetId="7">#REF!</definedName>
    <definedName name="___PH210">#REF!</definedName>
    <definedName name="___PH240" localSheetId="2">#REF!</definedName>
    <definedName name="___PH240" localSheetId="4">#REF!</definedName>
    <definedName name="___PH240" localSheetId="7">#REF!</definedName>
    <definedName name="___PH240">#REF!</definedName>
    <definedName name="___PH250" localSheetId="2">#REF!</definedName>
    <definedName name="___PH250" localSheetId="4">#REF!</definedName>
    <definedName name="___PH250" localSheetId="7">#REF!</definedName>
    <definedName name="___PH250">#REF!</definedName>
    <definedName name="___PH260" localSheetId="2">#REF!</definedName>
    <definedName name="___PH260" localSheetId="4">#REF!</definedName>
    <definedName name="___PH260" localSheetId="7">#REF!</definedName>
    <definedName name="___PH260">#REF!</definedName>
    <definedName name="___PH280" localSheetId="2">#REF!</definedName>
    <definedName name="___PH280" localSheetId="4">#REF!</definedName>
    <definedName name="___PH280" localSheetId="7">#REF!</definedName>
    <definedName name="___PH280">#REF!</definedName>
    <definedName name="___PH300" localSheetId="2">#REF!</definedName>
    <definedName name="___PH300" localSheetId="4">#REF!</definedName>
    <definedName name="___PH300" localSheetId="7">#REF!</definedName>
    <definedName name="___PH300">#REF!</definedName>
    <definedName name="___PH315" localSheetId="2">#REF!</definedName>
    <definedName name="___PH315" localSheetId="4">#REF!</definedName>
    <definedName name="___PH315" localSheetId="7">#REF!</definedName>
    <definedName name="___PH315">#REF!</definedName>
    <definedName name="___PH350" localSheetId="2">#REF!</definedName>
    <definedName name="___PH350" localSheetId="4">#REF!</definedName>
    <definedName name="___PH350" localSheetId="7">#REF!</definedName>
    <definedName name="___PH350">#REF!</definedName>
    <definedName name="___PH400" localSheetId="2">#REF!</definedName>
    <definedName name="___PH400" localSheetId="4">#REF!</definedName>
    <definedName name="___PH400" localSheetId="7">#REF!</definedName>
    <definedName name="___PH400">#REF!</definedName>
    <definedName name="___PTC110" localSheetId="2">#REF!</definedName>
    <definedName name="___PTC110" localSheetId="4">#REF!</definedName>
    <definedName name="___PTC110" localSheetId="7">#REF!</definedName>
    <definedName name="___PTC110">#REF!</definedName>
    <definedName name="___PTC220" localSheetId="2">#REF!</definedName>
    <definedName name="___PTC220" localSheetId="4">#REF!</definedName>
    <definedName name="___PTC220" localSheetId="7">#REF!</definedName>
    <definedName name="___PTC220">#REF!</definedName>
    <definedName name="___pu1" localSheetId="2">#REF!</definedName>
    <definedName name="___pu1" localSheetId="4">#REF!</definedName>
    <definedName name="___pu1" localSheetId="7">#REF!</definedName>
    <definedName name="___pu1">#REF!</definedName>
    <definedName name="___pu10" localSheetId="2">#REF!</definedName>
    <definedName name="___pu10" localSheetId="4">#REF!</definedName>
    <definedName name="___pu10" localSheetId="7">#REF!</definedName>
    <definedName name="___pu10">#REF!</definedName>
    <definedName name="___pu2" localSheetId="2">#REF!</definedName>
    <definedName name="___pu2" localSheetId="4">#REF!</definedName>
    <definedName name="___pu2" localSheetId="7">#REF!</definedName>
    <definedName name="___pu2">#REF!</definedName>
    <definedName name="___pu4" localSheetId="3">[19]Sheet4!$E$1:$E$65536</definedName>
    <definedName name="___pu4" localSheetId="4">[19]Sheet4!$E$1:$E$65536</definedName>
    <definedName name="___pu4" localSheetId="5">[19]Sheet4!$E$1:$E$65536</definedName>
    <definedName name="___pu4" localSheetId="6">[19]Sheet4!$E$1:$E$65536</definedName>
    <definedName name="___pu4" localSheetId="7">[19]Sheet4!$E$1:$E$65536</definedName>
    <definedName name="___pu4" localSheetId="0">[19]Sheet4!$E$1:$E$65536</definedName>
    <definedName name="___pu4">[15]Sheet4!$E$1:$E$65536</definedName>
    <definedName name="___pu5" localSheetId="3">[19]Sheet5!$E$1:$E$65536</definedName>
    <definedName name="___pu5" localSheetId="4">[19]Sheet5!$E$1:$E$65536</definedName>
    <definedName name="___pu5" localSheetId="5">[19]Sheet5!$E$1:$E$65536</definedName>
    <definedName name="___pu5" localSheetId="6">[19]Sheet5!$E$1:$E$65536</definedName>
    <definedName name="___pu5" localSheetId="7">[19]Sheet5!$E$1:$E$65536</definedName>
    <definedName name="___pu5" localSheetId="0">[19]Sheet5!$E$1:$E$65536</definedName>
    <definedName name="___pu5">[15]Sheet5!$E$1:$E$65536</definedName>
    <definedName name="___PU6" localSheetId="2">#REF!</definedName>
    <definedName name="___PU6" localSheetId="3">#REF!</definedName>
    <definedName name="___PU6" localSheetId="4">#REF!</definedName>
    <definedName name="___PU6" localSheetId="5">#REF!</definedName>
    <definedName name="___PU6" localSheetId="6">#REF!</definedName>
    <definedName name="___PU6" localSheetId="7">#REF!</definedName>
    <definedName name="___PU6">#REF!</definedName>
    <definedName name="___pu7" localSheetId="2">#REF!</definedName>
    <definedName name="___pu7" localSheetId="4">#REF!</definedName>
    <definedName name="___pu7" localSheetId="7">#REF!</definedName>
    <definedName name="___pu7">#REF!</definedName>
    <definedName name="___pu8" localSheetId="2">#REF!</definedName>
    <definedName name="___pu8" localSheetId="4">#REF!</definedName>
    <definedName name="___pu8" localSheetId="7">#REF!</definedName>
    <definedName name="___pu8">#REF!</definedName>
    <definedName name="___PVC2" localSheetId="2">#REF!</definedName>
    <definedName name="___PVC2" localSheetId="4">#REF!</definedName>
    <definedName name="___PVC2" localSheetId="7">#REF!</definedName>
    <definedName name="___PVC2">#REF!</definedName>
    <definedName name="___PVC4" localSheetId="2">#REF!</definedName>
    <definedName name="___PVC4" localSheetId="4">#REF!</definedName>
    <definedName name="___PVC4" localSheetId="7">#REF!</definedName>
    <definedName name="___PVC4">#REF!</definedName>
    <definedName name="___PVC6" localSheetId="2">#REF!</definedName>
    <definedName name="___PVC6" localSheetId="4">#REF!</definedName>
    <definedName name="___PVC6" localSheetId="7">#REF!</definedName>
    <definedName name="___PVC6">#REF!</definedName>
    <definedName name="___TC110" localSheetId="2">#REF!</definedName>
    <definedName name="___TC110" localSheetId="4">#REF!</definedName>
    <definedName name="___TC110" localSheetId="7">#REF!</definedName>
    <definedName name="___TC110">#REF!</definedName>
    <definedName name="___TC220" localSheetId="2">#REF!</definedName>
    <definedName name="___TC220" localSheetId="4">#REF!</definedName>
    <definedName name="___TC220" localSheetId="7">#REF!</definedName>
    <definedName name="___TC220">#REF!</definedName>
    <definedName name="___VAR12">[11]Precio!$F$12</definedName>
    <definedName name="___VAR38">[11]Precio!$F$11</definedName>
    <definedName name="___VOB1" localSheetId="2">[26]Volumenes!#REF!</definedName>
    <definedName name="___VOB1" localSheetId="3">[27]Volumenes!#REF!</definedName>
    <definedName name="___VOB1" localSheetId="4">[27]Volumenes!#REF!</definedName>
    <definedName name="___VOB1" localSheetId="5">[27]Volumenes!#REF!</definedName>
    <definedName name="___VOB1" localSheetId="6">[27]Volumenes!#REF!</definedName>
    <definedName name="___VOB1" localSheetId="7">[27]Volumenes!#REF!</definedName>
    <definedName name="___VOB1" localSheetId="0">[26]Volumenes!#REF!</definedName>
    <definedName name="___VOB1">[26]Volumenes!#REF!</definedName>
    <definedName name="___YE42" localSheetId="3">'[5]Pu-Sanit.'!$C$194</definedName>
    <definedName name="___YE42" localSheetId="4">'[5]Pu-Sanit.'!$C$194</definedName>
    <definedName name="___YE42" localSheetId="5">'[5]Pu-Sanit.'!$C$194</definedName>
    <definedName name="___YE42" localSheetId="6">'[5]Pu-Sanit.'!$C$194</definedName>
    <definedName name="___YE42" localSheetId="7">'[5]Pu-Sanit.'!$C$194</definedName>
    <definedName name="___YE42" localSheetId="0">'[5]Pu-Sanit.'!$C$194</definedName>
    <definedName name="___YE42">'[6]Pu-Sanit.'!$C$194</definedName>
    <definedName name="___za1">'[22]Anal. horm.'!$F$222</definedName>
    <definedName name="___ZC1" localSheetId="2">#REF!</definedName>
    <definedName name="___ZC1" localSheetId="3">#REF!</definedName>
    <definedName name="___ZC1" localSheetId="4">#REF!</definedName>
    <definedName name="___ZC1" localSheetId="5">#REF!</definedName>
    <definedName name="___ZC1" localSheetId="6">#REF!</definedName>
    <definedName name="___ZC1" localSheetId="7">#REF!</definedName>
    <definedName name="___ZC1">#REF!</definedName>
    <definedName name="___ZE1" localSheetId="2">#REF!</definedName>
    <definedName name="___ZE1" localSheetId="4">#REF!</definedName>
    <definedName name="___ZE1" localSheetId="7">#REF!</definedName>
    <definedName name="___ZE1">#REF!</definedName>
    <definedName name="___ZE2" localSheetId="2">#REF!</definedName>
    <definedName name="___ZE2" localSheetId="4">#REF!</definedName>
    <definedName name="___ZE2" localSheetId="7">#REF!</definedName>
    <definedName name="___ZE2">#REF!</definedName>
    <definedName name="___ZE3" localSheetId="2">#REF!</definedName>
    <definedName name="___ZE3" localSheetId="4">#REF!</definedName>
    <definedName name="___ZE3" localSheetId="7">#REF!</definedName>
    <definedName name="___ZE3">#REF!</definedName>
    <definedName name="___ZE4" localSheetId="2">#REF!</definedName>
    <definedName name="___ZE4" localSheetId="4">#REF!</definedName>
    <definedName name="___ZE4" localSheetId="7">#REF!</definedName>
    <definedName name="___ZE4">#REF!</definedName>
    <definedName name="___ZE5" localSheetId="2">#REF!</definedName>
    <definedName name="___ZE5" localSheetId="4">#REF!</definedName>
    <definedName name="___ZE5" localSheetId="7">#REF!</definedName>
    <definedName name="___ZE5">#REF!</definedName>
    <definedName name="___ZE6" localSheetId="2">#REF!</definedName>
    <definedName name="___ZE6" localSheetId="4">#REF!</definedName>
    <definedName name="___ZE6" localSheetId="7">#REF!</definedName>
    <definedName name="___ZE6">#REF!</definedName>
    <definedName name="__123Graph_A" localSheetId="2" hidden="1">[3]A!#REF!</definedName>
    <definedName name="__123Graph_A" localSheetId="3" hidden="1">[3]A!#REF!</definedName>
    <definedName name="__123Graph_A" localSheetId="4" hidden="1">[3]A!#REF!</definedName>
    <definedName name="__123Graph_A" localSheetId="5" hidden="1">[3]A!#REF!</definedName>
    <definedName name="__123Graph_A" localSheetId="6" hidden="1">[3]A!#REF!</definedName>
    <definedName name="__123Graph_A" localSheetId="7" hidden="1">[3]A!#REF!</definedName>
    <definedName name="__123Graph_A" localSheetId="0" hidden="1">[3]A!#REF!</definedName>
    <definedName name="__123Graph_A" hidden="1">[3]A!#REF!</definedName>
    <definedName name="__123Graph_B" localSheetId="2" hidden="1">[3]A!#REF!</definedName>
    <definedName name="__123Graph_B" localSheetId="3" hidden="1">[3]A!#REF!</definedName>
    <definedName name="__123Graph_B" localSheetId="4" hidden="1">[3]A!#REF!</definedName>
    <definedName name="__123Graph_B" localSheetId="5" hidden="1">[3]A!#REF!</definedName>
    <definedName name="__123Graph_B" localSheetId="6" hidden="1">[3]A!#REF!</definedName>
    <definedName name="__123Graph_B" localSheetId="7" hidden="1">[3]A!#REF!</definedName>
    <definedName name="__123Graph_B" localSheetId="0" hidden="1">[3]A!#REF!</definedName>
    <definedName name="__123Graph_B" hidden="1">[3]A!#REF!</definedName>
    <definedName name="__123Graph_C" localSheetId="2" hidden="1">[3]A!#REF!</definedName>
    <definedName name="__123Graph_C" localSheetId="3" hidden="1">[3]A!#REF!</definedName>
    <definedName name="__123Graph_C" localSheetId="4" hidden="1">[3]A!#REF!</definedName>
    <definedName name="__123Graph_C" localSheetId="5" hidden="1">[3]A!#REF!</definedName>
    <definedName name="__123Graph_C" localSheetId="6" hidden="1">[3]A!#REF!</definedName>
    <definedName name="__123Graph_C" localSheetId="7" hidden="1">[3]A!#REF!</definedName>
    <definedName name="__123Graph_C" localSheetId="0" hidden="1">[3]A!#REF!</definedName>
    <definedName name="__123Graph_C" hidden="1">[3]A!#REF!</definedName>
    <definedName name="__123Graph_D" localSheetId="2" hidden="1">[3]A!#REF!</definedName>
    <definedName name="__123Graph_D" localSheetId="3" hidden="1">[3]A!#REF!</definedName>
    <definedName name="__123Graph_D" localSheetId="4" hidden="1">[3]A!#REF!</definedName>
    <definedName name="__123Graph_D" localSheetId="5" hidden="1">[3]A!#REF!</definedName>
    <definedName name="__123Graph_D" localSheetId="6" hidden="1">[3]A!#REF!</definedName>
    <definedName name="__123Graph_D" localSheetId="7" hidden="1">[3]A!#REF!</definedName>
    <definedName name="__123Graph_D" localSheetId="0" hidden="1">[3]A!#REF!</definedName>
    <definedName name="__123Graph_D" hidden="1">[3]A!#REF!</definedName>
    <definedName name="__123Graph_E" localSheetId="2" hidden="1">[3]A!#REF!</definedName>
    <definedName name="__123Graph_E" localSheetId="3" hidden="1">[3]A!#REF!</definedName>
    <definedName name="__123Graph_E" localSheetId="4" hidden="1">[3]A!#REF!</definedName>
    <definedName name="__123Graph_E" localSheetId="5" hidden="1">[3]A!#REF!</definedName>
    <definedName name="__123Graph_E" localSheetId="6" hidden="1">[3]A!#REF!</definedName>
    <definedName name="__123Graph_E" localSheetId="7" hidden="1">[3]A!#REF!</definedName>
    <definedName name="__123Graph_E" localSheetId="0" hidden="1">[3]A!#REF!</definedName>
    <definedName name="__123Graph_E" hidden="1">[3]A!#REF!</definedName>
    <definedName name="__123Graph_F" localSheetId="2" hidden="1">[3]A!#REF!</definedName>
    <definedName name="__123Graph_F" localSheetId="3" hidden="1">[3]A!#REF!</definedName>
    <definedName name="__123Graph_F" localSheetId="4" hidden="1">[3]A!#REF!</definedName>
    <definedName name="__123Graph_F" localSheetId="5" hidden="1">[3]A!#REF!</definedName>
    <definedName name="__123Graph_F" localSheetId="6" hidden="1">[3]A!#REF!</definedName>
    <definedName name="__123Graph_F" localSheetId="7" hidden="1">[3]A!#REF!</definedName>
    <definedName name="__123Graph_F" localSheetId="0" hidden="1">[3]A!#REF!</definedName>
    <definedName name="__123Graph_F" hidden="1">[3]A!#REF!</definedName>
    <definedName name="__Blo62" localSheetId="2">[23]Volumenes!#REF!</definedName>
    <definedName name="__Blo62" localSheetId="4">[23]Volumenes!#REF!</definedName>
    <definedName name="__Blo62" localSheetId="7">[23]Volumenes!#REF!</definedName>
    <definedName name="__Blo62">[23]Volumenes!#REF!</definedName>
    <definedName name="__BLO83" localSheetId="2">'[23]anal term'!#REF!</definedName>
    <definedName name="__BLO83" localSheetId="4">'[23]anal term'!#REF!</definedName>
    <definedName name="__BLO83" localSheetId="7">'[23]anal term'!#REF!</definedName>
    <definedName name="__BLO83">'[23]anal term'!#REF!</definedName>
    <definedName name="__CAL50" localSheetId="2">#REF!</definedName>
    <definedName name="__CAL50" localSheetId="3">#REF!</definedName>
    <definedName name="__CAL50" localSheetId="4">#REF!</definedName>
    <definedName name="__CAL50" localSheetId="5">#REF!</definedName>
    <definedName name="__CAL50" localSheetId="6">#REF!</definedName>
    <definedName name="__CAL50" localSheetId="7">#REF!</definedName>
    <definedName name="__CAL50" localSheetId="0">#REF!</definedName>
    <definedName name="__CAL50">#REF!</definedName>
    <definedName name="__CAN1" localSheetId="2">[23]Volumenes!#REF!</definedName>
    <definedName name="__CAN1" localSheetId="3">[23]Volumenes!#REF!</definedName>
    <definedName name="__CAN1" localSheetId="4">[23]Volumenes!#REF!</definedName>
    <definedName name="__CAN1" localSheetId="5">[23]Volumenes!#REF!</definedName>
    <definedName name="__CAN1" localSheetId="6">[23]Volumenes!#REF!</definedName>
    <definedName name="__CAN1" localSheetId="7">[23]Volumenes!#REF!</definedName>
    <definedName name="__CAN1" localSheetId="0">[23]Volumenes!#REF!</definedName>
    <definedName name="__CAN1">[23]Volumenes!#REF!</definedName>
    <definedName name="__CAN2" localSheetId="2">[23]Volumenes!#REF!</definedName>
    <definedName name="__CAN2" localSheetId="4">[23]Volumenes!#REF!</definedName>
    <definedName name="__CAN2" localSheetId="7">[23]Volumenes!#REF!</definedName>
    <definedName name="__CAN2">[23]Volumenes!#REF!</definedName>
    <definedName name="__CAN3" localSheetId="2">[23]Volumenes!#REF!</definedName>
    <definedName name="__CAN3" localSheetId="4">[23]Volumenes!#REF!</definedName>
    <definedName name="__CAN3" localSheetId="7">[23]Volumenes!#REF!</definedName>
    <definedName name="__CAN3">[23]Volumenes!#REF!</definedName>
    <definedName name="__CTC220" localSheetId="2">#REF!</definedName>
    <definedName name="__CTC220" localSheetId="3">#REF!</definedName>
    <definedName name="__CTC220" localSheetId="4">#REF!</definedName>
    <definedName name="__CTC220" localSheetId="5">#REF!</definedName>
    <definedName name="__CTC220" localSheetId="6">#REF!</definedName>
    <definedName name="__CTC220" localSheetId="7">#REF!</definedName>
    <definedName name="__CTC220">#REF!</definedName>
    <definedName name="__DES3" localSheetId="2">'[23]Ana-Sanit.'!#REF!</definedName>
    <definedName name="__DES3" localSheetId="3">'[23]Ana-Sanit.'!#REF!</definedName>
    <definedName name="__DES3" localSheetId="4">'[23]Ana-Sanit.'!#REF!</definedName>
    <definedName name="__DES3" localSheetId="5">'[23]Ana-Sanit.'!#REF!</definedName>
    <definedName name="__DES3" localSheetId="6">'[23]Ana-Sanit.'!#REF!</definedName>
    <definedName name="__DES3" localSheetId="7">'[23]Ana-Sanit.'!#REF!</definedName>
    <definedName name="__DES3">'[23]Ana-Sanit.'!#REF!</definedName>
    <definedName name="__F" localSheetId="1">[12]Senalizacion!#REF!</definedName>
    <definedName name="__F" localSheetId="2">[12]Senalizacion!#REF!</definedName>
    <definedName name="__F" localSheetId="3">[12]Senalizacion!#REF!</definedName>
    <definedName name="__F" localSheetId="4">[12]Senalizacion!#REF!</definedName>
    <definedName name="__F" localSheetId="5">[12]Senalizacion!#REF!</definedName>
    <definedName name="__F" localSheetId="6">[12]Senalizacion!#REF!</definedName>
    <definedName name="__F" localSheetId="7">[12]Senalizacion!#REF!</definedName>
    <definedName name="__F" localSheetId="0">[12]Senalizacion!#REF!</definedName>
    <definedName name="__F">[12]Senalizacion!#REF!</definedName>
    <definedName name="__FER90" localSheetId="2">#REF!</definedName>
    <definedName name="__FER90" localSheetId="3">#REF!</definedName>
    <definedName name="__FER90" localSheetId="4">#REF!</definedName>
    <definedName name="__FER90" localSheetId="5">#REF!</definedName>
    <definedName name="__FER90" localSheetId="6">#REF!</definedName>
    <definedName name="__FER90" localSheetId="7">#REF!</definedName>
    <definedName name="__FER90" localSheetId="0">#REF!</definedName>
    <definedName name="__FER90">#REF!</definedName>
    <definedName name="__FIN50" localSheetId="2">#REF!</definedName>
    <definedName name="__FIN50" localSheetId="3">#REF!</definedName>
    <definedName name="__FIN50" localSheetId="4">#REF!</definedName>
    <definedName name="__FIN50" localSheetId="5">#REF!</definedName>
    <definedName name="__FIN50" localSheetId="6">#REF!</definedName>
    <definedName name="__FIN50" localSheetId="7">#REF!</definedName>
    <definedName name="__FIN50" localSheetId="0">#REF!</definedName>
    <definedName name="__FIN50">#REF!</definedName>
    <definedName name="__hor140" localSheetId="2">#REF!</definedName>
    <definedName name="__hor140" localSheetId="4">#REF!</definedName>
    <definedName name="__hor140" localSheetId="7">#REF!</definedName>
    <definedName name="__hor140">#REF!</definedName>
    <definedName name="__hor210">'[6]anal term'!$G$1512</definedName>
    <definedName name="__hor280">[18]Analisis!$D$63</definedName>
    <definedName name="__inc2" localSheetId="2">#REF!</definedName>
    <definedName name="__inc2" localSheetId="3">#REF!</definedName>
    <definedName name="__inc2" localSheetId="4">#REF!</definedName>
    <definedName name="__inc2" localSheetId="5">#REF!</definedName>
    <definedName name="__inc2" localSheetId="6">#REF!</definedName>
    <definedName name="__inc2" localSheetId="7">#REF!</definedName>
    <definedName name="__inc2" localSheetId="0">#REF!</definedName>
    <definedName name="__inc2">#REF!</definedName>
    <definedName name="__inc3" localSheetId="2">#REF!</definedName>
    <definedName name="__inc3" localSheetId="4">#REF!</definedName>
    <definedName name="__inc3" localSheetId="7">#REF!</definedName>
    <definedName name="__inc3">#REF!</definedName>
    <definedName name="__inc4" localSheetId="2">#REF!</definedName>
    <definedName name="__inc4" localSheetId="4">#REF!</definedName>
    <definedName name="__inc4" localSheetId="7">#REF!</definedName>
    <definedName name="__inc4">#REF!</definedName>
    <definedName name="__inc5" localSheetId="2">#REF!</definedName>
    <definedName name="__inc5" localSheetId="4">#REF!</definedName>
    <definedName name="__inc5" localSheetId="7">#REF!</definedName>
    <definedName name="__inc5">#REF!</definedName>
    <definedName name="__inc6" localSheetId="2">#REF!</definedName>
    <definedName name="__inc6" localSheetId="4">#REF!</definedName>
    <definedName name="__inc6" localSheetId="7">#REF!</definedName>
    <definedName name="__inc6">#REF!</definedName>
    <definedName name="__inc7" localSheetId="2">#REF!</definedName>
    <definedName name="__inc7" localSheetId="4">#REF!</definedName>
    <definedName name="__inc7" localSheetId="7">#REF!</definedName>
    <definedName name="__inc7">#REF!</definedName>
    <definedName name="__INC8" localSheetId="2">#REF!</definedName>
    <definedName name="__INC8" localSheetId="4">#REF!</definedName>
    <definedName name="__INC8" localSheetId="7">#REF!</definedName>
    <definedName name="__INC8">#REF!</definedName>
    <definedName name="__IntlFixup" hidden="1">TRUE</definedName>
    <definedName name="__k1">[24]Precios!$A$4:$F$1576</definedName>
    <definedName name="__k2">[25]Precios!$A$4:$F$1576</definedName>
    <definedName name="__k3">[24]Precios!$A$4:$F$1576</definedName>
    <definedName name="__MOV02" localSheetId="2">#REF!</definedName>
    <definedName name="__MOV02" localSheetId="3">#REF!</definedName>
    <definedName name="__MOV02" localSheetId="4">#REF!</definedName>
    <definedName name="__MOV02" localSheetId="5">#REF!</definedName>
    <definedName name="__MOV02" localSheetId="6">#REF!</definedName>
    <definedName name="__MOV02" localSheetId="7">#REF!</definedName>
    <definedName name="__MOV02" localSheetId="0">#REF!</definedName>
    <definedName name="__MOV02">#REF!</definedName>
    <definedName name="__MOV03" localSheetId="2">#REF!</definedName>
    <definedName name="__MOV03" localSheetId="3">#REF!</definedName>
    <definedName name="__MOV03" localSheetId="4">#REF!</definedName>
    <definedName name="__MOV03" localSheetId="5">#REF!</definedName>
    <definedName name="__MOV03" localSheetId="6">#REF!</definedName>
    <definedName name="__MOV03" localSheetId="7">#REF!</definedName>
    <definedName name="__MOV03" localSheetId="0">#REF!</definedName>
    <definedName name="__MOV03">#REF!</definedName>
    <definedName name="__MUR100" localSheetId="2">#REF!</definedName>
    <definedName name="__MUR100" localSheetId="3">#REF!</definedName>
    <definedName name="__MUR100" localSheetId="4">#REF!</definedName>
    <definedName name="__MUR100" localSheetId="5">#REF!</definedName>
    <definedName name="__MUR100" localSheetId="6">#REF!</definedName>
    <definedName name="__MUR100" localSheetId="7">#REF!</definedName>
    <definedName name="__MUR100" localSheetId="0">#REF!</definedName>
    <definedName name="__MUR100">#REF!</definedName>
    <definedName name="__MUR12" localSheetId="2">#REF!</definedName>
    <definedName name="__MUR12" localSheetId="4">#REF!</definedName>
    <definedName name="__MUR12" localSheetId="5">#REF!</definedName>
    <definedName name="__MUR12" localSheetId="6">#REF!</definedName>
    <definedName name="__MUR12" localSheetId="7">#REF!</definedName>
    <definedName name="__MUR12">#REF!</definedName>
    <definedName name="__MUR14" localSheetId="2">#REF!</definedName>
    <definedName name="__MUR14" localSheetId="4">#REF!</definedName>
    <definedName name="__MUR14" localSheetId="5">#REF!</definedName>
    <definedName name="__MUR14" localSheetId="6">#REF!</definedName>
    <definedName name="__MUR14" localSheetId="7">#REF!</definedName>
    <definedName name="__MUR14">#REF!</definedName>
    <definedName name="__MUR36" localSheetId="2">#REF!</definedName>
    <definedName name="__MUR36" localSheetId="4">#REF!</definedName>
    <definedName name="__MUR36" localSheetId="5">#REF!</definedName>
    <definedName name="__MUR36" localSheetId="6">#REF!</definedName>
    <definedName name="__MUR36" localSheetId="7">#REF!</definedName>
    <definedName name="__MUR36">#REF!</definedName>
    <definedName name="__mur6" localSheetId="2">#REF!</definedName>
    <definedName name="__mur6" localSheetId="4">#REF!</definedName>
    <definedName name="__mur6" localSheetId="7">#REF!</definedName>
    <definedName name="__mur6">#REF!</definedName>
    <definedName name="__MUR90" localSheetId="2">#REF!</definedName>
    <definedName name="__MUR90" localSheetId="4">#REF!</definedName>
    <definedName name="__MUR90" localSheetId="5">#REF!</definedName>
    <definedName name="__MUR90" localSheetId="6">#REF!</definedName>
    <definedName name="__MUR90" localSheetId="7">#REF!</definedName>
    <definedName name="__MUR90">#REF!</definedName>
    <definedName name="__MZ1155" localSheetId="2">#REF!</definedName>
    <definedName name="__MZ1155" localSheetId="3">#REF!</definedName>
    <definedName name="__MZ1155" localSheetId="4">#REF!</definedName>
    <definedName name="__MZ1155" localSheetId="5">#REF!</definedName>
    <definedName name="__MZ1155" localSheetId="6">#REF!</definedName>
    <definedName name="__MZ1155" localSheetId="7">#REF!</definedName>
    <definedName name="__MZ1155" localSheetId="0">#REF!</definedName>
    <definedName name="__MZ1155">#REF!</definedName>
    <definedName name="__mz125" localSheetId="2">#REF!</definedName>
    <definedName name="__mz125" localSheetId="3">#REF!</definedName>
    <definedName name="__mz125" localSheetId="4">#REF!</definedName>
    <definedName name="__mz125" localSheetId="5">#REF!</definedName>
    <definedName name="__mz125" localSheetId="6">#REF!</definedName>
    <definedName name="__mz125" localSheetId="7">#REF!</definedName>
    <definedName name="__mz125" localSheetId="0">#REF!</definedName>
    <definedName name="__mz125">#REF!</definedName>
    <definedName name="__MZ13" localSheetId="2">#REF!</definedName>
    <definedName name="__MZ13" localSheetId="3">#REF!</definedName>
    <definedName name="__MZ13" localSheetId="4">#REF!</definedName>
    <definedName name="__MZ13" localSheetId="5">#REF!</definedName>
    <definedName name="__MZ13" localSheetId="6">#REF!</definedName>
    <definedName name="__MZ13" localSheetId="7">#REF!</definedName>
    <definedName name="__MZ13" localSheetId="0">#REF!</definedName>
    <definedName name="__MZ13">#REF!</definedName>
    <definedName name="__MZ14" localSheetId="2">#REF!</definedName>
    <definedName name="__MZ14" localSheetId="3">#REF!</definedName>
    <definedName name="__MZ14" localSheetId="4">#REF!</definedName>
    <definedName name="__MZ14" localSheetId="5">#REF!</definedName>
    <definedName name="__MZ14" localSheetId="6">#REF!</definedName>
    <definedName name="__MZ14" localSheetId="7">#REF!</definedName>
    <definedName name="__MZ14" localSheetId="0">#REF!</definedName>
    <definedName name="__MZ14">#REF!</definedName>
    <definedName name="__MZ16" localSheetId="2">#REF!</definedName>
    <definedName name="__MZ16" localSheetId="4">#REF!</definedName>
    <definedName name="__MZ16" localSheetId="7">#REF!</definedName>
    <definedName name="__MZ16">#REF!</definedName>
    <definedName name="__MZ17" localSheetId="2">#REF!</definedName>
    <definedName name="__MZ17" localSheetId="3">#REF!</definedName>
    <definedName name="__MZ17" localSheetId="4">#REF!</definedName>
    <definedName name="__MZ17" localSheetId="5">#REF!</definedName>
    <definedName name="__MZ17" localSheetId="6">#REF!</definedName>
    <definedName name="__MZ17" localSheetId="7">#REF!</definedName>
    <definedName name="__MZ17" localSheetId="0">#REF!</definedName>
    <definedName name="__MZ17">#REF!</definedName>
    <definedName name="__PA1" localSheetId="2">[23]Volumenes!#REF!</definedName>
    <definedName name="__PA1" localSheetId="3">[23]Volumenes!#REF!</definedName>
    <definedName name="__PA1" localSheetId="4">[23]Volumenes!#REF!</definedName>
    <definedName name="__PA1" localSheetId="5">[23]Volumenes!#REF!</definedName>
    <definedName name="__PA1" localSheetId="6">[23]Volumenes!#REF!</definedName>
    <definedName name="__PA1" localSheetId="7">[23]Volumenes!#REF!</definedName>
    <definedName name="__PA1" localSheetId="0">[23]Volumenes!#REF!</definedName>
    <definedName name="__PA1">[23]Volumenes!#REF!</definedName>
    <definedName name="__PAN101" localSheetId="2">#REF!</definedName>
    <definedName name="__PAN101" localSheetId="3">#REF!</definedName>
    <definedName name="__PAN101" localSheetId="4">#REF!</definedName>
    <definedName name="__PAN101" localSheetId="5">#REF!</definedName>
    <definedName name="__PAN101" localSheetId="6">#REF!</definedName>
    <definedName name="__PAN101" localSheetId="7">#REF!</definedName>
    <definedName name="__PAN101" localSheetId="0">#REF!</definedName>
    <definedName name="__PAN101">#REF!</definedName>
    <definedName name="__PAN11" localSheetId="2">#REF!</definedName>
    <definedName name="__PAN11" localSheetId="3">#REF!</definedName>
    <definedName name="__PAN11" localSheetId="4">#REF!</definedName>
    <definedName name="__PAN11" localSheetId="5">#REF!</definedName>
    <definedName name="__PAN11" localSheetId="6">#REF!</definedName>
    <definedName name="__PAN11" localSheetId="7">#REF!</definedName>
    <definedName name="__PAN11" localSheetId="0">#REF!</definedName>
    <definedName name="__PAN11">#REF!</definedName>
    <definedName name="__PAN36" localSheetId="2">#REF!</definedName>
    <definedName name="__PAN36" localSheetId="3">#REF!</definedName>
    <definedName name="__PAN36" localSheetId="4">#REF!</definedName>
    <definedName name="__PAN36" localSheetId="5">#REF!</definedName>
    <definedName name="__PAN36" localSheetId="6">#REF!</definedName>
    <definedName name="__PAN36" localSheetId="7">#REF!</definedName>
    <definedName name="__PAN36" localSheetId="0">#REF!</definedName>
    <definedName name="__PAN36">#REF!</definedName>
    <definedName name="__PAN51" localSheetId="2">#REF!</definedName>
    <definedName name="__PAN51" localSheetId="4">#REF!</definedName>
    <definedName name="__PAN51" localSheetId="5">#REF!</definedName>
    <definedName name="__PAN51" localSheetId="6">#REF!</definedName>
    <definedName name="__PAN51" localSheetId="7">#REF!</definedName>
    <definedName name="__PAN51">#REF!</definedName>
    <definedName name="__PAN71" localSheetId="2">#REF!</definedName>
    <definedName name="__PAN71" localSheetId="4">#REF!</definedName>
    <definedName name="__PAN71" localSheetId="5">#REF!</definedName>
    <definedName name="__PAN71" localSheetId="6">#REF!</definedName>
    <definedName name="__PAN71" localSheetId="7">#REF!</definedName>
    <definedName name="__PAN71">#REF!</definedName>
    <definedName name="__PH140" localSheetId="2">#REF!</definedName>
    <definedName name="__PH140" localSheetId="4">#REF!</definedName>
    <definedName name="__PH140" localSheetId="7">#REF!</definedName>
    <definedName name="__PH140">#REF!</definedName>
    <definedName name="__PH160" localSheetId="2">#REF!</definedName>
    <definedName name="__PH160" localSheetId="4">#REF!</definedName>
    <definedName name="__PH160" localSheetId="7">#REF!</definedName>
    <definedName name="__PH160">#REF!</definedName>
    <definedName name="__PH180" localSheetId="2">#REF!</definedName>
    <definedName name="__PH180" localSheetId="4">#REF!</definedName>
    <definedName name="__PH180" localSheetId="7">#REF!</definedName>
    <definedName name="__PH180">#REF!</definedName>
    <definedName name="__PH210" localSheetId="2">#REF!</definedName>
    <definedName name="__PH210" localSheetId="4">#REF!</definedName>
    <definedName name="__PH210" localSheetId="7">#REF!</definedName>
    <definedName name="__PH210">#REF!</definedName>
    <definedName name="__PH240" localSheetId="2">#REF!</definedName>
    <definedName name="__PH240" localSheetId="4">#REF!</definedName>
    <definedName name="__PH240" localSheetId="7">#REF!</definedName>
    <definedName name="__PH240">#REF!</definedName>
    <definedName name="__PH250" localSheetId="2">#REF!</definedName>
    <definedName name="__PH250" localSheetId="4">#REF!</definedName>
    <definedName name="__PH250" localSheetId="7">#REF!</definedName>
    <definedName name="__PH250">#REF!</definedName>
    <definedName name="__PH260" localSheetId="2">#REF!</definedName>
    <definedName name="__PH260" localSheetId="4">#REF!</definedName>
    <definedName name="__PH260" localSheetId="7">#REF!</definedName>
    <definedName name="__PH260">#REF!</definedName>
    <definedName name="__PH280" localSheetId="2">#REF!</definedName>
    <definedName name="__PH280" localSheetId="4">#REF!</definedName>
    <definedName name="__PH280" localSheetId="7">#REF!</definedName>
    <definedName name="__PH280">#REF!</definedName>
    <definedName name="__PH300" localSheetId="2">#REF!</definedName>
    <definedName name="__PH300" localSheetId="4">#REF!</definedName>
    <definedName name="__PH300" localSheetId="7">#REF!</definedName>
    <definedName name="__PH300">#REF!</definedName>
    <definedName name="__PH315" localSheetId="2">#REF!</definedName>
    <definedName name="__PH315" localSheetId="4">#REF!</definedName>
    <definedName name="__PH315" localSheetId="7">#REF!</definedName>
    <definedName name="__PH315">#REF!</definedName>
    <definedName name="__PH350" localSheetId="2">#REF!</definedName>
    <definedName name="__PH350" localSheetId="4">#REF!</definedName>
    <definedName name="__PH350" localSheetId="7">#REF!</definedName>
    <definedName name="__PH350">#REF!</definedName>
    <definedName name="__PH400" localSheetId="2">#REF!</definedName>
    <definedName name="__PH400" localSheetId="4">#REF!</definedName>
    <definedName name="__PH400" localSheetId="7">#REF!</definedName>
    <definedName name="__PH400">#REF!</definedName>
    <definedName name="__PTC110" localSheetId="2">#REF!</definedName>
    <definedName name="__PTC110" localSheetId="4">#REF!</definedName>
    <definedName name="__PTC110" localSheetId="7">#REF!</definedName>
    <definedName name="__PTC110">#REF!</definedName>
    <definedName name="__PTC220" localSheetId="2">#REF!</definedName>
    <definedName name="__PTC220" localSheetId="4">#REF!</definedName>
    <definedName name="__PTC220" localSheetId="7">#REF!</definedName>
    <definedName name="__PTC220">#REF!</definedName>
    <definedName name="__pu1" localSheetId="2">#REF!</definedName>
    <definedName name="__pu1" localSheetId="4">#REF!</definedName>
    <definedName name="__pu1" localSheetId="7">#REF!</definedName>
    <definedName name="__pu1">#REF!</definedName>
    <definedName name="__pu10" localSheetId="2">#REF!</definedName>
    <definedName name="__pu10" localSheetId="4">#REF!</definedName>
    <definedName name="__pu10" localSheetId="7">#REF!</definedName>
    <definedName name="__pu10">#REF!</definedName>
    <definedName name="__pu2" localSheetId="2">#REF!</definedName>
    <definedName name="__pu2" localSheetId="4">#REF!</definedName>
    <definedName name="__pu2" localSheetId="7">#REF!</definedName>
    <definedName name="__pu2">#REF!</definedName>
    <definedName name="__pu3" localSheetId="2">#REF!</definedName>
    <definedName name="__pu3" localSheetId="4">#REF!</definedName>
    <definedName name="__pu3" localSheetId="7">#REF!</definedName>
    <definedName name="__pu3">#REF!</definedName>
    <definedName name="__pu4" localSheetId="3">[19]Sheet4!$E$1:$E$65536</definedName>
    <definedName name="__pu4" localSheetId="4">[19]Sheet4!$E$1:$E$65536</definedName>
    <definedName name="__pu4" localSheetId="5">[19]Sheet4!$E$1:$E$65536</definedName>
    <definedName name="__pu4" localSheetId="6">[19]Sheet4!$E$1:$E$65536</definedName>
    <definedName name="__pu4" localSheetId="7">[19]Sheet4!$E$1:$E$65536</definedName>
    <definedName name="__pu4" localSheetId="0">[19]Sheet4!$E$1:$E$65536</definedName>
    <definedName name="__pu4">[15]Sheet4!$E$1:$E$65536</definedName>
    <definedName name="__pu5" localSheetId="3">[19]Sheet5!$E$1:$E$65536</definedName>
    <definedName name="__pu5" localSheetId="4">[19]Sheet5!$E$1:$E$65536</definedName>
    <definedName name="__pu5" localSheetId="5">[19]Sheet5!$E$1:$E$65536</definedName>
    <definedName name="__pu5" localSheetId="6">[19]Sheet5!$E$1:$E$65536</definedName>
    <definedName name="__pu5" localSheetId="7">[19]Sheet5!$E$1:$E$65536</definedName>
    <definedName name="__pu5" localSheetId="0">[19]Sheet5!$E$1:$E$65536</definedName>
    <definedName name="__pu5">[15]Sheet5!$E$1:$E$65536</definedName>
    <definedName name="__PU6" localSheetId="2">#REF!</definedName>
    <definedName name="__PU6" localSheetId="3">#REF!</definedName>
    <definedName name="__PU6" localSheetId="4">#REF!</definedName>
    <definedName name="__PU6" localSheetId="5">#REF!</definedName>
    <definedName name="__PU6" localSheetId="6">#REF!</definedName>
    <definedName name="__PU6" localSheetId="7">#REF!</definedName>
    <definedName name="__PU6">#REF!</definedName>
    <definedName name="__pu7" localSheetId="2">#REF!</definedName>
    <definedName name="__pu7" localSheetId="4">#REF!</definedName>
    <definedName name="__pu7" localSheetId="7">#REF!</definedName>
    <definedName name="__pu7">#REF!</definedName>
    <definedName name="__pu8" localSheetId="2">#REF!</definedName>
    <definedName name="__pu8" localSheetId="4">#REF!</definedName>
    <definedName name="__pu8" localSheetId="7">#REF!</definedName>
    <definedName name="__pu8">#REF!</definedName>
    <definedName name="__PVC2" localSheetId="2">#REF!</definedName>
    <definedName name="__PVC2" localSheetId="4">#REF!</definedName>
    <definedName name="__PVC2" localSheetId="7">#REF!</definedName>
    <definedName name="__PVC2">#REF!</definedName>
    <definedName name="__PVC4" localSheetId="2">#REF!</definedName>
    <definedName name="__PVC4" localSheetId="4">#REF!</definedName>
    <definedName name="__PVC4" localSheetId="7">#REF!</definedName>
    <definedName name="__PVC4">#REF!</definedName>
    <definedName name="__PVC6" localSheetId="2">#REF!</definedName>
    <definedName name="__PVC6" localSheetId="4">#REF!</definedName>
    <definedName name="__PVC6" localSheetId="7">#REF!</definedName>
    <definedName name="__PVC6">#REF!</definedName>
    <definedName name="__SUB1" localSheetId="2">[28]Análisis!#REF!</definedName>
    <definedName name="__SUB1" localSheetId="4">[28]Análisis!#REF!</definedName>
    <definedName name="__SUB1" localSheetId="7">[28]Análisis!#REF!</definedName>
    <definedName name="__SUB1">[28]Análisis!#REF!</definedName>
    <definedName name="__TC110" localSheetId="2">#REF!</definedName>
    <definedName name="__TC110" localSheetId="3">#REF!</definedName>
    <definedName name="__TC110" localSheetId="4">#REF!</definedName>
    <definedName name="__TC110" localSheetId="5">#REF!</definedName>
    <definedName name="__TC110" localSheetId="6">#REF!</definedName>
    <definedName name="__TC110" localSheetId="7">#REF!</definedName>
    <definedName name="__TC110" localSheetId="0">#REF!</definedName>
    <definedName name="__TC110">#REF!</definedName>
    <definedName name="__TC220" localSheetId="2">#REF!</definedName>
    <definedName name="__TC220" localSheetId="4">#REF!</definedName>
    <definedName name="__TC220" localSheetId="7">#REF!</definedName>
    <definedName name="__TC220">#REF!</definedName>
    <definedName name="__VAR12">[11]Precio!$F$12</definedName>
    <definedName name="__VAR38">[11]Precio!$F$11</definedName>
    <definedName name="__VOB1" localSheetId="2">[23]Volumenes!#REF!</definedName>
    <definedName name="__VOB1" localSheetId="3">[23]Volumenes!#REF!</definedName>
    <definedName name="__VOB1" localSheetId="4">[23]Volumenes!#REF!</definedName>
    <definedName name="__VOB1" localSheetId="5">[23]Volumenes!#REF!</definedName>
    <definedName name="__VOB1" localSheetId="6">[23]Volumenes!#REF!</definedName>
    <definedName name="__VOB1" localSheetId="7">[23]Volumenes!#REF!</definedName>
    <definedName name="__VOB1">[23]Volumenes!#REF!</definedName>
    <definedName name="__YE42" localSheetId="3">'[29]Pu-Sanit.'!$C$194</definedName>
    <definedName name="__YE42" localSheetId="4">'[29]Pu-Sanit.'!$C$194</definedName>
    <definedName name="__YE42" localSheetId="5">'[29]Pu-Sanit.'!$C$194</definedName>
    <definedName name="__YE42" localSheetId="6">'[29]Pu-Sanit.'!$C$194</definedName>
    <definedName name="__YE42" localSheetId="7">'[29]Pu-Sanit.'!$C$194</definedName>
    <definedName name="__YE42">'[29]Pu-Sanit.'!$C$194</definedName>
    <definedName name="__za1">'[22]Anal. horm.'!$F$222</definedName>
    <definedName name="__ZC1" localSheetId="2">#REF!</definedName>
    <definedName name="__ZC1" localSheetId="3">#REF!</definedName>
    <definedName name="__ZC1" localSheetId="4">#REF!</definedName>
    <definedName name="__ZC1" localSheetId="5">#REF!</definedName>
    <definedName name="__ZC1" localSheetId="6">#REF!</definedName>
    <definedName name="__ZC1" localSheetId="7">#REF!</definedName>
    <definedName name="__ZC1">#REF!</definedName>
    <definedName name="__ZE1" localSheetId="2">#REF!</definedName>
    <definedName name="__ZE1" localSheetId="4">#REF!</definedName>
    <definedName name="__ZE1" localSheetId="7">#REF!</definedName>
    <definedName name="__ZE1">#REF!</definedName>
    <definedName name="__ZE2" localSheetId="2">#REF!</definedName>
    <definedName name="__ZE2" localSheetId="4">#REF!</definedName>
    <definedName name="__ZE2" localSheetId="7">#REF!</definedName>
    <definedName name="__ZE2">#REF!</definedName>
    <definedName name="__ZE3" localSheetId="2">#REF!</definedName>
    <definedName name="__ZE3" localSheetId="4">#REF!</definedName>
    <definedName name="__ZE3" localSheetId="7">#REF!</definedName>
    <definedName name="__ZE3">#REF!</definedName>
    <definedName name="__ZE4" localSheetId="2">#REF!</definedName>
    <definedName name="__ZE4" localSheetId="4">#REF!</definedName>
    <definedName name="__ZE4" localSheetId="7">#REF!</definedName>
    <definedName name="__ZE4">#REF!</definedName>
    <definedName name="__ZE5" localSheetId="2">#REF!</definedName>
    <definedName name="__ZE5" localSheetId="4">#REF!</definedName>
    <definedName name="__ZE5" localSheetId="7">#REF!</definedName>
    <definedName name="__ZE5">#REF!</definedName>
    <definedName name="__ZE6" localSheetId="2">#REF!</definedName>
    <definedName name="__ZE6" localSheetId="4">#REF!</definedName>
    <definedName name="__ZE6" localSheetId="7">#REF!</definedName>
    <definedName name="__ZE6">#REF!</definedName>
    <definedName name="_1" localSheetId="2">[30]A!#REF!</definedName>
    <definedName name="_1" localSheetId="3">[30]A!#REF!</definedName>
    <definedName name="_1" localSheetId="4">[30]A!#REF!</definedName>
    <definedName name="_1" localSheetId="5">[30]A!#REF!</definedName>
    <definedName name="_1" localSheetId="6">[30]A!#REF!</definedName>
    <definedName name="_1" localSheetId="7">[30]A!#REF!</definedName>
    <definedName name="_1" localSheetId="0">[30]A!#REF!</definedName>
    <definedName name="_1">[30]A!#REF!</definedName>
    <definedName name="_ALB01" localSheetId="2">#REF!</definedName>
    <definedName name="_ALB01" localSheetId="3">#REF!</definedName>
    <definedName name="_ALB01" localSheetId="4">#REF!</definedName>
    <definedName name="_ALB01" localSheetId="5">#REF!</definedName>
    <definedName name="_ALB01" localSheetId="6">#REF!</definedName>
    <definedName name="_ALB01" localSheetId="7">#REF!</definedName>
    <definedName name="_ALB01" localSheetId="0">#REF!</definedName>
    <definedName name="_ALB01">#REF!</definedName>
    <definedName name="_ALB02" localSheetId="2">#REF!</definedName>
    <definedName name="_ALB02" localSheetId="3">#REF!</definedName>
    <definedName name="_ALB02" localSheetId="4">#REF!</definedName>
    <definedName name="_ALB02" localSheetId="5">#REF!</definedName>
    <definedName name="_ALB02" localSheetId="6">#REF!</definedName>
    <definedName name="_ALB02" localSheetId="7">#REF!</definedName>
    <definedName name="_ALB02" localSheetId="0">#REF!</definedName>
    <definedName name="_ALB02">#REF!</definedName>
    <definedName name="_ALB03" localSheetId="2">#REF!</definedName>
    <definedName name="_ALB03" localSheetId="3">#REF!</definedName>
    <definedName name="_ALB03" localSheetId="4">#REF!</definedName>
    <definedName name="_ALB03" localSheetId="5">#REF!</definedName>
    <definedName name="_ALB03" localSheetId="6">#REF!</definedName>
    <definedName name="_ALB03" localSheetId="7">#REF!</definedName>
    <definedName name="_ALB03" localSheetId="0">#REF!</definedName>
    <definedName name="_ALB03">#REF!</definedName>
    <definedName name="_AZM3" localSheetId="2">#REF!</definedName>
    <definedName name="_AZM3" localSheetId="4">#REF!</definedName>
    <definedName name="_AZM3" localSheetId="7">#REF!</definedName>
    <definedName name="_AZM3">#REF!</definedName>
    <definedName name="_blo2">[31]Precio!$F$137</definedName>
    <definedName name="_BLO6" localSheetId="3">[5]Mat!$D$38</definedName>
    <definedName name="_BLO6" localSheetId="4">[5]Mat!$D$38</definedName>
    <definedName name="_BLO6" localSheetId="5">[5]Mat!$D$38</definedName>
    <definedName name="_BLO6" localSheetId="6">[5]Mat!$D$38</definedName>
    <definedName name="_BLO6" localSheetId="7">[5]Mat!$D$38</definedName>
    <definedName name="_BLO6" localSheetId="0">[5]Mat!$D$38</definedName>
    <definedName name="_BLO6">[6]Mat!$D$38</definedName>
    <definedName name="_Blo62" localSheetId="2">[23]Volumenes!#REF!</definedName>
    <definedName name="_Blo62" localSheetId="3">[23]Volumenes!#REF!</definedName>
    <definedName name="_Blo62" localSheetId="4">[23]Volumenes!#REF!</definedName>
    <definedName name="_Blo62" localSheetId="5">[23]Volumenes!#REF!</definedName>
    <definedName name="_Blo62" localSheetId="6">[23]Volumenes!#REF!</definedName>
    <definedName name="_Blo62" localSheetId="7">[23]Volumenes!#REF!</definedName>
    <definedName name="_Blo62" localSheetId="0">[23]Volumenes!#REF!</definedName>
    <definedName name="_Blo62">[23]Volumenes!#REF!</definedName>
    <definedName name="_BLO83" localSheetId="2">'[23]anal term'!#REF!</definedName>
    <definedName name="_BLO83" localSheetId="3">'[23]anal term'!#REF!</definedName>
    <definedName name="_BLO83" localSheetId="4">'[23]anal term'!#REF!</definedName>
    <definedName name="_BLO83" localSheetId="5">'[23]anal term'!#REF!</definedName>
    <definedName name="_BLO83" localSheetId="6">'[23]anal term'!#REF!</definedName>
    <definedName name="_BLO83" localSheetId="7">'[23]anal term'!#REF!</definedName>
    <definedName name="_BLO83">'[23]anal term'!#REF!</definedName>
    <definedName name="_BTU18" localSheetId="2">'[32]Pres. '!#REF!</definedName>
    <definedName name="_BTU18" localSheetId="4">'[32]Pres. '!#REF!</definedName>
    <definedName name="_BTU18" localSheetId="7">'[32]Pres. '!#REF!</definedName>
    <definedName name="_BTU18">'[32]Pres. '!#REF!</definedName>
    <definedName name="_btu36" localSheetId="2">'[32]Pres. '!#REF!</definedName>
    <definedName name="_btu36" localSheetId="4">'[32]Pres. '!#REF!</definedName>
    <definedName name="_btu36" localSheetId="7">'[32]Pres. '!#REF!</definedName>
    <definedName name="_btu36">'[32]Pres. '!#REF!</definedName>
    <definedName name="_CAL50">[9]insumo!$D$11</definedName>
    <definedName name="_CAN1" localSheetId="2">[23]Volumenes!#REF!</definedName>
    <definedName name="_CAN1" localSheetId="3">[23]Volumenes!#REF!</definedName>
    <definedName name="_CAN1" localSheetId="4">[23]Volumenes!#REF!</definedName>
    <definedName name="_CAN1" localSheetId="5">[23]Volumenes!#REF!</definedName>
    <definedName name="_CAN1" localSheetId="6">[23]Volumenes!#REF!</definedName>
    <definedName name="_CAN1" localSheetId="7">[23]Volumenes!#REF!</definedName>
    <definedName name="_CAN1" localSheetId="0">[23]Volumenes!#REF!</definedName>
    <definedName name="_CAN1">[23]Volumenes!#REF!</definedName>
    <definedName name="_CAN2" localSheetId="2">[23]Volumenes!#REF!</definedName>
    <definedName name="_CAN2" localSheetId="3">[23]Volumenes!#REF!</definedName>
    <definedName name="_CAN2" localSheetId="4">[23]Volumenes!#REF!</definedName>
    <definedName name="_CAN2" localSheetId="5">[23]Volumenes!#REF!</definedName>
    <definedName name="_CAN2" localSheetId="6">[23]Volumenes!#REF!</definedName>
    <definedName name="_CAN2" localSheetId="7">[23]Volumenes!#REF!</definedName>
    <definedName name="_CAN2">[23]Volumenes!#REF!</definedName>
    <definedName name="_CAN3" localSheetId="2">[23]Volumenes!#REF!</definedName>
    <definedName name="_CAN3" localSheetId="4">[23]Volumenes!#REF!</definedName>
    <definedName name="_CAN3" localSheetId="7">[23]Volumenes!#REF!</definedName>
    <definedName name="_CAN3">[23]Volumenes!#REF!</definedName>
    <definedName name="_car" localSheetId="2">#REF!</definedName>
    <definedName name="_car" localSheetId="3">#REF!</definedName>
    <definedName name="_car" localSheetId="4">#REF!</definedName>
    <definedName name="_car" localSheetId="5">#REF!</definedName>
    <definedName name="_car" localSheetId="6">#REF!</definedName>
    <definedName name="_car" localSheetId="7">#REF!</definedName>
    <definedName name="_car" localSheetId="0">#REF!</definedName>
    <definedName name="_car">#REF!</definedName>
    <definedName name="_CBN1" localSheetId="2">#REF!</definedName>
    <definedName name="_CBN1" localSheetId="4">#REF!</definedName>
    <definedName name="_CBN1" localSheetId="7">#REF!</definedName>
    <definedName name="_CBN1">#REF!</definedName>
    <definedName name="_CBN2" localSheetId="2">#REF!</definedName>
    <definedName name="_CBN2" localSheetId="4">#REF!</definedName>
    <definedName name="_CBN2" localSheetId="7">#REF!</definedName>
    <definedName name="_CBN2">#REF!</definedName>
    <definedName name="_CBN3" localSheetId="2">#REF!</definedName>
    <definedName name="_CBN3" localSheetId="4">#REF!</definedName>
    <definedName name="_CBN3" localSheetId="7">#REF!</definedName>
    <definedName name="_CBN3">#REF!</definedName>
    <definedName name="_CBN4" localSheetId="2">#REF!</definedName>
    <definedName name="_CBN4" localSheetId="4">#REF!</definedName>
    <definedName name="_CBN4" localSheetId="7">#REF!</definedName>
    <definedName name="_CBN4">#REF!</definedName>
    <definedName name="_CCN1" localSheetId="2">#REF!</definedName>
    <definedName name="_CCN1" localSheetId="4">#REF!</definedName>
    <definedName name="_CCN1" localSheetId="7">#REF!</definedName>
    <definedName name="_CCN1">#REF!</definedName>
    <definedName name="_CCN2" localSheetId="2">#REF!</definedName>
    <definedName name="_CCN2" localSheetId="4">#REF!</definedName>
    <definedName name="_CCN2" localSheetId="7">#REF!</definedName>
    <definedName name="_CCN2">#REF!</definedName>
    <definedName name="_CDN1" localSheetId="2">#REF!</definedName>
    <definedName name="_CDN1" localSheetId="4">#REF!</definedName>
    <definedName name="_CDN1" localSheetId="7">#REF!</definedName>
    <definedName name="_CDN1">#REF!</definedName>
    <definedName name="_CDN2" localSheetId="2">#REF!</definedName>
    <definedName name="_CDN2" localSheetId="4">#REF!</definedName>
    <definedName name="_CDN2" localSheetId="7">#REF!</definedName>
    <definedName name="_CDN2">#REF!</definedName>
    <definedName name="_CTC220">[33]M.O.!$C$517</definedName>
    <definedName name="_DES3" localSheetId="2">'[23]Ana-Sanit.'!#REF!</definedName>
    <definedName name="_DES3" localSheetId="3">'[23]Ana-Sanit.'!#REF!</definedName>
    <definedName name="_DES3" localSheetId="4">'[23]Ana-Sanit.'!#REF!</definedName>
    <definedName name="_DES3" localSheetId="5">'[23]Ana-Sanit.'!#REF!</definedName>
    <definedName name="_DES3" localSheetId="6">'[23]Ana-Sanit.'!#REF!</definedName>
    <definedName name="_DES3" localSheetId="7">'[23]Ana-Sanit.'!#REF!</definedName>
    <definedName name="_DES3" localSheetId="0">'[23]Ana-Sanit.'!#REF!</definedName>
    <definedName name="_DES3">'[23]Ana-Sanit.'!#REF!</definedName>
    <definedName name="_F" localSheetId="2">[3]A!#REF!</definedName>
    <definedName name="_F" localSheetId="3">[3]A!#REF!</definedName>
    <definedName name="_F" localSheetId="4">[3]A!#REF!</definedName>
    <definedName name="_F" localSheetId="5">[3]A!#REF!</definedName>
    <definedName name="_F" localSheetId="6">[3]A!#REF!</definedName>
    <definedName name="_F" localSheetId="7">[3]A!#REF!</definedName>
    <definedName name="_F" localSheetId="0">[3]A!#REF!</definedName>
    <definedName name="_F">[3]A!#REF!</definedName>
    <definedName name="_f547406" localSheetId="2">#REF!</definedName>
    <definedName name="_f547406" localSheetId="3">#REF!</definedName>
    <definedName name="_f547406" localSheetId="4">#REF!</definedName>
    <definedName name="_f547406" localSheetId="5">#REF!</definedName>
    <definedName name="_f547406" localSheetId="6">#REF!</definedName>
    <definedName name="_f547406" localSheetId="7">#REF!</definedName>
    <definedName name="_f547406" localSheetId="0">#REF!</definedName>
    <definedName name="_f547406">#REF!</definedName>
    <definedName name="_f547409" localSheetId="2">#REF!</definedName>
    <definedName name="_f547409" localSheetId="4">#REF!</definedName>
    <definedName name="_f547409" localSheetId="7">#REF!</definedName>
    <definedName name="_f547409">#REF!</definedName>
    <definedName name="_FER90" localSheetId="2">#REF!</definedName>
    <definedName name="_FER90" localSheetId="4">#REF!</definedName>
    <definedName name="_FER90" localSheetId="7">#REF!</definedName>
    <definedName name="_FER90">#REF!</definedName>
    <definedName name="_xlnm._FilterDatabase" localSheetId="1" hidden="1">'LOTE A'!$C$9:$G$961</definedName>
    <definedName name="_xlnm._FilterDatabase" localSheetId="2" hidden="1">'LOTE B'!$C$9:$C$520</definedName>
    <definedName name="_xlnm._FilterDatabase" localSheetId="3" hidden="1">'LOTE C'!#REF!</definedName>
    <definedName name="_xlnm._FilterDatabase" localSheetId="4" hidden="1">'LOTE D'!$A$66:$P$987</definedName>
    <definedName name="_xlnm._FilterDatabase" localSheetId="7" hidden="1">'LOTE G'!#REF!</definedName>
    <definedName name="_FIN50" localSheetId="2">#REF!</definedName>
    <definedName name="_FIN50" localSheetId="3">#REF!</definedName>
    <definedName name="_FIN50" localSheetId="4">#REF!</definedName>
    <definedName name="_FIN50" localSheetId="5">#REF!</definedName>
    <definedName name="_FIN50" localSheetId="6">#REF!</definedName>
    <definedName name="_FIN50" localSheetId="7">#REF!</definedName>
    <definedName name="_FIN50">#REF!</definedName>
    <definedName name="_hor140" localSheetId="2">#REF!</definedName>
    <definedName name="_hor140" localSheetId="4">#REF!</definedName>
    <definedName name="_hor140" localSheetId="7">#REF!</definedName>
    <definedName name="_hor140">#REF!</definedName>
    <definedName name="_hor210">'[6]anal term'!$G$1512</definedName>
    <definedName name="_hor280">[18]Analisis!$D$63</definedName>
    <definedName name="_inc2" localSheetId="2">#REF!</definedName>
    <definedName name="_inc2" localSheetId="3">#REF!</definedName>
    <definedName name="_inc2" localSheetId="4">#REF!</definedName>
    <definedName name="_inc2" localSheetId="5">#REF!</definedName>
    <definedName name="_inc2" localSheetId="6">#REF!</definedName>
    <definedName name="_inc2" localSheetId="7">#REF!</definedName>
    <definedName name="_inc2" localSheetId="0">#REF!</definedName>
    <definedName name="_inc2">#REF!</definedName>
    <definedName name="_inc3" localSheetId="2">#REF!</definedName>
    <definedName name="_inc3" localSheetId="4">#REF!</definedName>
    <definedName name="_inc3" localSheetId="7">#REF!</definedName>
    <definedName name="_inc3">#REF!</definedName>
    <definedName name="_inc4" localSheetId="2">#REF!</definedName>
    <definedName name="_inc4" localSheetId="4">#REF!</definedName>
    <definedName name="_inc4" localSheetId="7">#REF!</definedName>
    <definedName name="_inc4">#REF!</definedName>
    <definedName name="_inc5" localSheetId="2">#REF!</definedName>
    <definedName name="_inc5" localSheetId="4">#REF!</definedName>
    <definedName name="_inc5" localSheetId="7">#REF!</definedName>
    <definedName name="_inc5">#REF!</definedName>
    <definedName name="_inc6" localSheetId="2">#REF!</definedName>
    <definedName name="_inc6" localSheetId="4">#REF!</definedName>
    <definedName name="_inc6" localSheetId="7">#REF!</definedName>
    <definedName name="_inc6">#REF!</definedName>
    <definedName name="_inc7" localSheetId="2">#REF!</definedName>
    <definedName name="_inc7" localSheetId="4">#REF!</definedName>
    <definedName name="_inc7" localSheetId="7">#REF!</definedName>
    <definedName name="_inc7">#REF!</definedName>
    <definedName name="_INC8" localSheetId="2">#REF!</definedName>
    <definedName name="_INC8" localSheetId="4">#REF!</definedName>
    <definedName name="_INC8" localSheetId="7">#REF!</definedName>
    <definedName name="_INC8">#REF!</definedName>
    <definedName name="_k1">[24]Precios!$A$4:$F$1576</definedName>
    <definedName name="_k2">[25]Precios!$A$4:$F$1576</definedName>
    <definedName name="_k3">[24]Precios!$A$4:$F$1576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2" hidden="1">'[34]ANALISIS STO DGO'!#REF!</definedName>
    <definedName name="_Key2" localSheetId="3" hidden="1">'[34]ANALISIS STO DGO'!#REF!</definedName>
    <definedName name="_Key2" localSheetId="4" hidden="1">'[34]ANALISIS STO DGO'!#REF!</definedName>
    <definedName name="_Key2" localSheetId="5" hidden="1">'[34]ANALISIS STO DGO'!#REF!</definedName>
    <definedName name="_Key2" localSheetId="6" hidden="1">'[34]ANALISIS STO DGO'!#REF!</definedName>
    <definedName name="_Key2" localSheetId="7" hidden="1">'[34]ANALISIS STO DGO'!#REF!</definedName>
    <definedName name="_Key2" hidden="1">'[34]ANALISIS STO DGO'!#REF!</definedName>
    <definedName name="_MAD01">#REF!</definedName>
    <definedName name="_MAN1" localSheetId="2">#REF!</definedName>
    <definedName name="_MAN1" localSheetId="3">#REF!</definedName>
    <definedName name="_MAN1" localSheetId="4">#REF!</definedName>
    <definedName name="_MAN1" localSheetId="5">#REF!</definedName>
    <definedName name="_MAN1" localSheetId="6">#REF!</definedName>
    <definedName name="_MAN1" localSheetId="7">#REF!</definedName>
    <definedName name="_MAN1">#REF!</definedName>
    <definedName name="_MAN2" localSheetId="2">#REF!</definedName>
    <definedName name="_MAN2" localSheetId="4">#REF!</definedName>
    <definedName name="_MAN2" localSheetId="7">#REF!</definedName>
    <definedName name="_MAN2">#REF!</definedName>
    <definedName name="_MAN3" localSheetId="2">#REF!</definedName>
    <definedName name="_MAN3" localSheetId="4">#REF!</definedName>
    <definedName name="_MAN3" localSheetId="7">#REF!</definedName>
    <definedName name="_MAN3">#REF!</definedName>
    <definedName name="_MBN1" localSheetId="2">#REF!</definedName>
    <definedName name="_MBN1" localSheetId="4">#REF!</definedName>
    <definedName name="_MBN1" localSheetId="7">#REF!</definedName>
    <definedName name="_MBN1">#REF!</definedName>
    <definedName name="_MBN2" localSheetId="2">#REF!</definedName>
    <definedName name="_MBN2" localSheetId="4">#REF!</definedName>
    <definedName name="_MBN2" localSheetId="7">#REF!</definedName>
    <definedName name="_MBN2">#REF!</definedName>
    <definedName name="_MBN3" localSheetId="2">#REF!</definedName>
    <definedName name="_MBN3" localSheetId="4">#REF!</definedName>
    <definedName name="_MBN3" localSheetId="7">#REF!</definedName>
    <definedName name="_MBN3">#REF!</definedName>
    <definedName name="_MBN4" localSheetId="2">#REF!</definedName>
    <definedName name="_MBN4" localSheetId="4">#REF!</definedName>
    <definedName name="_MBN4" localSheetId="7">#REF!</definedName>
    <definedName name="_MBN4">#REF!</definedName>
    <definedName name="_MCN1" localSheetId="2">#REF!</definedName>
    <definedName name="_MCN1" localSheetId="4">#REF!</definedName>
    <definedName name="_MCN1" localSheetId="7">#REF!</definedName>
    <definedName name="_MCN1">#REF!</definedName>
    <definedName name="_MCN2" localSheetId="2">#REF!</definedName>
    <definedName name="_MCN2" localSheetId="4">#REF!</definedName>
    <definedName name="_MCN2" localSheetId="7">#REF!</definedName>
    <definedName name="_MCN2">#REF!</definedName>
    <definedName name="_MDN1" localSheetId="2">#REF!</definedName>
    <definedName name="_MDN1" localSheetId="4">#REF!</definedName>
    <definedName name="_MDN1" localSheetId="7">#REF!</definedName>
    <definedName name="_MDN1">#REF!</definedName>
    <definedName name="_MDN2" localSheetId="2">#REF!</definedName>
    <definedName name="_MDN2" localSheetId="4">#REF!</definedName>
    <definedName name="_MDN2" localSheetId="7">#REF!</definedName>
    <definedName name="_MDN2">#REF!</definedName>
    <definedName name="_mob2">[31]Precio!$F$143</definedName>
    <definedName name="_MOV02" localSheetId="2">#REF!</definedName>
    <definedName name="_MOV02" localSheetId="3">#REF!</definedName>
    <definedName name="_MOV02" localSheetId="4">#REF!</definedName>
    <definedName name="_MOV02" localSheetId="5">#REF!</definedName>
    <definedName name="_MOV02" localSheetId="6">#REF!</definedName>
    <definedName name="_MOV02" localSheetId="7">#REF!</definedName>
    <definedName name="_MOV02">#REF!</definedName>
    <definedName name="_MOV03" localSheetId="2">#REF!</definedName>
    <definedName name="_MOV03" localSheetId="4">#REF!</definedName>
    <definedName name="_MOV03" localSheetId="7">#REF!</definedName>
    <definedName name="_MOV03">#REF!</definedName>
    <definedName name="_MUB1" localSheetId="2">#REF!</definedName>
    <definedName name="_MUB1" localSheetId="4">#REF!</definedName>
    <definedName name="_MUB1" localSheetId="7">#REF!</definedName>
    <definedName name="_MUB1">#REF!</definedName>
    <definedName name="_MUB2" localSheetId="2">#REF!</definedName>
    <definedName name="_MUB2" localSheetId="4">#REF!</definedName>
    <definedName name="_MUB2" localSheetId="7">#REF!</definedName>
    <definedName name="_MUB2">#REF!</definedName>
    <definedName name="_MUB3" localSheetId="2">#REF!</definedName>
    <definedName name="_MUB3" localSheetId="4">#REF!</definedName>
    <definedName name="_MUB3" localSheetId="7">#REF!</definedName>
    <definedName name="_MUB3">#REF!</definedName>
    <definedName name="_MUB4" localSheetId="2">#REF!</definedName>
    <definedName name="_MUB4" localSheetId="4">#REF!</definedName>
    <definedName name="_MUB4" localSheetId="7">#REF!</definedName>
    <definedName name="_MUB4">#REF!</definedName>
    <definedName name="_MUR100" localSheetId="2">#REF!</definedName>
    <definedName name="_MUR100" localSheetId="4">#REF!</definedName>
    <definedName name="_MUR100" localSheetId="5">#REF!</definedName>
    <definedName name="_MUR100" localSheetId="6">#REF!</definedName>
    <definedName name="_MUR100" localSheetId="7">#REF!</definedName>
    <definedName name="_MUR100">#REF!</definedName>
    <definedName name="_MUR12" localSheetId="2">#REF!</definedName>
    <definedName name="_MUR12" localSheetId="4">#REF!</definedName>
    <definedName name="_MUR12" localSheetId="5">#REF!</definedName>
    <definedName name="_MUR12" localSheetId="6">#REF!</definedName>
    <definedName name="_MUR12" localSheetId="7">#REF!</definedName>
    <definedName name="_MUR12">#REF!</definedName>
    <definedName name="_MUR14" localSheetId="2">#REF!</definedName>
    <definedName name="_MUR14" localSheetId="4">#REF!</definedName>
    <definedName name="_MUR14" localSheetId="5">#REF!</definedName>
    <definedName name="_MUR14" localSheetId="6">#REF!</definedName>
    <definedName name="_MUR14" localSheetId="7">#REF!</definedName>
    <definedName name="_MUR14">#REF!</definedName>
    <definedName name="_MUR36" localSheetId="2">#REF!</definedName>
    <definedName name="_MUR36" localSheetId="4">#REF!</definedName>
    <definedName name="_MUR36" localSheetId="5">#REF!</definedName>
    <definedName name="_MUR36" localSheetId="6">#REF!</definedName>
    <definedName name="_MUR36" localSheetId="7">#REF!</definedName>
    <definedName name="_MUR36">#REF!</definedName>
    <definedName name="_mur6" localSheetId="2">#REF!</definedName>
    <definedName name="_mur6" localSheetId="4">#REF!</definedName>
    <definedName name="_mur6" localSheetId="7">#REF!</definedName>
    <definedName name="_mur6">#REF!</definedName>
    <definedName name="_MUR90" localSheetId="2">#REF!</definedName>
    <definedName name="_MUR90" localSheetId="4">#REF!</definedName>
    <definedName name="_MUR90" localSheetId="5">#REF!</definedName>
    <definedName name="_MUR90" localSheetId="6">#REF!</definedName>
    <definedName name="_MUR90" localSheetId="7">#REF!</definedName>
    <definedName name="_MUR90">#REF!</definedName>
    <definedName name="_MZ1155">[9]Mezcla!$F$37</definedName>
    <definedName name="_mz125" localSheetId="2">[9]Mezcla!#REF!</definedName>
    <definedName name="_mz125" localSheetId="3">[9]Mezcla!#REF!</definedName>
    <definedName name="_mz125" localSheetId="4">[9]Mezcla!#REF!</definedName>
    <definedName name="_mz125" localSheetId="5">[9]Mezcla!#REF!</definedName>
    <definedName name="_mz125" localSheetId="6">[9]Mezcla!#REF!</definedName>
    <definedName name="_mz125" localSheetId="7">[9]Mezcla!#REF!</definedName>
    <definedName name="_mz125" localSheetId="0">[9]Mezcla!#REF!</definedName>
    <definedName name="_mz125">[9]Mezcla!#REF!</definedName>
    <definedName name="_MZ13" localSheetId="2">[9]Mezcla!#REF!</definedName>
    <definedName name="_MZ13" localSheetId="3">[9]Mezcla!#REF!</definedName>
    <definedName name="_MZ13" localSheetId="4">[9]Mezcla!#REF!</definedName>
    <definedName name="_MZ13" localSheetId="5">[9]Mezcla!#REF!</definedName>
    <definedName name="_MZ13" localSheetId="6">[9]Mezcla!#REF!</definedName>
    <definedName name="_MZ13" localSheetId="7">[9]Mezcla!#REF!</definedName>
    <definedName name="_MZ13">[9]Mezcla!#REF!</definedName>
    <definedName name="_MZ14" localSheetId="2">[9]Mezcla!#REF!</definedName>
    <definedName name="_MZ14" localSheetId="4">[9]Mezcla!#REF!</definedName>
    <definedName name="_MZ14" localSheetId="7">[9]Mezcla!#REF!</definedName>
    <definedName name="_MZ14">[9]Mezcla!#REF!</definedName>
    <definedName name="_MZ16" localSheetId="2">#REF!</definedName>
    <definedName name="_MZ16" localSheetId="3">#REF!</definedName>
    <definedName name="_MZ16" localSheetId="4">#REF!</definedName>
    <definedName name="_MZ16" localSheetId="5">#REF!</definedName>
    <definedName name="_MZ16" localSheetId="6">#REF!</definedName>
    <definedName name="_MZ16" localSheetId="7">#REF!</definedName>
    <definedName name="_MZ16">#REF!</definedName>
    <definedName name="_MZ17" localSheetId="2">[9]Mezcla!#REF!</definedName>
    <definedName name="_MZ17" localSheetId="3">[9]Mezcla!#REF!</definedName>
    <definedName name="_MZ17" localSheetId="4">[9]Mezcla!#REF!</definedName>
    <definedName name="_MZ17" localSheetId="5">[9]Mezcla!#REF!</definedName>
    <definedName name="_MZ17" localSheetId="6">[9]Mezcla!#REF!</definedName>
    <definedName name="_MZ17" localSheetId="7">[9]Mezcla!#REF!</definedName>
    <definedName name="_MZ17">[9]Mezcla!#REF!</definedName>
    <definedName name="_o">#REF!</definedName>
    <definedName name="_OP1" localSheetId="2">#REF!</definedName>
    <definedName name="_OP1" localSheetId="3">#REF!</definedName>
    <definedName name="_OP1" localSheetId="4">#REF!</definedName>
    <definedName name="_OP1" localSheetId="5">#REF!</definedName>
    <definedName name="_OP1" localSheetId="6">#REF!</definedName>
    <definedName name="_OP1" localSheetId="7">#REF!</definedName>
    <definedName name="_OP1" localSheetId="0">#REF!</definedName>
    <definedName name="_OP1">#REF!</definedName>
    <definedName name="_OP2" localSheetId="2">#REF!</definedName>
    <definedName name="_OP2" localSheetId="3">#REF!</definedName>
    <definedName name="_OP2" localSheetId="4">#REF!</definedName>
    <definedName name="_OP2" localSheetId="5">#REF!</definedName>
    <definedName name="_OP2" localSheetId="6">#REF!</definedName>
    <definedName name="_OP2" localSheetId="7">#REF!</definedName>
    <definedName name="_OP2" localSheetId="0">#REF!</definedName>
    <definedName name="_OP2">#REF!</definedName>
    <definedName name="_OP3" localSheetId="2">#REF!</definedName>
    <definedName name="_OP3" localSheetId="3">#REF!</definedName>
    <definedName name="_OP3" localSheetId="4">#REF!</definedName>
    <definedName name="_OP3" localSheetId="5">#REF!</definedName>
    <definedName name="_OP3" localSheetId="6">#REF!</definedName>
    <definedName name="_OP3" localSheetId="7">#REF!</definedName>
    <definedName name="_OP3" localSheetId="0">#REF!</definedName>
    <definedName name="_OP3">#REF!</definedName>
    <definedName name="_Order1" hidden="1">255</definedName>
    <definedName name="_Order2" hidden="1">255</definedName>
    <definedName name="_PA1" localSheetId="2">[23]Volumenes!#REF!</definedName>
    <definedName name="_PA1" localSheetId="4">[23]Volumenes!#REF!</definedName>
    <definedName name="_PA1" localSheetId="7">[23]Volumenes!#REF!</definedName>
    <definedName name="_PA1">[23]Volumenes!#REF!</definedName>
    <definedName name="_pan1">[31]Precio!$F$149</definedName>
    <definedName name="_PAN101" localSheetId="2">#REF!</definedName>
    <definedName name="_PAN101" localSheetId="3">#REF!</definedName>
    <definedName name="_PAN101" localSheetId="4">#REF!</definedName>
    <definedName name="_PAN101" localSheetId="5">#REF!</definedName>
    <definedName name="_PAN101" localSheetId="6">#REF!</definedName>
    <definedName name="_PAN101" localSheetId="7">#REF!</definedName>
    <definedName name="_PAN101">#REF!</definedName>
    <definedName name="_PAN11" localSheetId="2">#REF!</definedName>
    <definedName name="_PAN11" localSheetId="4">#REF!</definedName>
    <definedName name="_PAN11" localSheetId="7">#REF!</definedName>
    <definedName name="_PAN11">#REF!</definedName>
    <definedName name="_pan12">[31]Precio!$F$160</definedName>
    <definedName name="_pan22">[31]Precio!$F$170</definedName>
    <definedName name="_pan3">[31]Precio!$F$151</definedName>
    <definedName name="_PAN36" localSheetId="2">#REF!</definedName>
    <definedName name="_PAN36" localSheetId="3">#REF!</definedName>
    <definedName name="_PAN36" localSheetId="4">#REF!</definedName>
    <definedName name="_PAN36" localSheetId="5">#REF!</definedName>
    <definedName name="_PAN36" localSheetId="6">#REF!</definedName>
    <definedName name="_PAN36" localSheetId="7">#REF!</definedName>
    <definedName name="_PAN36">#REF!</definedName>
    <definedName name="_PAN51" localSheetId="2">#REF!</definedName>
    <definedName name="_PAN51" localSheetId="4">#REF!</definedName>
    <definedName name="_PAN51" localSheetId="5">#REF!</definedName>
    <definedName name="_PAN51" localSheetId="6">#REF!</definedName>
    <definedName name="_PAN51" localSheetId="7">#REF!</definedName>
    <definedName name="_PAN51">#REF!</definedName>
    <definedName name="_pan6">[31]Precio!$F$154</definedName>
    <definedName name="_pan7">[31]Precio!$F$155</definedName>
    <definedName name="_PAN71" localSheetId="2">#REF!</definedName>
    <definedName name="_PAN71" localSheetId="4">#REF!</definedName>
    <definedName name="_PAN71" localSheetId="5">#REF!</definedName>
    <definedName name="_PAN71" localSheetId="6">#REF!</definedName>
    <definedName name="_PAN71" localSheetId="7">#REF!</definedName>
    <definedName name="_PAN71">#REF!</definedName>
    <definedName name="_PH080" localSheetId="2">#REF!</definedName>
    <definedName name="_PH080" localSheetId="4">#REF!</definedName>
    <definedName name="_PH080" localSheetId="5">#REF!</definedName>
    <definedName name="_PH080" localSheetId="6">#REF!</definedName>
    <definedName name="_PH080" localSheetId="7">#REF!</definedName>
    <definedName name="_PH080">#REF!</definedName>
    <definedName name="_PH100" localSheetId="2">#REF!</definedName>
    <definedName name="_PH100" localSheetId="4">#REF!</definedName>
    <definedName name="_PH100" localSheetId="5">#REF!</definedName>
    <definedName name="_PH100" localSheetId="6">#REF!</definedName>
    <definedName name="_PH100" localSheetId="7">#REF!</definedName>
    <definedName name="_PH100">#REF!</definedName>
    <definedName name="_PH140" localSheetId="2">#REF!</definedName>
    <definedName name="_PH140" localSheetId="4">#REF!</definedName>
    <definedName name="_PH140" localSheetId="7">#REF!</definedName>
    <definedName name="_PH140">#REF!</definedName>
    <definedName name="_PH160" localSheetId="2">#REF!</definedName>
    <definedName name="_PH160" localSheetId="4">#REF!</definedName>
    <definedName name="_PH160" localSheetId="7">#REF!</definedName>
    <definedName name="_PH160">#REF!</definedName>
    <definedName name="_PH180" localSheetId="2">#REF!</definedName>
    <definedName name="_PH180" localSheetId="4">#REF!</definedName>
    <definedName name="_PH180" localSheetId="7">#REF!</definedName>
    <definedName name="_PH180">#REF!</definedName>
    <definedName name="_PH210" localSheetId="2">#REF!</definedName>
    <definedName name="_PH210" localSheetId="4">#REF!</definedName>
    <definedName name="_PH210" localSheetId="7">#REF!</definedName>
    <definedName name="_PH210">#REF!</definedName>
    <definedName name="_PH240" localSheetId="2">#REF!</definedName>
    <definedName name="_PH240" localSheetId="4">#REF!</definedName>
    <definedName name="_PH240" localSheetId="7">#REF!</definedName>
    <definedName name="_PH240">#REF!</definedName>
    <definedName name="_PH245" localSheetId="2">#REF!</definedName>
    <definedName name="_PH245" localSheetId="4">#REF!</definedName>
    <definedName name="_PH245" localSheetId="5">#REF!</definedName>
    <definedName name="_PH245" localSheetId="6">#REF!</definedName>
    <definedName name="_PH245" localSheetId="7">#REF!</definedName>
    <definedName name="_PH245">#REF!</definedName>
    <definedName name="_PH250" localSheetId="2">#REF!</definedName>
    <definedName name="_PH250" localSheetId="4">#REF!</definedName>
    <definedName name="_PH250" localSheetId="7">#REF!</definedName>
    <definedName name="_PH250">#REF!</definedName>
    <definedName name="_PH260" localSheetId="2">#REF!</definedName>
    <definedName name="_PH260" localSheetId="4">#REF!</definedName>
    <definedName name="_PH260" localSheetId="7">#REF!</definedName>
    <definedName name="_PH260">#REF!</definedName>
    <definedName name="_PH280" localSheetId="2">#REF!</definedName>
    <definedName name="_PH280" localSheetId="4">#REF!</definedName>
    <definedName name="_PH280" localSheetId="7">#REF!</definedName>
    <definedName name="_PH280">#REF!</definedName>
    <definedName name="_PH300" localSheetId="2">#REF!</definedName>
    <definedName name="_PH300" localSheetId="4">#REF!</definedName>
    <definedName name="_PH300" localSheetId="7">#REF!</definedName>
    <definedName name="_PH300">#REF!</definedName>
    <definedName name="_PH315" localSheetId="2">#REF!</definedName>
    <definedName name="_PH315" localSheetId="4">#REF!</definedName>
    <definedName name="_PH315" localSheetId="7">#REF!</definedName>
    <definedName name="_PH315">#REF!</definedName>
    <definedName name="_PH350" localSheetId="2">#REF!</definedName>
    <definedName name="_PH350" localSheetId="4">#REF!</definedName>
    <definedName name="_PH350" localSheetId="7">#REF!</definedName>
    <definedName name="_PH350">#REF!</definedName>
    <definedName name="_PH400" localSheetId="2">#REF!</definedName>
    <definedName name="_PH400" localSheetId="4">#REF!</definedName>
    <definedName name="_PH400" localSheetId="7">#REF!</definedName>
    <definedName name="_PH400">#REF!</definedName>
    <definedName name="_PH450" localSheetId="2">#REF!</definedName>
    <definedName name="_PH450" localSheetId="4">#REF!</definedName>
    <definedName name="_PH450" localSheetId="5">#REF!</definedName>
    <definedName name="_PH450" localSheetId="6">#REF!</definedName>
    <definedName name="_PH450" localSheetId="7">#REF!</definedName>
    <definedName name="_PH450">#REF!</definedName>
    <definedName name="_PH500" localSheetId="2">#REF!</definedName>
    <definedName name="_PH500" localSheetId="4">#REF!</definedName>
    <definedName name="_PH500" localSheetId="5">#REF!</definedName>
    <definedName name="_PH500" localSheetId="6">#REF!</definedName>
    <definedName name="_PH500" localSheetId="7">#REF!</definedName>
    <definedName name="_PH500">#REF!</definedName>
    <definedName name="_pl1">[35]analisis!$G$2432</definedName>
    <definedName name="_pl12">[35]analisis!$G$2477</definedName>
    <definedName name="_pl316">[35]analisis!$G$2513</definedName>
    <definedName name="_pl38">[35]analisis!$G$2486</definedName>
    <definedName name="_PTC110" localSheetId="2">#REF!</definedName>
    <definedName name="_PTC110" localSheetId="3">#REF!</definedName>
    <definedName name="_PTC110" localSheetId="4">#REF!</definedName>
    <definedName name="_PTC110" localSheetId="5">#REF!</definedName>
    <definedName name="_PTC110" localSheetId="6">#REF!</definedName>
    <definedName name="_PTC110" localSheetId="7">#REF!</definedName>
    <definedName name="_PTC110" localSheetId="0">#REF!</definedName>
    <definedName name="_PTC110">#REF!</definedName>
    <definedName name="_PTC220" localSheetId="2">#REF!</definedName>
    <definedName name="_PTC220" localSheetId="4">#REF!</definedName>
    <definedName name="_PTC220" localSheetId="7">#REF!</definedName>
    <definedName name="_PTC220">#REF!</definedName>
    <definedName name="_pu1" localSheetId="2">#REF!</definedName>
    <definedName name="_pu1" localSheetId="4">#REF!</definedName>
    <definedName name="_pu1" localSheetId="7">#REF!</definedName>
    <definedName name="_pu1">#REF!</definedName>
    <definedName name="_pu10" localSheetId="2">#REF!</definedName>
    <definedName name="_pu10" localSheetId="4">#REF!</definedName>
    <definedName name="_pu10" localSheetId="7">#REF!</definedName>
    <definedName name="_pu10">#REF!</definedName>
    <definedName name="_pu2" localSheetId="2">#REF!</definedName>
    <definedName name="_pu2" localSheetId="4">#REF!</definedName>
    <definedName name="_pu2" localSheetId="7">#REF!</definedName>
    <definedName name="_pu2">#REF!</definedName>
    <definedName name="_pu3" localSheetId="2">#REF!</definedName>
    <definedName name="_pu3" localSheetId="4">#REF!</definedName>
    <definedName name="_pu3" localSheetId="7">#REF!</definedName>
    <definedName name="_pu3">#REF!</definedName>
    <definedName name="_pu4">[19]Sheet4!$E$1:$E$65536</definedName>
    <definedName name="_pu5" localSheetId="3">[19]Sheet5!$E$1:$E$65536</definedName>
    <definedName name="_pu5" localSheetId="4">[19]Sheet5!$E$1:$E$65536</definedName>
    <definedName name="_pu5" localSheetId="5">[19]Sheet5!$E$1:$E$65536</definedName>
    <definedName name="_pu5" localSheetId="6">[19]Sheet5!$E$1:$E$65536</definedName>
    <definedName name="_pu5" localSheetId="7">[19]Sheet5!$E$1:$E$65536</definedName>
    <definedName name="_pu5" localSheetId="0">[19]Sheet5!$E$1:$E$65536</definedName>
    <definedName name="_pu5">[15]Sheet5!$E$1:$E$65536</definedName>
    <definedName name="_PU6" localSheetId="2">#REF!</definedName>
    <definedName name="_PU6" localSheetId="3">#REF!</definedName>
    <definedName name="_PU6" localSheetId="4">#REF!</definedName>
    <definedName name="_PU6" localSheetId="5">#REF!</definedName>
    <definedName name="_PU6" localSheetId="6">#REF!</definedName>
    <definedName name="_PU6" localSheetId="7">#REF!</definedName>
    <definedName name="_PU6">#REF!</definedName>
    <definedName name="_pu7" localSheetId="2">#REF!</definedName>
    <definedName name="_pu7" localSheetId="4">#REF!</definedName>
    <definedName name="_pu7" localSheetId="7">#REF!</definedName>
    <definedName name="_pu7">#REF!</definedName>
    <definedName name="_pu8" localSheetId="2">#REF!</definedName>
    <definedName name="_pu8" localSheetId="4">#REF!</definedName>
    <definedName name="_pu8" localSheetId="7">#REF!</definedName>
    <definedName name="_pu8">#REF!</definedName>
    <definedName name="_PVC2" localSheetId="2">#REF!</definedName>
    <definedName name="_PVC2" localSheetId="4">#REF!</definedName>
    <definedName name="_PVC2" localSheetId="7">#REF!</definedName>
    <definedName name="_PVC2">#REF!</definedName>
    <definedName name="_PVC4" localSheetId="2">#REF!</definedName>
    <definedName name="_PVC4" localSheetId="4">#REF!</definedName>
    <definedName name="_PVC4" localSheetId="7">#REF!</definedName>
    <definedName name="_PVC4">#REF!</definedName>
    <definedName name="_PVC6" localSheetId="2">#REF!</definedName>
    <definedName name="_PVC6" localSheetId="4">#REF!</definedName>
    <definedName name="_PVC6" localSheetId="7">#REF!</definedName>
    <definedName name="_PVC6">#REF!</definedName>
    <definedName name="_Regression_Int" hidden="1">1</definedName>
    <definedName name="_SLU48" localSheetId="2">#REF!</definedName>
    <definedName name="_SLU48" localSheetId="3">#REF!</definedName>
    <definedName name="_SLU48" localSheetId="4">#REF!</definedName>
    <definedName name="_SLU48" localSheetId="5">#REF!</definedName>
    <definedName name="_SLU48" localSheetId="6">#REF!</definedName>
    <definedName name="_SLU48" localSheetId="7">#REF!</definedName>
    <definedName name="_SLU48" localSheetId="0">#REF!</definedName>
    <definedName name="_SLU48">#REF!</definedName>
    <definedName name="_SLU910" localSheetId="2">#REF!</definedName>
    <definedName name="_SLU910" localSheetId="4">#REF!</definedName>
    <definedName name="_SLU910" localSheetId="7">#REF!</definedName>
    <definedName name="_SLU910">#REF!</definedName>
    <definedName name="_Sort" localSheetId="2" hidden="1">#REF!</definedName>
    <definedName name="_Sort" localSheetId="4" hidden="1">#REF!</definedName>
    <definedName name="_Sort" localSheetId="7" hidden="1">#REF!</definedName>
    <definedName name="_Sort" hidden="1">#REF!</definedName>
    <definedName name="_SUB1" localSheetId="2">[28]Análisis!#REF!</definedName>
    <definedName name="_SUB1" localSheetId="4">[28]Análisis!#REF!</definedName>
    <definedName name="_SUB1" localSheetId="7">[28]Análisis!#REF!</definedName>
    <definedName name="_SUB1">[28]Análisis!#REF!</definedName>
    <definedName name="_tax1" localSheetId="2">[36]Factura!#REF!</definedName>
    <definedName name="_tax1" localSheetId="4">[36]Factura!#REF!</definedName>
    <definedName name="_tax1" localSheetId="7">[36]Factura!#REF!</definedName>
    <definedName name="_tax1">[36]Factura!#REF!</definedName>
    <definedName name="_tax2" localSheetId="2">[36]Factura!#REF!</definedName>
    <definedName name="_tax2" localSheetId="4">[36]Factura!#REF!</definedName>
    <definedName name="_tax2" localSheetId="7">[36]Factura!#REF!</definedName>
    <definedName name="_tax2">[36]Factura!#REF!</definedName>
    <definedName name="_tax3" localSheetId="2">[36]Factura!#REF!</definedName>
    <definedName name="_tax3" localSheetId="4">[36]Factura!#REF!</definedName>
    <definedName name="_tax3" localSheetId="7">[36]Factura!#REF!</definedName>
    <definedName name="_tax3">[36]Factura!#REF!</definedName>
    <definedName name="_tax4" localSheetId="2">[36]Factura!#REF!</definedName>
    <definedName name="_tax4" localSheetId="4">[36]Factura!#REF!</definedName>
    <definedName name="_tax4" localSheetId="7">[36]Factura!#REF!</definedName>
    <definedName name="_tax4">[36]Factura!#REF!</definedName>
    <definedName name="_tc110" localSheetId="2">#REF!</definedName>
    <definedName name="_tc110" localSheetId="3">#REF!</definedName>
    <definedName name="_tc110" localSheetId="4">#REF!</definedName>
    <definedName name="_tc110" localSheetId="5">#REF!</definedName>
    <definedName name="_tc110" localSheetId="6">#REF!</definedName>
    <definedName name="_tc110" localSheetId="7">#REF!</definedName>
    <definedName name="_tc110" localSheetId="0">#REF!</definedName>
    <definedName name="_tc110">#REF!</definedName>
    <definedName name="_TC220" localSheetId="2">#REF!</definedName>
    <definedName name="_TC220" localSheetId="4">#REF!</definedName>
    <definedName name="_TC220" localSheetId="7">#REF!</definedName>
    <definedName name="_TC220">#REF!</definedName>
    <definedName name="_td6">[37]Equipos!$E$11</definedName>
    <definedName name="_TUB24">#REF!</definedName>
    <definedName name="_VAR12">[11]Precio!$F$12</definedName>
    <definedName name="_VAR38">[11]Precio!$F$11</definedName>
    <definedName name="_VOB1" localSheetId="2">[23]Volumenes!#REF!</definedName>
    <definedName name="_VOB1" localSheetId="3">[23]Volumenes!#REF!</definedName>
    <definedName name="_VOB1" localSheetId="4">[23]Volumenes!#REF!</definedName>
    <definedName name="_VOB1" localSheetId="5">[23]Volumenes!#REF!</definedName>
    <definedName name="_VOB1" localSheetId="6">[23]Volumenes!#REF!</definedName>
    <definedName name="_VOB1" localSheetId="7">[23]Volumenes!#REF!</definedName>
    <definedName name="_VOB1" localSheetId="0">[23]Volumenes!#REF!</definedName>
    <definedName name="_VOB1">[23]Volumenes!#REF!</definedName>
    <definedName name="_YE42">'[29]Pu-Sanit.'!$C$194</definedName>
    <definedName name="_za1">'[22]Anal. horm.'!$F$222</definedName>
    <definedName name="_ZC1" localSheetId="2">#REF!</definedName>
    <definedName name="_ZC1" localSheetId="3">#REF!</definedName>
    <definedName name="_ZC1" localSheetId="4">#REF!</definedName>
    <definedName name="_ZC1" localSheetId="5">#REF!</definedName>
    <definedName name="_ZC1" localSheetId="6">#REF!</definedName>
    <definedName name="_ZC1" localSheetId="7">#REF!</definedName>
    <definedName name="_ZC1">#REF!</definedName>
    <definedName name="_ZE1" localSheetId="2">#REF!</definedName>
    <definedName name="_ZE1" localSheetId="4">#REF!</definedName>
    <definedName name="_ZE1" localSheetId="7">#REF!</definedName>
    <definedName name="_ZE1">#REF!</definedName>
    <definedName name="_ZE2" localSheetId="2">#REF!</definedName>
    <definedName name="_ZE2" localSheetId="4">#REF!</definedName>
    <definedName name="_ZE2" localSheetId="7">#REF!</definedName>
    <definedName name="_ZE2">#REF!</definedName>
    <definedName name="_ZE3" localSheetId="2">#REF!</definedName>
    <definedName name="_ZE3" localSheetId="4">#REF!</definedName>
    <definedName name="_ZE3" localSheetId="7">#REF!</definedName>
    <definedName name="_ZE3">#REF!</definedName>
    <definedName name="_ZE4" localSheetId="2">#REF!</definedName>
    <definedName name="_ZE4" localSheetId="4">#REF!</definedName>
    <definedName name="_ZE4" localSheetId="7">#REF!</definedName>
    <definedName name="_ZE4">#REF!</definedName>
    <definedName name="_ZE5" localSheetId="2">#REF!</definedName>
    <definedName name="_ZE5" localSheetId="4">#REF!</definedName>
    <definedName name="_ZE5" localSheetId="7">#REF!</definedName>
    <definedName name="_ZE5">#REF!</definedName>
    <definedName name="_ZE6" localSheetId="2">#REF!</definedName>
    <definedName name="_ZE6" localSheetId="4">#REF!</definedName>
    <definedName name="_ZE6" localSheetId="7">#REF!</definedName>
    <definedName name="_ZE6">#REF!</definedName>
    <definedName name="A" localSheetId="2">[3]A!#REF!</definedName>
    <definedName name="A" localSheetId="3">[3]A!#REF!</definedName>
    <definedName name="A" localSheetId="4">[3]A!#REF!</definedName>
    <definedName name="A" localSheetId="5">[3]A!#REF!</definedName>
    <definedName name="A" localSheetId="6">[3]A!#REF!</definedName>
    <definedName name="A" localSheetId="7">[3]A!#REF!</definedName>
    <definedName name="A" localSheetId="0">[3]A!#REF!</definedName>
    <definedName name="A">[3]A!#REF!</definedName>
    <definedName name="A.I.US" localSheetId="2">[38]Resumen!#REF!</definedName>
    <definedName name="A.I.US" localSheetId="4">[38]Resumen!#REF!</definedName>
    <definedName name="A.I.US" localSheetId="7">[38]Resumen!#REF!</definedName>
    <definedName name="A.I.US">[38]Resumen!#REF!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>#REF!</definedName>
    <definedName name="aa_2">"$#REF!.$B$109"</definedName>
    <definedName name="aa_3">"$#REF!.$B$109"</definedName>
    <definedName name="AAAA">[39]ANA!$F$932</definedName>
    <definedName name="aaaaa" localSheetId="2">#REF!</definedName>
    <definedName name="aaaaa" localSheetId="3">#REF!</definedName>
    <definedName name="aaaaa" localSheetId="4">#REF!</definedName>
    <definedName name="aaaaa" localSheetId="5">#REF!</definedName>
    <definedName name="aaaaa" localSheetId="6">#REF!</definedName>
    <definedName name="aaaaa" localSheetId="7">#REF!</definedName>
    <definedName name="aaaaa">#REF!</definedName>
    <definedName name="aaaaaaa" localSheetId="2">#REF!</definedName>
    <definedName name="aaaaaaa" localSheetId="4">#REF!</definedName>
    <definedName name="aaaaaaa" localSheetId="7">#REF!</definedName>
    <definedName name="aaaaaaa">#REF!</definedName>
    <definedName name="AAG">[11]Precio!$F$20</definedName>
    <definedName name="AAPA">[31]Precio!$F$25</definedName>
    <definedName name="AAPE">[31]Precio!$F$24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7">#REF!</definedName>
    <definedName name="ab">#REF!</definedName>
    <definedName name="ababa1" localSheetId="2">[23]Volumenes!#REF!</definedName>
    <definedName name="ababa1" localSheetId="3">[23]Volumenes!#REF!</definedName>
    <definedName name="ababa1" localSheetId="4">[23]Volumenes!#REF!</definedName>
    <definedName name="ababa1" localSheetId="5">[23]Volumenes!#REF!</definedName>
    <definedName name="ababa1" localSheetId="6">[23]Volumenes!#REF!</definedName>
    <definedName name="ababa1" localSheetId="7">[23]Volumenes!#REF!</definedName>
    <definedName name="ababa1">[23]Volumenes!#REF!</definedName>
    <definedName name="ababa2" localSheetId="2">[23]Volumenes!#REF!</definedName>
    <definedName name="ababa2" localSheetId="3">[23]Volumenes!#REF!</definedName>
    <definedName name="ababa2" localSheetId="4">[23]Volumenes!#REF!</definedName>
    <definedName name="ababa2" localSheetId="5">[23]Volumenes!#REF!</definedName>
    <definedName name="ababa2" localSheetId="6">[23]Volumenes!#REF!</definedName>
    <definedName name="ababa2" localSheetId="7">[23]Volumenes!#REF!</definedName>
    <definedName name="ababa2">[23]Volumenes!#REF!</definedName>
    <definedName name="ababa3" localSheetId="2">[23]Volumenes!#REF!</definedName>
    <definedName name="ababa3" localSheetId="3">[23]Volumenes!#REF!</definedName>
    <definedName name="ababa3" localSheetId="4">[23]Volumenes!#REF!</definedName>
    <definedName name="ababa3" localSheetId="5">[23]Volumenes!#REF!</definedName>
    <definedName name="ababa3" localSheetId="6">[23]Volumenes!#REF!</definedName>
    <definedName name="ababa3" localSheetId="7">[23]Volumenes!#REF!</definedName>
    <definedName name="ababa3">[23]Volumenes!#REF!</definedName>
    <definedName name="abaco1" localSheetId="2">[23]Volumenes!#REF!</definedName>
    <definedName name="abaco1" localSheetId="4">[23]Volumenes!#REF!</definedName>
    <definedName name="abaco1" localSheetId="7">[23]Volumenes!#REF!</definedName>
    <definedName name="abaco1">[23]Volumenes!#REF!</definedName>
    <definedName name="abaco2" localSheetId="2">[23]Volumenes!#REF!</definedName>
    <definedName name="abaco2" localSheetId="4">[23]Volumenes!#REF!</definedName>
    <definedName name="abaco2" localSheetId="7">[23]Volumenes!#REF!</definedName>
    <definedName name="abaco2">[23]Volumenes!#REF!</definedName>
    <definedName name="abaco3" localSheetId="2">[23]Volumenes!#REF!</definedName>
    <definedName name="abaco3" localSheetId="4">[23]Volumenes!#REF!</definedName>
    <definedName name="abaco3" localSheetId="7">[23]Volumenes!#REF!</definedName>
    <definedName name="abaco3">[23]Volumenes!#REF!</definedName>
    <definedName name="abanico" localSheetId="2">'[32]Pres. '!#REF!</definedName>
    <definedName name="abanico" localSheetId="4">'[32]Pres. '!#REF!</definedName>
    <definedName name="abanico" localSheetId="7">'[32]Pres. '!#REF!</definedName>
    <definedName name="abanico">'[32]Pres. '!#REF!</definedName>
    <definedName name="ABANICOCONLUZ">[33]Materiales!$E$58</definedName>
    <definedName name="ABANICODEPARED">[40]Analisis!$F$474</definedName>
    <definedName name="ABANICOSINLUZ">[33]Materiales!$E$59</definedName>
    <definedName name="ABANICOTECHO">[41]Analisis!$F$446</definedName>
    <definedName name="ABANICOTECHOS">[40]Analisis!$F$469</definedName>
    <definedName name="ABN" localSheetId="2">#REF!</definedName>
    <definedName name="ABN" localSheetId="3">#REF!</definedName>
    <definedName name="ABN" localSheetId="4">#REF!</definedName>
    <definedName name="ABN" localSheetId="5">#REF!</definedName>
    <definedName name="ABN" localSheetId="6">#REF!</definedName>
    <definedName name="ABN" localSheetId="7">#REF!</definedName>
    <definedName name="ABN">#REF!</definedName>
    <definedName name="ABULT" localSheetId="2">#REF!</definedName>
    <definedName name="ABULT" localSheetId="4">#REF!</definedName>
    <definedName name="ABULT" localSheetId="7">#REF!</definedName>
    <definedName name="ABULT">#REF!</definedName>
    <definedName name="AC" localSheetId="2">#REF!</definedName>
    <definedName name="AC" localSheetId="4">#REF!</definedName>
    <definedName name="AC" localSheetId="7">#REF!</definedName>
    <definedName name="AC">#REF!</definedName>
    <definedName name="ACA_1">'[42]A-civil'!$A$2024:$G$2024</definedName>
    <definedName name="ACA_2">'[42]A-civil'!$A$2025:$G$2025</definedName>
    <definedName name="ACA_6">'[42]A-civil'!$A$2029:$G$2029</definedName>
    <definedName name="ACA_7">'[42]A-civil'!$A$2030:$G$2030</definedName>
    <definedName name="ACAHOR175" localSheetId="2">#REF!</definedName>
    <definedName name="ACAHOR175" localSheetId="3">#REF!</definedName>
    <definedName name="ACAHOR175" localSheetId="4">#REF!</definedName>
    <definedName name="ACAHOR175" localSheetId="5">#REF!</definedName>
    <definedName name="ACAHOR175" localSheetId="6">#REF!</definedName>
    <definedName name="ACAHOR175" localSheetId="7">#REF!</definedName>
    <definedName name="ACAHOR175" localSheetId="0">#REF!</definedName>
    <definedName name="ACAHOR175">#REF!</definedName>
    <definedName name="ACAHOR3" localSheetId="2">#REF!</definedName>
    <definedName name="ACAHOR3" localSheetId="4">#REF!</definedName>
    <definedName name="ACAHOR3" localSheetId="5">#REF!</definedName>
    <definedName name="ACAHOR3" localSheetId="6">#REF!</definedName>
    <definedName name="ACAHOR3" localSheetId="7">#REF!</definedName>
    <definedName name="ACAHOR3">#REF!</definedName>
    <definedName name="ACAHOR4" localSheetId="2">#REF!</definedName>
    <definedName name="ACAHOR4" localSheetId="4">#REF!</definedName>
    <definedName name="ACAHOR4" localSheetId="5">#REF!</definedName>
    <definedName name="ACAHOR4" localSheetId="6">#REF!</definedName>
    <definedName name="ACAHOR4" localSheetId="7">#REF!</definedName>
    <definedName name="ACAHOR4">#REF!</definedName>
    <definedName name="ACAHOR5" localSheetId="2">#REF!</definedName>
    <definedName name="ACAHOR5" localSheetId="4">#REF!</definedName>
    <definedName name="ACAHOR5" localSheetId="5">#REF!</definedName>
    <definedName name="ACAHOR5" localSheetId="6">#REF!</definedName>
    <definedName name="ACAHOR5" localSheetId="7">#REF!</definedName>
    <definedName name="ACAHOR5">#REF!</definedName>
    <definedName name="ACAINBL" localSheetId="2">#REF!</definedName>
    <definedName name="ACAINBL" localSheetId="3">#REF!</definedName>
    <definedName name="ACAINBL" localSheetId="4">#REF!</definedName>
    <definedName name="ACAINBL" localSheetId="5">#REF!</definedName>
    <definedName name="ACAINBL" localSheetId="6">#REF!</definedName>
    <definedName name="ACAINBL" localSheetId="7">#REF!</definedName>
    <definedName name="ACAINBL" localSheetId="0">#REF!</definedName>
    <definedName name="ACAINBL">#REF!</definedName>
    <definedName name="ACAINVIG" localSheetId="2">#REF!</definedName>
    <definedName name="ACAINVIG" localSheetId="4">#REF!</definedName>
    <definedName name="ACAINVIG" localSheetId="7">#REF!</definedName>
    <definedName name="ACAINVIG">#REF!</definedName>
    <definedName name="ACAINZAP" localSheetId="2">#REF!</definedName>
    <definedName name="ACAINZAP" localSheetId="4">#REF!</definedName>
    <definedName name="ACAINZAP" localSheetId="7">#REF!</definedName>
    <definedName name="ACAINZAP">#REF!</definedName>
    <definedName name="acarreo">'[43]Listado Equipos a utilizar'!#REF!</definedName>
    <definedName name="ACARREO12BLOCK12" localSheetId="2">#REF!</definedName>
    <definedName name="ACARREO12BLOCK12" localSheetId="4">#REF!</definedName>
    <definedName name="ACARREO12BLOCK12" localSheetId="7">#REF!</definedName>
    <definedName name="ACARREO12BLOCK12">#REF!</definedName>
    <definedName name="ACARREO12BLOCK6" localSheetId="2">#REF!</definedName>
    <definedName name="ACARREO12BLOCK6" localSheetId="4">#REF!</definedName>
    <definedName name="ACARREO12BLOCK6" localSheetId="7">#REF!</definedName>
    <definedName name="ACARREO12BLOCK6">#REF!</definedName>
    <definedName name="ACARREO12BLOCK8" localSheetId="2">#REF!</definedName>
    <definedName name="ACARREO12BLOCK8" localSheetId="4">#REF!</definedName>
    <definedName name="ACARREO12BLOCK8" localSheetId="7">#REF!</definedName>
    <definedName name="ACARREO12BLOCK8">#REF!</definedName>
    <definedName name="ACARREOADO50080" localSheetId="2">#REF!</definedName>
    <definedName name="ACARREOADO50080" localSheetId="4">#REF!</definedName>
    <definedName name="ACARREOADO50080" localSheetId="5">#REF!</definedName>
    <definedName name="ACARREOADO50080" localSheetId="6">#REF!</definedName>
    <definedName name="ACARREOADO50080" localSheetId="7">#REF!</definedName>
    <definedName name="ACARREOADO50080">#REF!</definedName>
    <definedName name="ACARREOADO511" localSheetId="2">#REF!</definedName>
    <definedName name="ACARREOADO511" localSheetId="4">#REF!</definedName>
    <definedName name="ACARREOADO511" localSheetId="5">#REF!</definedName>
    <definedName name="ACARREOADO511" localSheetId="6">#REF!</definedName>
    <definedName name="ACARREOADO511" localSheetId="7">#REF!</definedName>
    <definedName name="ACARREOADO511">#REF!</definedName>
    <definedName name="ACARREOADO604" localSheetId="2">#REF!</definedName>
    <definedName name="ACARREOADO604" localSheetId="4">#REF!</definedName>
    <definedName name="ACARREOADO604" localSheetId="5">#REF!</definedName>
    <definedName name="ACARREOADO604" localSheetId="6">#REF!</definedName>
    <definedName name="ACARREOADO604" localSheetId="7">#REF!</definedName>
    <definedName name="ACARREOADO604">#REF!</definedName>
    <definedName name="ACARREOBLINTEL6X8X8" localSheetId="2">#REF!</definedName>
    <definedName name="ACARREOBLINTEL6X8X8" localSheetId="4">#REF!</definedName>
    <definedName name="ACARREOBLINTEL6X8X8" localSheetId="7">#REF!</definedName>
    <definedName name="ACARREOBLINTEL6X8X8">#REF!</definedName>
    <definedName name="ACARREOBLINTEL8X8X8" localSheetId="2">#REF!</definedName>
    <definedName name="ACARREOBLINTEL8X8X8" localSheetId="4">#REF!</definedName>
    <definedName name="ACARREOBLINTEL8X8X8" localSheetId="7">#REF!</definedName>
    <definedName name="ACARREOBLINTEL8X8X8">#REF!</definedName>
    <definedName name="ACARREOBLOCALPER" localSheetId="2">#REF!</definedName>
    <definedName name="ACARREOBLOCALPER" localSheetId="4">#REF!</definedName>
    <definedName name="ACARREOBLOCALPER" localSheetId="5">#REF!</definedName>
    <definedName name="ACARREOBLOCALPER" localSheetId="6">#REF!</definedName>
    <definedName name="ACARREOBLOCALPER" localSheetId="7">#REF!</definedName>
    <definedName name="ACARREOBLOCALPER">#REF!</definedName>
    <definedName name="ACARREOBLOCK12" localSheetId="2">#REF!</definedName>
    <definedName name="ACARREOBLOCK12" localSheetId="4">#REF!</definedName>
    <definedName name="ACARREOBLOCK12" localSheetId="7">#REF!</definedName>
    <definedName name="ACARREOBLOCK12">#REF!</definedName>
    <definedName name="ACARREOBLOCK4" localSheetId="2">#REF!</definedName>
    <definedName name="ACARREOBLOCK4" localSheetId="4">#REF!</definedName>
    <definedName name="ACARREOBLOCK4" localSheetId="7">#REF!</definedName>
    <definedName name="ACARREOBLOCK4">#REF!</definedName>
    <definedName name="ACARREOBLOCK5" localSheetId="2">#REF!</definedName>
    <definedName name="ACARREOBLOCK5" localSheetId="4">#REF!</definedName>
    <definedName name="ACARREOBLOCK5" localSheetId="7">#REF!</definedName>
    <definedName name="ACARREOBLOCK5">#REF!</definedName>
    <definedName name="ACARREOBLOCK6" localSheetId="2">#REF!</definedName>
    <definedName name="ACARREOBLOCK6" localSheetId="4">#REF!</definedName>
    <definedName name="ACARREOBLOCK6" localSheetId="7">#REF!</definedName>
    <definedName name="ACARREOBLOCK6">#REF!</definedName>
    <definedName name="ACARREOBLOCK6DEC" localSheetId="2">#REF!</definedName>
    <definedName name="ACARREOBLOCK6DEC" localSheetId="4">#REF!</definedName>
    <definedName name="ACARREOBLOCK6DEC" localSheetId="5">#REF!</definedName>
    <definedName name="ACARREOBLOCK6DEC" localSheetId="6">#REF!</definedName>
    <definedName name="ACARREOBLOCK6DEC" localSheetId="7">#REF!</definedName>
    <definedName name="ACARREOBLOCK6DEC">#REF!</definedName>
    <definedName name="ACARREOBLOCK6TEX" localSheetId="2">#REF!</definedName>
    <definedName name="ACARREOBLOCK6TEX" localSheetId="4">#REF!</definedName>
    <definedName name="ACARREOBLOCK6TEX" localSheetId="5">#REF!</definedName>
    <definedName name="ACARREOBLOCK6TEX" localSheetId="6">#REF!</definedName>
    <definedName name="ACARREOBLOCK6TEX" localSheetId="7">#REF!</definedName>
    <definedName name="ACARREOBLOCK6TEX">#REF!</definedName>
    <definedName name="ACARREOBLOCK8" localSheetId="2">#REF!</definedName>
    <definedName name="ACARREOBLOCK8" localSheetId="4">#REF!</definedName>
    <definedName name="ACARREOBLOCK8" localSheetId="7">#REF!</definedName>
    <definedName name="ACARREOBLOCK8">#REF!</definedName>
    <definedName name="ACARREOBLOCK8DEC" localSheetId="2">#REF!</definedName>
    <definedName name="ACARREOBLOCK8DEC" localSheetId="4">#REF!</definedName>
    <definedName name="ACARREOBLOCK8DEC" localSheetId="5">#REF!</definedName>
    <definedName name="ACARREOBLOCK8DEC" localSheetId="6">#REF!</definedName>
    <definedName name="ACARREOBLOCK8DEC" localSheetId="7">#REF!</definedName>
    <definedName name="ACARREOBLOCK8DEC">#REF!</definedName>
    <definedName name="ACARREOBLOCK8TEX" localSheetId="2">#REF!</definedName>
    <definedName name="ACARREOBLOCK8TEX" localSheetId="4">#REF!</definedName>
    <definedName name="ACARREOBLOCK8TEX" localSheetId="5">#REF!</definedName>
    <definedName name="ACARREOBLOCK8TEX" localSheetId="6">#REF!</definedName>
    <definedName name="ACARREOBLOCK8TEX" localSheetId="7">#REF!</definedName>
    <definedName name="ACARREOBLOCK8TEX">#REF!</definedName>
    <definedName name="ACARREOBLOVIGA6" localSheetId="2">#REF!</definedName>
    <definedName name="ACARREOBLOVIGA6" localSheetId="4">#REF!</definedName>
    <definedName name="ACARREOBLOVIGA6" localSheetId="7">#REF!</definedName>
    <definedName name="ACARREOBLOVIGA6">#REF!</definedName>
    <definedName name="ACARREOBLOVIGA8" localSheetId="2">#REF!</definedName>
    <definedName name="ACARREOBLOVIGA8" localSheetId="4">#REF!</definedName>
    <definedName name="ACARREOBLOVIGA8" localSheetId="7">#REF!</definedName>
    <definedName name="ACARREOBLOVIGA8">#REF!</definedName>
    <definedName name="ACARREOBLOVJE" localSheetId="2">#REF!</definedName>
    <definedName name="ACARREOBLOVJE" localSheetId="4">#REF!</definedName>
    <definedName name="ACARREOBLOVJE" localSheetId="5">#REF!</definedName>
    <definedName name="ACARREOBLOVJE" localSheetId="6">#REF!</definedName>
    <definedName name="ACARREOBLOVJE" localSheetId="7">#REF!</definedName>
    <definedName name="ACARREOBLOVJE">#REF!</definedName>
    <definedName name="ACARREOGRA3030" localSheetId="2">#REF!</definedName>
    <definedName name="ACARREOGRA3030" localSheetId="4">#REF!</definedName>
    <definedName name="ACARREOGRA3030" localSheetId="5">#REF!</definedName>
    <definedName name="ACARREOGRA3030" localSheetId="6">#REF!</definedName>
    <definedName name="ACARREOGRA3030" localSheetId="7">#REF!</definedName>
    <definedName name="ACARREOGRA3030">#REF!</definedName>
    <definedName name="ACARREOGRA4040" localSheetId="2">#REF!</definedName>
    <definedName name="ACARREOGRA4040" localSheetId="4">#REF!</definedName>
    <definedName name="ACARREOGRA4040" localSheetId="5">#REF!</definedName>
    <definedName name="ACARREOGRA4040" localSheetId="6">#REF!</definedName>
    <definedName name="ACARREOGRA4040" localSheetId="7">#REF!</definedName>
    <definedName name="ACARREOGRA4040">#REF!</definedName>
    <definedName name="ACARREOGRANITOVJE" localSheetId="2">#REF!</definedName>
    <definedName name="ACARREOGRANITOVJE" localSheetId="4">#REF!</definedName>
    <definedName name="ACARREOGRANITOVJE" localSheetId="5">#REF!</definedName>
    <definedName name="ACARREOGRANITOVJE" localSheetId="6">#REF!</definedName>
    <definedName name="ACARREOGRANITOVJE" localSheetId="7">#REF!</definedName>
    <definedName name="ACARREOGRANITOVJE">#REF!</definedName>
    <definedName name="ACARREOLAV1" localSheetId="2">#REF!</definedName>
    <definedName name="ACARREOLAV1" localSheetId="4">#REF!</definedName>
    <definedName name="ACARREOLAV1" localSheetId="5">#REF!</definedName>
    <definedName name="ACARREOLAV1" localSheetId="6">#REF!</definedName>
    <definedName name="ACARREOLAV1" localSheetId="7">#REF!</definedName>
    <definedName name="ACARREOLAV1">#REF!</definedName>
    <definedName name="ACARREOLAV2" localSheetId="2">#REF!</definedName>
    <definedName name="ACARREOLAV2" localSheetId="4">#REF!</definedName>
    <definedName name="ACARREOLAV2" localSheetId="5">#REF!</definedName>
    <definedName name="ACARREOLAV2" localSheetId="6">#REF!</definedName>
    <definedName name="ACARREOLAV2" localSheetId="7">#REF!</definedName>
    <definedName name="ACARREOLAV2">#REF!</definedName>
    <definedName name="ACARREOPISOS" localSheetId="2">#REF!</definedName>
    <definedName name="ACARREOPISOS" localSheetId="4">#REF!</definedName>
    <definedName name="ACARREOPISOS" localSheetId="7">#REF!</definedName>
    <definedName name="ACARREOPISOS">#REF!</definedName>
    <definedName name="ACARREOVER" localSheetId="2">#REF!</definedName>
    <definedName name="ACARREOVER" localSheetId="4">#REF!</definedName>
    <definedName name="ACARREOVER" localSheetId="5">#REF!</definedName>
    <definedName name="ACARREOVER" localSheetId="6">#REF!</definedName>
    <definedName name="ACARREOVER" localSheetId="7">#REF!</definedName>
    <definedName name="ACARREOVER">#REF!</definedName>
    <definedName name="ACARREOZOCALOS" localSheetId="2">#REF!</definedName>
    <definedName name="ACARREOZOCALOS" localSheetId="4">#REF!</definedName>
    <definedName name="ACARREOZOCALOS" localSheetId="7">#REF!</definedName>
    <definedName name="ACARREOZOCALOS">#REF!</definedName>
    <definedName name="ACARREPTABLETA" localSheetId="2">#REF!</definedName>
    <definedName name="ACARREPTABLETA" localSheetId="4">#REF!</definedName>
    <definedName name="ACARREPTABLETA" localSheetId="7">#REF!</definedName>
    <definedName name="ACARREPTABLETA">#REF!</definedName>
    <definedName name="Accesorioi" localSheetId="2">#REF!</definedName>
    <definedName name="Accesorioi" localSheetId="4">#REF!</definedName>
    <definedName name="Accesorioi" localSheetId="7">#REF!</definedName>
    <definedName name="Accesorioi">#REF!</definedName>
    <definedName name="AccesorioL" localSheetId="2">#REF!</definedName>
    <definedName name="AccesorioL" localSheetId="4">#REF!</definedName>
    <definedName name="AccesorioL" localSheetId="7">#REF!</definedName>
    <definedName name="AccesorioL">#REF!</definedName>
    <definedName name="ace">'[44]Anal. horm.'!$F$1325</definedName>
    <definedName name="ACECEFRO" localSheetId="3">'[5]Anal. horm.'!$F$1325</definedName>
    <definedName name="ACECEFRO" localSheetId="4">'[5]Anal. horm.'!$F$1325</definedName>
    <definedName name="ACECEFRO" localSheetId="5">'[5]Anal. horm.'!$F$1325</definedName>
    <definedName name="ACECEFRO" localSheetId="6">'[5]Anal. horm.'!$F$1325</definedName>
    <definedName name="ACECEFRO" localSheetId="7">'[5]Anal. horm.'!$F$1325</definedName>
    <definedName name="ACECEFRO" localSheetId="0">'[5]Anal. horm.'!$F$1325</definedName>
    <definedName name="ACECEFRO">'[6]Anal. horm.'!$F$1325</definedName>
    <definedName name="ACECOVI" localSheetId="2">#REF!</definedName>
    <definedName name="ACECOVI" localSheetId="3">#REF!</definedName>
    <definedName name="ACECOVI" localSheetId="4">#REF!</definedName>
    <definedName name="ACECOVI" localSheetId="5">#REF!</definedName>
    <definedName name="ACECOVI" localSheetId="6">#REF!</definedName>
    <definedName name="ACECOVI" localSheetId="7">#REF!</definedName>
    <definedName name="ACECOVI">#REF!</definedName>
    <definedName name="ACEDIVIMA" localSheetId="2">#REF!</definedName>
    <definedName name="ACEDIVIMA" localSheetId="4">#REF!</definedName>
    <definedName name="ACEDIVIMA" localSheetId="7">#REF!</definedName>
    <definedName name="ACEDIVIMA">#REF!</definedName>
    <definedName name="ACEFRA" localSheetId="2">#REF!</definedName>
    <definedName name="ACEFRA" localSheetId="4">#REF!</definedName>
    <definedName name="ACEFRA" localSheetId="5">#REF!</definedName>
    <definedName name="ACEFRA" localSheetId="6">#REF!</definedName>
    <definedName name="ACEFRA" localSheetId="7">#REF!</definedName>
    <definedName name="ACEFRA">#REF!</definedName>
    <definedName name="ACELORA" localSheetId="2">#REF!</definedName>
    <definedName name="ACELORA" localSheetId="4">#REF!</definedName>
    <definedName name="ACELORA" localSheetId="7">#REF!</definedName>
    <definedName name="ACELORA">#REF!</definedName>
    <definedName name="ACENUVI" localSheetId="2">[23]Jornal!#REF!</definedName>
    <definedName name="ACENUVI" localSheetId="4">[23]Jornal!#REF!</definedName>
    <definedName name="ACENUVI" localSheetId="7">[23]Jornal!#REF!</definedName>
    <definedName name="ACENUVI">[23]Jornal!#REF!</definedName>
    <definedName name="ACERA" localSheetId="2">#REF!</definedName>
    <definedName name="ACERA" localSheetId="3">#REF!</definedName>
    <definedName name="ACERA" localSheetId="4">#REF!</definedName>
    <definedName name="ACERA" localSheetId="5">#REF!</definedName>
    <definedName name="ACERA" localSheetId="6">#REF!</definedName>
    <definedName name="ACERA" localSheetId="7">#REF!</definedName>
    <definedName name="ACERA" localSheetId="0">#REF!</definedName>
    <definedName name="ACERA">#REF!</definedName>
    <definedName name="acera1" localSheetId="2">#REF!</definedName>
    <definedName name="acera1" localSheetId="4">#REF!</definedName>
    <definedName name="acera1" localSheetId="7">#REF!</definedName>
    <definedName name="acera1">#REF!</definedName>
    <definedName name="acera12" localSheetId="2">#REF!</definedName>
    <definedName name="acera12" localSheetId="4">#REF!</definedName>
    <definedName name="acera12" localSheetId="7">#REF!</definedName>
    <definedName name="acera12">#REF!</definedName>
    <definedName name="ACERAES" localSheetId="2">#REF!</definedName>
    <definedName name="ACERAES" localSheetId="4">#REF!</definedName>
    <definedName name="ACERAES" localSheetId="7">#REF!</definedName>
    <definedName name="ACERAES">#REF!</definedName>
    <definedName name="aceras">[45]ANALISIS!$H$722</definedName>
    <definedName name="ACERO" localSheetId="2">#REF!</definedName>
    <definedName name="ACERO" localSheetId="3">#REF!</definedName>
    <definedName name="ACERO" localSheetId="4">#REF!</definedName>
    <definedName name="ACERO" localSheetId="5">#REF!</definedName>
    <definedName name="ACERO" localSheetId="6">#REF!</definedName>
    <definedName name="ACERO" localSheetId="7">#REF!</definedName>
    <definedName name="ACERO" localSheetId="0">#REF!</definedName>
    <definedName name="ACERO">#REF!</definedName>
    <definedName name="Acero.1er.Enrase.Villas" localSheetId="2">#REF!</definedName>
    <definedName name="Acero.1er.Enrase.Villas" localSheetId="4">#REF!</definedName>
    <definedName name="Acero.1er.Enrase.Villas" localSheetId="7">#REF!</definedName>
    <definedName name="Acero.1er.Enrase.Villas">#REF!</definedName>
    <definedName name="Acero.1er.Entrepiso.Villa" localSheetId="2">#REF!</definedName>
    <definedName name="Acero.1er.Entrepiso.Villa" localSheetId="4">#REF!</definedName>
    <definedName name="Acero.1er.Entrepiso.Villa" localSheetId="7">#REF!</definedName>
    <definedName name="Acero.1er.Entrepiso.Villa">#REF!</definedName>
    <definedName name="Acero.2do.Enrase.Villas" localSheetId="2">#REF!</definedName>
    <definedName name="Acero.2do.Enrase.Villas" localSheetId="4">#REF!</definedName>
    <definedName name="Acero.2do.Enrase.Villas" localSheetId="7">#REF!</definedName>
    <definedName name="Acero.2do.Enrase.Villas">#REF!</definedName>
    <definedName name="Acero.2do.Entrepiso.Villas" localSheetId="2">#REF!</definedName>
    <definedName name="Acero.2do.Entrepiso.Villas" localSheetId="4">#REF!</definedName>
    <definedName name="Acero.2do.Entrepiso.Villas" localSheetId="7">#REF!</definedName>
    <definedName name="Acero.2do.Entrepiso.Villas">#REF!</definedName>
    <definedName name="Acero.3erEnrase.Villas" localSheetId="2">#REF!</definedName>
    <definedName name="Acero.3erEnrase.Villas" localSheetId="4">#REF!</definedName>
    <definedName name="Acero.3erEnrase.Villas" localSheetId="7">#REF!</definedName>
    <definedName name="Acero.3erEnrase.Villas">#REF!</definedName>
    <definedName name="Acero.60" localSheetId="2">#REF!</definedName>
    <definedName name="Acero.60" localSheetId="4">#REF!</definedName>
    <definedName name="Acero.60" localSheetId="7">#REF!</definedName>
    <definedName name="Acero.60">#REF!</definedName>
    <definedName name="Acero.C1.1erN.Villa">'[46]Detalle Acero'!$H$26</definedName>
    <definedName name="Acero.C1.2doN.Villa" localSheetId="2">#REF!</definedName>
    <definedName name="Acero.C1.2doN.Villa" localSheetId="3">#REF!</definedName>
    <definedName name="Acero.C1.2doN.Villa" localSheetId="4">#REF!</definedName>
    <definedName name="Acero.C1.2doN.Villa" localSheetId="5">#REF!</definedName>
    <definedName name="Acero.C1.2doN.Villa" localSheetId="6">#REF!</definedName>
    <definedName name="Acero.C1.2doN.Villa" localSheetId="7">#REF!</definedName>
    <definedName name="Acero.C1.2doN.Villa">#REF!</definedName>
    <definedName name="Acero.C2.1erN.Villa">'[46]Detalle Acero'!$L$26</definedName>
    <definedName name="Acero.C3.2doN" localSheetId="2">#REF!</definedName>
    <definedName name="Acero.C3.2doN" localSheetId="3">#REF!</definedName>
    <definedName name="Acero.C3.2doN" localSheetId="4">#REF!</definedName>
    <definedName name="Acero.C3.2doN" localSheetId="5">#REF!</definedName>
    <definedName name="Acero.C3.2doN" localSheetId="6">#REF!</definedName>
    <definedName name="Acero.C3.2doN" localSheetId="7">#REF!</definedName>
    <definedName name="Acero.C3.2doN">#REF!</definedName>
    <definedName name="Acero.C4.1erN.Villa" localSheetId="2">#REF!</definedName>
    <definedName name="Acero.C4.1erN.Villa" localSheetId="4">#REF!</definedName>
    <definedName name="Acero.C4.1erN.Villa" localSheetId="7">#REF!</definedName>
    <definedName name="Acero.C4.1erN.Villa">#REF!</definedName>
    <definedName name="Acero.C4.2doN.Villas" localSheetId="2">#REF!</definedName>
    <definedName name="Acero.C4.2doN.Villas" localSheetId="4">#REF!</definedName>
    <definedName name="Acero.C4.2doN.Villas" localSheetId="7">#REF!</definedName>
    <definedName name="Acero.C4.2doN.Villas">#REF!</definedName>
    <definedName name="Acero.Losa.Techo.Villas" localSheetId="2">#REF!</definedName>
    <definedName name="Acero.Losa.Techo.Villas" localSheetId="4">#REF!</definedName>
    <definedName name="Acero.Losa.Techo.Villas" localSheetId="7">#REF!</definedName>
    <definedName name="Acero.Losa.Techo.Villas">#REF!</definedName>
    <definedName name="Acero.MA" localSheetId="2">#REF!</definedName>
    <definedName name="Acero.MA" localSheetId="4">#REF!</definedName>
    <definedName name="Acero.MA" localSheetId="7">#REF!</definedName>
    <definedName name="Acero.MA">#REF!</definedName>
    <definedName name="Acero.platea.Villa">'[46]Detalle Acero'!$D$26</definedName>
    <definedName name="Acero.V1E.Villas" localSheetId="2">#REF!</definedName>
    <definedName name="Acero.V1E.Villas" localSheetId="3">#REF!</definedName>
    <definedName name="Acero.V1E.Villas" localSheetId="4">#REF!</definedName>
    <definedName name="Acero.V1E.Villas" localSheetId="5">#REF!</definedName>
    <definedName name="Acero.V1E.Villas" localSheetId="6">#REF!</definedName>
    <definedName name="Acero.V1E.Villas" localSheetId="7">#REF!</definedName>
    <definedName name="Acero.V1E.Villas">#REF!</definedName>
    <definedName name="Acero.V1T.Villas" localSheetId="2">#REF!</definedName>
    <definedName name="Acero.V1T.Villas" localSheetId="4">#REF!</definedName>
    <definedName name="Acero.V1T.Villas" localSheetId="7">#REF!</definedName>
    <definedName name="Acero.V1T.Villas">#REF!</definedName>
    <definedName name="Acero.V2E.Villas" localSheetId="2">#REF!</definedName>
    <definedName name="Acero.V2E.Villas" localSheetId="4">#REF!</definedName>
    <definedName name="Acero.V2E.Villas" localSheetId="7">#REF!</definedName>
    <definedName name="Acero.V2E.Villas">#REF!</definedName>
    <definedName name="Acero.V2T.Villas" localSheetId="2">#REF!</definedName>
    <definedName name="Acero.V2T.Villas" localSheetId="4">#REF!</definedName>
    <definedName name="Acero.V2T.Villas" localSheetId="7">#REF!</definedName>
    <definedName name="Acero.V2T.Villas">#REF!</definedName>
    <definedName name="Acero.V3E.Villas" localSheetId="2">#REF!</definedName>
    <definedName name="Acero.V3E.Villas" localSheetId="4">#REF!</definedName>
    <definedName name="Acero.V3E.Villas" localSheetId="7">#REF!</definedName>
    <definedName name="Acero.V3E.Villas">#REF!</definedName>
    <definedName name="Acero.V3T.Villas" localSheetId="2">#REF!</definedName>
    <definedName name="Acero.V3T.Villas" localSheetId="4">#REF!</definedName>
    <definedName name="Acero.V3T.Villas" localSheetId="7">#REF!</definedName>
    <definedName name="Acero.V3T.Villas">#REF!</definedName>
    <definedName name="Acero.V4E.Villas" localSheetId="2">#REF!</definedName>
    <definedName name="Acero.V4E.Villas" localSheetId="4">#REF!</definedName>
    <definedName name="Acero.V4E.Villas" localSheetId="7">#REF!</definedName>
    <definedName name="Acero.V4E.Villas">#REF!</definedName>
    <definedName name="Acero.V4T.Villas" localSheetId="2">#REF!</definedName>
    <definedName name="Acero.V4T.Villas" localSheetId="4">#REF!</definedName>
    <definedName name="Acero.V4T.Villas" localSheetId="7">#REF!</definedName>
    <definedName name="Acero.V4T.Villas">#REF!</definedName>
    <definedName name="Acero.V5E.Villas" localSheetId="2">#REF!</definedName>
    <definedName name="Acero.V5E.Villas" localSheetId="4">#REF!</definedName>
    <definedName name="Acero.V5E.Villas" localSheetId="7">#REF!</definedName>
    <definedName name="Acero.V5E.Villas">#REF!</definedName>
    <definedName name="Acero.Viga.Platea.Villa">'[46]Detalle Acero'!$F$26</definedName>
    <definedName name="Acero_1">#N/A</definedName>
    <definedName name="Acero_1_2_____Grado_40">[47]Insumos!$B$6:$D$6</definedName>
    <definedName name="Acero_1_4______Grado_40">[47]Insumos!$B$7:$D$7</definedName>
    <definedName name="Acero_2">#N/A</definedName>
    <definedName name="Acero_3">#N/A</definedName>
    <definedName name="Acero_3_4__1_____Grado_40">[47]Insumos!$B$8:$D$8</definedName>
    <definedName name="Acero_3_8______Grado_40">[47]Insumos!$B$9:$D$9</definedName>
    <definedName name="Acero_Grado_60">'[48]LISTA DE PRECIO'!$C$6</definedName>
    <definedName name="ACERO1" localSheetId="2">#REF!</definedName>
    <definedName name="ACERO1" localSheetId="3">#REF!</definedName>
    <definedName name="ACERO1" localSheetId="4">#REF!</definedName>
    <definedName name="ACERO1" localSheetId="5">#REF!</definedName>
    <definedName name="ACERO1" localSheetId="6">#REF!</definedName>
    <definedName name="ACERO1" localSheetId="7">#REF!</definedName>
    <definedName name="ACERO1" localSheetId="0">#REF!</definedName>
    <definedName name="ACERO1">#REF!</definedName>
    <definedName name="ACERO1\2">[49]Materiales!$C$10</definedName>
    <definedName name="ACERO1\4">[49]Materiales!$C$14</definedName>
    <definedName name="ACERO12" localSheetId="2">#REF!</definedName>
    <definedName name="ACERO12" localSheetId="3">#REF!</definedName>
    <definedName name="ACERO12" localSheetId="4">#REF!</definedName>
    <definedName name="ACERO12" localSheetId="5">#REF!</definedName>
    <definedName name="ACERO12" localSheetId="6">#REF!</definedName>
    <definedName name="ACERO12" localSheetId="7">#REF!</definedName>
    <definedName name="ACERO12" localSheetId="0">#REF!</definedName>
    <definedName name="ACERO12">#REF!</definedName>
    <definedName name="ACERO1225" localSheetId="2">#REF!</definedName>
    <definedName name="ACERO1225" localSheetId="3">#REF!</definedName>
    <definedName name="ACERO1225" localSheetId="4">#REF!</definedName>
    <definedName name="ACERO1225" localSheetId="5">#REF!</definedName>
    <definedName name="ACERO1225" localSheetId="6">#REF!</definedName>
    <definedName name="ACERO1225" localSheetId="7">#REF!</definedName>
    <definedName name="ACERO1225" localSheetId="0">#REF!</definedName>
    <definedName name="ACERO1225">#REF!</definedName>
    <definedName name="ACERO14" localSheetId="2">#REF!</definedName>
    <definedName name="ACERO14" localSheetId="3">#REF!</definedName>
    <definedName name="ACERO14" localSheetId="4">#REF!</definedName>
    <definedName name="ACERO14" localSheetId="5">#REF!</definedName>
    <definedName name="ACERO14" localSheetId="6">#REF!</definedName>
    <definedName name="ACERO14" localSheetId="7">#REF!</definedName>
    <definedName name="ACERO14" localSheetId="0">#REF!</definedName>
    <definedName name="ACERO14">#REF!</definedName>
    <definedName name="acero2" localSheetId="2">#REF!</definedName>
    <definedName name="acero2" localSheetId="3">#REF!</definedName>
    <definedName name="acero2" localSheetId="4">#REF!</definedName>
    <definedName name="acero2" localSheetId="5">#REF!</definedName>
    <definedName name="acero2" localSheetId="6">#REF!</definedName>
    <definedName name="acero2" localSheetId="7">#REF!</definedName>
    <definedName name="acero2" localSheetId="0">#REF!</definedName>
    <definedName name="acero2">#REF!</definedName>
    <definedName name="ACERO3\8">[49]Materiales!$C$9</definedName>
    <definedName name="ACERO34" localSheetId="2">#REF!</definedName>
    <definedName name="ACERO34" localSheetId="3">#REF!</definedName>
    <definedName name="ACERO34" localSheetId="4">#REF!</definedName>
    <definedName name="ACERO34" localSheetId="5">#REF!</definedName>
    <definedName name="ACERO34" localSheetId="6">#REF!</definedName>
    <definedName name="ACERO34" localSheetId="7">#REF!</definedName>
    <definedName name="ACERO34" localSheetId="0">#REF!</definedName>
    <definedName name="ACERO34">#REF!</definedName>
    <definedName name="ACERO38" localSheetId="2">#REF!</definedName>
    <definedName name="ACERO38" localSheetId="3">#REF!</definedName>
    <definedName name="ACERO38" localSheetId="4">#REF!</definedName>
    <definedName name="ACERO38" localSheetId="5">#REF!</definedName>
    <definedName name="ACERO38" localSheetId="6">#REF!</definedName>
    <definedName name="ACERO38" localSheetId="7">#REF!</definedName>
    <definedName name="ACERO38" localSheetId="0">#REF!</definedName>
    <definedName name="ACERO38">#REF!</definedName>
    <definedName name="ACERO3825" localSheetId="2">#REF!</definedName>
    <definedName name="ACERO3825" localSheetId="3">#REF!</definedName>
    <definedName name="ACERO3825" localSheetId="4">#REF!</definedName>
    <definedName name="ACERO3825" localSheetId="5">#REF!</definedName>
    <definedName name="ACERO3825" localSheetId="6">#REF!</definedName>
    <definedName name="ACERO3825" localSheetId="7">#REF!</definedName>
    <definedName name="ACERO3825" localSheetId="0">#REF!</definedName>
    <definedName name="ACERO3825">#REF!</definedName>
    <definedName name="ACERO40" localSheetId="2">#REF!</definedName>
    <definedName name="ACERO40" localSheetId="3">#REF!</definedName>
    <definedName name="ACERO40" localSheetId="4">#REF!</definedName>
    <definedName name="ACERO40" localSheetId="5">#REF!</definedName>
    <definedName name="ACERO40" localSheetId="6">#REF!</definedName>
    <definedName name="ACERO40" localSheetId="7">#REF!</definedName>
    <definedName name="ACERO40" localSheetId="0">#REF!</definedName>
    <definedName name="ACERO40">#REF!</definedName>
    <definedName name="Acero60" localSheetId="2">#REF!</definedName>
    <definedName name="Acero60" localSheetId="3">#REF!</definedName>
    <definedName name="Acero60" localSheetId="4">#REF!</definedName>
    <definedName name="Acero60" localSheetId="5">#REF!</definedName>
    <definedName name="Acero60" localSheetId="6">#REF!</definedName>
    <definedName name="Acero60" localSheetId="7">#REF!</definedName>
    <definedName name="Acero60" localSheetId="0">#REF!</definedName>
    <definedName name="Acero60">#REF!</definedName>
    <definedName name="ACERO601" localSheetId="2">#REF!</definedName>
    <definedName name="ACERO601" localSheetId="3">#REF!</definedName>
    <definedName name="ACERO601" localSheetId="4">#REF!</definedName>
    <definedName name="ACERO601" localSheetId="5">#REF!</definedName>
    <definedName name="ACERO601" localSheetId="6">#REF!</definedName>
    <definedName name="ACERO601" localSheetId="7">#REF!</definedName>
    <definedName name="ACERO601" localSheetId="0">#REF!</definedName>
    <definedName name="ACERO601">#REF!</definedName>
    <definedName name="ACERO6012" localSheetId="2">#REF!</definedName>
    <definedName name="ACERO6012" localSheetId="3">#REF!</definedName>
    <definedName name="ACERO6012" localSheetId="4">#REF!</definedName>
    <definedName name="ACERO6012" localSheetId="5">#REF!</definedName>
    <definedName name="ACERO6012" localSheetId="6">#REF!</definedName>
    <definedName name="ACERO6012" localSheetId="7">#REF!</definedName>
    <definedName name="ACERO6012" localSheetId="0">#REF!</definedName>
    <definedName name="ACERO6012">#REF!</definedName>
    <definedName name="ACERO601225" localSheetId="2">#REF!</definedName>
    <definedName name="ACERO601225" localSheetId="3">#REF!</definedName>
    <definedName name="ACERO601225" localSheetId="4">#REF!</definedName>
    <definedName name="ACERO601225" localSheetId="5">#REF!</definedName>
    <definedName name="ACERO601225" localSheetId="6">#REF!</definedName>
    <definedName name="ACERO601225" localSheetId="7">#REF!</definedName>
    <definedName name="ACERO601225" localSheetId="0">#REF!</definedName>
    <definedName name="ACERO601225">#REF!</definedName>
    <definedName name="ACERO6034" localSheetId="2">#REF!</definedName>
    <definedName name="ACERO6034" localSheetId="3">#REF!</definedName>
    <definedName name="ACERO6034" localSheetId="4">#REF!</definedName>
    <definedName name="ACERO6034" localSheetId="5">#REF!</definedName>
    <definedName name="ACERO6034" localSheetId="6">#REF!</definedName>
    <definedName name="ACERO6034" localSheetId="7">#REF!</definedName>
    <definedName name="ACERO6034" localSheetId="0">#REF!</definedName>
    <definedName name="ACERO6034">#REF!</definedName>
    <definedName name="ACERO6035" localSheetId="2">#REF!</definedName>
    <definedName name="ACERO6035" localSheetId="4">#REF!</definedName>
    <definedName name="ACERO6035" localSheetId="7">#REF!</definedName>
    <definedName name="ACERO6035">#REF!</definedName>
    <definedName name="ACERO6038" localSheetId="2">#REF!</definedName>
    <definedName name="ACERO6038" localSheetId="3">#REF!</definedName>
    <definedName name="ACERO6038" localSheetId="4">#REF!</definedName>
    <definedName name="ACERO6038" localSheetId="5">#REF!</definedName>
    <definedName name="ACERO6038" localSheetId="6">#REF!</definedName>
    <definedName name="ACERO6038" localSheetId="7">#REF!</definedName>
    <definedName name="ACERO6038" localSheetId="0">#REF!</definedName>
    <definedName name="ACERO6038">#REF!</definedName>
    <definedName name="ACERO603825" localSheetId="2">#REF!</definedName>
    <definedName name="ACERO603825" localSheetId="3">#REF!</definedName>
    <definedName name="ACERO603825" localSheetId="4">#REF!</definedName>
    <definedName name="ACERO603825" localSheetId="5">#REF!</definedName>
    <definedName name="ACERO603825" localSheetId="6">#REF!</definedName>
    <definedName name="ACERO603825" localSheetId="7">#REF!</definedName>
    <definedName name="ACERO603825" localSheetId="0">#REF!</definedName>
    <definedName name="ACERO603825">#REF!</definedName>
    <definedName name="acerog40">[50]MATERIALES!$G$7</definedName>
    <definedName name="acerog60">[51]I.HORMIGON!$G$10</definedName>
    <definedName name="aceroi">#REF!</definedName>
    <definedName name="aceroii">#REF!</definedName>
    <definedName name="ACEROMA">[52]Mat!$D$16</definedName>
    <definedName name="aceromalla" localSheetId="2">#REF!</definedName>
    <definedName name="aceromalla" localSheetId="3">#REF!</definedName>
    <definedName name="aceromalla" localSheetId="4">#REF!</definedName>
    <definedName name="aceromalla" localSheetId="5">#REF!</definedName>
    <definedName name="aceromalla" localSheetId="6">#REF!</definedName>
    <definedName name="aceromalla" localSheetId="7">#REF!</definedName>
    <definedName name="aceromalla">#REF!</definedName>
    <definedName name="ACEROQQ" localSheetId="2">#REF!</definedName>
    <definedName name="ACEROQQ" localSheetId="4">#REF!</definedName>
    <definedName name="ACEROQQ" localSheetId="7">#REF!</definedName>
    <definedName name="ACEROQQ">#REF!</definedName>
    <definedName name="ACEROS" localSheetId="2">#REF!</definedName>
    <definedName name="ACEROS" localSheetId="4">#REF!</definedName>
    <definedName name="ACEROS" localSheetId="5">#REF!</definedName>
    <definedName name="ACEROS" localSheetId="6">#REF!</definedName>
    <definedName name="ACEROS" localSheetId="7">#REF!</definedName>
    <definedName name="ACEROS">#REF!</definedName>
    <definedName name="ACEVIAM" localSheetId="2">#REF!</definedName>
    <definedName name="ACEVIAM" localSheetId="4">#REF!</definedName>
    <definedName name="ACEVIAM" localSheetId="7">#REF!</definedName>
    <definedName name="ACEVIAM">#REF!</definedName>
    <definedName name="ACEZAMUBL" localSheetId="2">#REF!</definedName>
    <definedName name="ACEZAMUBL" localSheetId="4">#REF!</definedName>
    <definedName name="ACEZAMUBL" localSheetId="7">#REF!</definedName>
    <definedName name="ACEZAMUBL">#REF!</definedName>
    <definedName name="ACOMALTATENSIONCONTRA" localSheetId="2">#REF!</definedName>
    <definedName name="ACOMALTATENSIONCONTRA" localSheetId="4">#REF!</definedName>
    <definedName name="ACOMALTATENSIONCONTRA" localSheetId="7">#REF!</definedName>
    <definedName name="ACOMALTATENSIONCONTRA">#REF!</definedName>
    <definedName name="ACOMDEPLANTANUEAEQUIPO800ACONTRA" localSheetId="2">#REF!</definedName>
    <definedName name="ACOMDEPLANTANUEAEQUIPO800ACONTRA" localSheetId="4">#REF!</definedName>
    <definedName name="ACOMDEPLANTANUEAEQUIPO800ACONTRA" localSheetId="7">#REF!</definedName>
    <definedName name="ACOMDEPLANTANUEAEQUIPO800ACONTRA">#REF!</definedName>
    <definedName name="ACOMDESDEEQUIPOAPANELAA" localSheetId="2">#REF!</definedName>
    <definedName name="ACOMDESDEEQUIPOAPANELAA" localSheetId="4">#REF!</definedName>
    <definedName name="ACOMDESDEEQUIPOAPANELAA" localSheetId="7">#REF!</definedName>
    <definedName name="ACOMDESDEEQUIPOAPANELAA">#REF!</definedName>
    <definedName name="ACOMELEC" localSheetId="2">#REF!</definedName>
    <definedName name="ACOMELEC" localSheetId="4">#REF!</definedName>
    <definedName name="ACOMELEC" localSheetId="7">#REF!</definedName>
    <definedName name="ACOMELEC">#REF!</definedName>
    <definedName name="ACOMEQUIPOAPANELBOMBACONTRA" localSheetId="2">#REF!</definedName>
    <definedName name="ACOMEQUIPOAPANELBOMBACONTRA" localSheetId="4">#REF!</definedName>
    <definedName name="ACOMEQUIPOAPANELBOMBACONTRA" localSheetId="7">#REF!</definedName>
    <definedName name="ACOMEQUIPOAPANELBOMBACONTRA">#REF!</definedName>
    <definedName name="ACOMEQUIPOAPANELLUCESPARQCONTRA" localSheetId="2">#REF!</definedName>
    <definedName name="ACOMEQUIPOAPANELLUCESPARQCONTRA" localSheetId="4">#REF!</definedName>
    <definedName name="ACOMEQUIPOAPANELLUCESPARQCONTRA" localSheetId="7">#REF!</definedName>
    <definedName name="ACOMEQUIPOAPANELLUCESPARQCONTRA">#REF!</definedName>
    <definedName name="ACOMPRIDEPOSTEATRANSF750CONTRA" localSheetId="2">#REF!</definedName>
    <definedName name="ACOMPRIDEPOSTEATRANSF750CONTRA" localSheetId="4">#REF!</definedName>
    <definedName name="ACOMPRIDEPOSTEATRANSF750CONTRA" localSheetId="7">#REF!</definedName>
    <definedName name="ACOMPRIDEPOSTEATRANSF750CONTRA">#REF!</definedName>
    <definedName name="ACOMSECDEEQUIPOAPANLUCESYTC" localSheetId="2">#REF!</definedName>
    <definedName name="ACOMSECDEEQUIPOAPANLUCESYTC" localSheetId="4">#REF!</definedName>
    <definedName name="ACOMSECDEEQUIPOAPANLUCESYTC" localSheetId="7">#REF!</definedName>
    <definedName name="ACOMSECDEEQUIPOAPANLUCESYTC">#REF!</definedName>
    <definedName name="ACOMSECDEPLANUEAEQUI800CONTRA" localSheetId="2">#REF!</definedName>
    <definedName name="ACOMSECDEPLANUEAEQUI800CONTRA" localSheetId="4">#REF!</definedName>
    <definedName name="ACOMSECDEPLANUEAEQUI800CONTRA" localSheetId="7">#REF!</definedName>
    <definedName name="ACOMSECDEPLANUEAEQUI800CONTRA">#REF!</definedName>
    <definedName name="ACOMSECDETRANSF750AREGBCONTRA" localSheetId="2">#REF!</definedName>
    <definedName name="ACOMSECDETRANSF750AREGBCONTRA" localSheetId="4">#REF!</definedName>
    <definedName name="ACOMSECDETRANSF750AREGBCONTRA" localSheetId="7">#REF!</definedName>
    <definedName name="ACOMSECDETRANSF750AREGBCONTRA">#REF!</definedName>
    <definedName name="ACOMSECTRANSFAEQUIPOCONTRA" localSheetId="2">#REF!</definedName>
    <definedName name="ACOMSECTRANSFAEQUIPOCONTRA" localSheetId="4">#REF!</definedName>
    <definedName name="ACOMSECTRANSFAEQUIPOCONTRA" localSheetId="7">#REF!</definedName>
    <definedName name="ACOMSECTRANSFAEQUIPOCONTRA">#REF!</definedName>
    <definedName name="acpresupuesto" localSheetId="2">[1]Presup.!#REF!</definedName>
    <definedName name="acpresupuesto" localSheetId="4">[1]Presup.!#REF!</definedName>
    <definedName name="acpresupuesto" localSheetId="7">[1]Presup.!#REF!</definedName>
    <definedName name="acpresupuesto">[1]Presup.!#REF!</definedName>
    <definedName name="ACR">[33]Materiales!$E$36</definedName>
    <definedName name="Act." localSheetId="2">#REF!</definedName>
    <definedName name="Act." localSheetId="3">#REF!</definedName>
    <definedName name="Act." localSheetId="4">#REF!</definedName>
    <definedName name="Act." localSheetId="5">#REF!</definedName>
    <definedName name="Act." localSheetId="6">#REF!</definedName>
    <definedName name="Act." localSheetId="7">#REF!</definedName>
    <definedName name="Act." localSheetId="0">#REF!</definedName>
    <definedName name="Act.">#REF!</definedName>
    <definedName name="ACUM" localSheetId="2">[30]A!#REF!</definedName>
    <definedName name="ACUM" localSheetId="3">[30]A!#REF!</definedName>
    <definedName name="ACUM" localSheetId="4">[30]A!#REF!</definedName>
    <definedName name="ACUM" localSheetId="5">[30]A!#REF!</definedName>
    <definedName name="ACUM" localSheetId="6">[30]A!#REF!</definedName>
    <definedName name="ACUM" localSheetId="7">[30]A!#REF!</definedName>
    <definedName name="ACUM">[30]A!#REF!</definedName>
    <definedName name="ADAMIOSIN" localSheetId="2">#REF!</definedName>
    <definedName name="ADAMIOSIN" localSheetId="3">#REF!</definedName>
    <definedName name="ADAMIOSIN" localSheetId="4">#REF!</definedName>
    <definedName name="ADAMIOSIN" localSheetId="5">#REF!</definedName>
    <definedName name="ADAMIOSIN" localSheetId="6">#REF!</definedName>
    <definedName name="ADAMIOSIN" localSheetId="7">#REF!</definedName>
    <definedName name="ADAMIOSIN" localSheetId="0">#REF!</definedName>
    <definedName name="ADAMIOSIN">#REF!</definedName>
    <definedName name="ADAPH1P">'[29]Pu-Sanit.'!$C$203</definedName>
    <definedName name="ADAPM12P">'[23]Pu-Sanit.'!$C$208</definedName>
    <definedName name="ADAPTCPVCH12" localSheetId="2">#REF!</definedName>
    <definedName name="ADAPTCPVCH12" localSheetId="3">#REF!</definedName>
    <definedName name="ADAPTCPVCH12" localSheetId="4">#REF!</definedName>
    <definedName name="ADAPTCPVCH12" localSheetId="5">#REF!</definedName>
    <definedName name="ADAPTCPVCH12" localSheetId="6">#REF!</definedName>
    <definedName name="ADAPTCPVCH12" localSheetId="7">#REF!</definedName>
    <definedName name="ADAPTCPVCH12" localSheetId="0">#REF!</definedName>
    <definedName name="ADAPTCPVCH12">#REF!</definedName>
    <definedName name="ADAPTCPVCH34" localSheetId="2">#REF!</definedName>
    <definedName name="ADAPTCPVCH34" localSheetId="4">#REF!</definedName>
    <definedName name="ADAPTCPVCH34" localSheetId="7">#REF!</definedName>
    <definedName name="ADAPTCPVCH34">#REF!</definedName>
    <definedName name="ADAPTCPVCM12" localSheetId="2">#REF!</definedName>
    <definedName name="ADAPTCPVCM12" localSheetId="4">#REF!</definedName>
    <definedName name="ADAPTCPVCM12" localSheetId="7">#REF!</definedName>
    <definedName name="ADAPTCPVCM12">#REF!</definedName>
    <definedName name="ADAPTCPVCM34" localSheetId="2">#REF!</definedName>
    <definedName name="ADAPTCPVCM34" localSheetId="4">#REF!</definedName>
    <definedName name="ADAPTCPVCM34" localSheetId="7">#REF!</definedName>
    <definedName name="ADAPTCPVCM34">#REF!</definedName>
    <definedName name="ADAPTPVCH1" localSheetId="2">#REF!</definedName>
    <definedName name="ADAPTPVCH1" localSheetId="4">#REF!</definedName>
    <definedName name="ADAPTPVCH1" localSheetId="7">#REF!</definedName>
    <definedName name="ADAPTPVCH1">#REF!</definedName>
    <definedName name="ADAPTPVCH112" localSheetId="2">#REF!</definedName>
    <definedName name="ADAPTPVCH112" localSheetId="4">#REF!</definedName>
    <definedName name="ADAPTPVCH112" localSheetId="7">#REF!</definedName>
    <definedName name="ADAPTPVCH112">#REF!</definedName>
    <definedName name="ADAPTPVCH12" localSheetId="2">#REF!</definedName>
    <definedName name="ADAPTPVCH12" localSheetId="4">#REF!</definedName>
    <definedName name="ADAPTPVCH12" localSheetId="7">#REF!</definedName>
    <definedName name="ADAPTPVCH12">#REF!</definedName>
    <definedName name="ADAPTPVCH2" localSheetId="2">#REF!</definedName>
    <definedName name="ADAPTPVCH2" localSheetId="4">#REF!</definedName>
    <definedName name="ADAPTPVCH2" localSheetId="7">#REF!</definedName>
    <definedName name="ADAPTPVCH2">#REF!</definedName>
    <definedName name="ADAPTPVCH3" localSheetId="2">#REF!</definedName>
    <definedName name="ADAPTPVCH3" localSheetId="4">#REF!</definedName>
    <definedName name="ADAPTPVCH3" localSheetId="7">#REF!</definedName>
    <definedName name="ADAPTPVCH3">#REF!</definedName>
    <definedName name="ADAPTPVCH34" localSheetId="2">#REF!</definedName>
    <definedName name="ADAPTPVCH34" localSheetId="4">#REF!</definedName>
    <definedName name="ADAPTPVCH34" localSheetId="7">#REF!</definedName>
    <definedName name="ADAPTPVCH34">#REF!</definedName>
    <definedName name="ADAPTPVCH4" localSheetId="2">#REF!</definedName>
    <definedName name="ADAPTPVCH4" localSheetId="4">#REF!</definedName>
    <definedName name="ADAPTPVCH4" localSheetId="7">#REF!</definedName>
    <definedName name="ADAPTPVCH4">#REF!</definedName>
    <definedName name="ADAPTPVCH6" localSheetId="2">#REF!</definedName>
    <definedName name="ADAPTPVCH6" localSheetId="4">#REF!</definedName>
    <definedName name="ADAPTPVCH6" localSheetId="7">#REF!</definedName>
    <definedName name="ADAPTPVCH6">#REF!</definedName>
    <definedName name="ADAPTPVCM1" localSheetId="2">#REF!</definedName>
    <definedName name="ADAPTPVCM1" localSheetId="4">#REF!</definedName>
    <definedName name="ADAPTPVCM1" localSheetId="7">#REF!</definedName>
    <definedName name="ADAPTPVCM1">#REF!</definedName>
    <definedName name="ADAPTPVCM112" localSheetId="2">#REF!</definedName>
    <definedName name="ADAPTPVCM112" localSheetId="4">#REF!</definedName>
    <definedName name="ADAPTPVCM112" localSheetId="7">#REF!</definedName>
    <definedName name="ADAPTPVCM112">#REF!</definedName>
    <definedName name="ADAPTPVCM12" localSheetId="2">#REF!</definedName>
    <definedName name="ADAPTPVCM12" localSheetId="4">#REF!</definedName>
    <definedName name="ADAPTPVCM12" localSheetId="7">#REF!</definedName>
    <definedName name="ADAPTPVCM12">#REF!</definedName>
    <definedName name="ADAPTPVCM2" localSheetId="2">#REF!</definedName>
    <definedName name="ADAPTPVCM2" localSheetId="4">#REF!</definedName>
    <definedName name="ADAPTPVCM2" localSheetId="7">#REF!</definedName>
    <definedName name="ADAPTPVCM2">#REF!</definedName>
    <definedName name="ADAPTPVCM3" localSheetId="2">#REF!</definedName>
    <definedName name="ADAPTPVCM3" localSheetId="4">#REF!</definedName>
    <definedName name="ADAPTPVCM3" localSheetId="7">#REF!</definedName>
    <definedName name="ADAPTPVCM3">#REF!</definedName>
    <definedName name="ADAPTPVCM34" localSheetId="2">#REF!</definedName>
    <definedName name="ADAPTPVCM34" localSheetId="4">#REF!</definedName>
    <definedName name="ADAPTPVCM34" localSheetId="7">#REF!</definedName>
    <definedName name="ADAPTPVCM34">#REF!</definedName>
    <definedName name="ADAPTPVCM4" localSheetId="2">#REF!</definedName>
    <definedName name="ADAPTPVCM4" localSheetId="4">#REF!</definedName>
    <definedName name="ADAPTPVCM4" localSheetId="7">#REF!</definedName>
    <definedName name="ADAPTPVCM4">#REF!</definedName>
    <definedName name="ADAPTPVCM6" localSheetId="2">#REF!</definedName>
    <definedName name="ADAPTPVCM6" localSheetId="4">#REF!</definedName>
    <definedName name="ADAPTPVCM6" localSheetId="7">#REF!</definedName>
    <definedName name="ADAPTPVCM6">#REF!</definedName>
    <definedName name="ADER" localSheetId="2">#REF!</definedName>
    <definedName name="ADER" localSheetId="4">#REF!</definedName>
    <definedName name="ADER" localSheetId="7">#REF!</definedName>
    <definedName name="ADER">#REF!</definedName>
    <definedName name="ADHERENCIA">[45]ANALISIS!$H$455</definedName>
    <definedName name="ADICIONAL">#N/A</definedName>
    <definedName name="Adicionales" localSheetId="2">#REF!</definedName>
    <definedName name="Adicionales" localSheetId="3">#REF!</definedName>
    <definedName name="Adicionales" localSheetId="4">#REF!</definedName>
    <definedName name="Adicionales" localSheetId="5">#REF!</definedName>
    <definedName name="Adicionales" localSheetId="6">#REF!</definedName>
    <definedName name="Adicionales" localSheetId="7">#REF!</definedName>
    <definedName name="Adicionales" localSheetId="0">#REF!</definedName>
    <definedName name="Adicionales">#REF!</definedName>
    <definedName name="adicionales1" localSheetId="2">[53]Cubicacion!#REF!</definedName>
    <definedName name="adicionales1" localSheetId="3">[54]Cubicacion!#REF!</definedName>
    <definedName name="adicionales1" localSheetId="4">[54]Cubicacion!#REF!</definedName>
    <definedName name="adicionales1" localSheetId="5">[54]Cubicacion!#REF!</definedName>
    <definedName name="adicionales1" localSheetId="6">[54]Cubicacion!#REF!</definedName>
    <definedName name="adicionales1" localSheetId="7">[54]Cubicacion!#REF!</definedName>
    <definedName name="adicionales1" localSheetId="0">[53]Cubicacion!#REF!</definedName>
    <definedName name="adicionales1">[53]Cubicacion!#REF!</definedName>
    <definedName name="ADITIVO" localSheetId="2">#REF!</definedName>
    <definedName name="ADITIVO" localSheetId="3">#REF!</definedName>
    <definedName name="ADITIVO" localSheetId="4">#REF!</definedName>
    <definedName name="ADITIVO" localSheetId="5">#REF!</definedName>
    <definedName name="ADITIVO" localSheetId="6">#REF!</definedName>
    <definedName name="ADITIVO" localSheetId="7">#REF!</definedName>
    <definedName name="ADITIVO" localSheetId="0">#REF!</definedName>
    <definedName name="ADITIVO">#REF!</definedName>
    <definedName name="adm">'[55]Resumen Precio Equipos'!$C$28</definedName>
    <definedName name="adm.a" localSheetId="2" hidden="1">'[34]ANALISIS STO DGO'!#REF!</definedName>
    <definedName name="adm.a" localSheetId="3" hidden="1">'[34]ANALISIS STO DGO'!#REF!</definedName>
    <definedName name="adm.a" localSheetId="4" hidden="1">'[34]ANALISIS STO DGO'!#REF!</definedName>
    <definedName name="adm.a" localSheetId="5" hidden="1">'[34]ANALISIS STO DGO'!#REF!</definedName>
    <definedName name="adm.a" localSheetId="6" hidden="1">'[34]ANALISIS STO DGO'!#REF!</definedName>
    <definedName name="adm.a" localSheetId="7" hidden="1">'[34]ANALISIS STO DGO'!#REF!</definedName>
    <definedName name="adm.a" localSheetId="0" hidden="1">'[34]ANALISIS STO DGO'!#REF!</definedName>
    <definedName name="adm.a" hidden="1">'[34]ANALISIS STO DGO'!#REF!</definedName>
    <definedName name="ADMBL" localSheetId="2" hidden="1">'[34]ANALISIS STO DGO'!#REF!</definedName>
    <definedName name="ADMBL" localSheetId="3" hidden="1">'[34]ANALISIS STO DGO'!#REF!</definedName>
    <definedName name="ADMBL" localSheetId="4" hidden="1">'[34]ANALISIS STO DGO'!#REF!</definedName>
    <definedName name="ADMBL" localSheetId="5" hidden="1">'[34]ANALISIS STO DGO'!#REF!</definedName>
    <definedName name="ADMBL" localSheetId="6" hidden="1">'[34]ANALISIS STO DGO'!#REF!</definedName>
    <definedName name="ADMBL" localSheetId="7" hidden="1">'[34]ANALISIS STO DGO'!#REF!</definedName>
    <definedName name="ADMBL" hidden="1">'[34]ANALISIS STO DGO'!#REF!</definedName>
    <definedName name="ADMINISTRATIVOS">#REF!</definedName>
    <definedName name="Adoquín_Mediterráneo_Gris">[47]Insumos!$B$156:$D$156</definedName>
    <definedName name="AG">[11]Precio!$F$21</definedName>
    <definedName name="Agregado" localSheetId="2">[56]Insumos!#REF!</definedName>
    <definedName name="Agregado" localSheetId="3">[56]Insumos!#REF!</definedName>
    <definedName name="Agregado" localSheetId="4">[56]Insumos!#REF!</definedName>
    <definedName name="Agregado" localSheetId="5">[56]Insumos!#REF!</definedName>
    <definedName name="Agregado" localSheetId="6">[56]Insumos!#REF!</definedName>
    <definedName name="Agregado" localSheetId="7">[56]Insumos!#REF!</definedName>
    <definedName name="Agregado">[56]Insumos!#REF!</definedName>
    <definedName name="Agregado_2">#N/A</definedName>
    <definedName name="Agregado_3">#N/A</definedName>
    <definedName name="Agregados">[57]Materiales!$B$4</definedName>
    <definedName name="Agregados_Hormigon">[58]Materiales!$B$5</definedName>
    <definedName name="agricola">'[43]Listado Equipos a utilizar'!#REF!</definedName>
    <definedName name="AGRMH">[31]Precio!$F$23</definedName>
    <definedName name="Agua" localSheetId="2">[56]Insumos!#REF!</definedName>
    <definedName name="Agua" localSheetId="3">[56]Insumos!#REF!</definedName>
    <definedName name="Agua" localSheetId="4">[56]Insumos!#REF!</definedName>
    <definedName name="Agua" localSheetId="5">[56]Insumos!#REF!</definedName>
    <definedName name="Agua" localSheetId="6">[56]Insumos!#REF!</definedName>
    <definedName name="Agua" localSheetId="7">[56]Insumos!#REF!</definedName>
    <definedName name="Agua" localSheetId="0">[56]Insumos!#REF!</definedName>
    <definedName name="Agua">[56]Insumos!#REF!</definedName>
    <definedName name="Agua.MA" localSheetId="2">#REF!</definedName>
    <definedName name="Agua.MA" localSheetId="3">#REF!</definedName>
    <definedName name="Agua.MA" localSheetId="4">#REF!</definedName>
    <definedName name="Agua.MA" localSheetId="5">#REF!</definedName>
    <definedName name="Agua.MA" localSheetId="6">#REF!</definedName>
    <definedName name="Agua.MA" localSheetId="7">#REF!</definedName>
    <definedName name="Agua.MA">#REF!</definedName>
    <definedName name="Agua.Potable.1erN">[59]Análisis!$F$1816</definedName>
    <definedName name="Agua.Potable.3er.4toy5toN">[59]Análisis!$F$1956</definedName>
    <definedName name="Agua_1">#N/A</definedName>
    <definedName name="Agua_2">#N/A</definedName>
    <definedName name="Agua_3">#N/A</definedName>
    <definedName name="AGUAGL">'[60]MATERIALES LISTADO'!$D$8</definedName>
    <definedName name="AGUARRAS" localSheetId="2">#REF!</definedName>
    <definedName name="AGUARRAS" localSheetId="3">#REF!</definedName>
    <definedName name="AGUARRAS" localSheetId="4">#REF!</definedName>
    <definedName name="AGUARRAS" localSheetId="5">#REF!</definedName>
    <definedName name="AGUARRAS" localSheetId="6">#REF!</definedName>
    <definedName name="AGUARRAS" localSheetId="7">#REF!</definedName>
    <definedName name="AGUARRAS" localSheetId="0">#REF!</definedName>
    <definedName name="AGUARRAS">#REF!</definedName>
    <definedName name="Aint." localSheetId="2">[23]Volumenes!#REF!</definedName>
    <definedName name="Aint." localSheetId="3">[23]Volumenes!#REF!</definedName>
    <definedName name="Aint." localSheetId="4">[23]Volumenes!#REF!</definedName>
    <definedName name="Aint." localSheetId="5">[23]Volumenes!#REF!</definedName>
    <definedName name="Aint." localSheetId="6">[23]Volumenes!#REF!</definedName>
    <definedName name="Aint." localSheetId="7">[23]Volumenes!#REF!</definedName>
    <definedName name="Aint." localSheetId="0">[23]Volumenes!#REF!</definedName>
    <definedName name="Aint.">[23]Volumenes!#REF!</definedName>
    <definedName name="AIRE.ACONDICIONADO" localSheetId="2">#REF!</definedName>
    <definedName name="AIRE.ACONDICIONADO" localSheetId="3">#REF!</definedName>
    <definedName name="AIRE.ACONDICIONADO" localSheetId="4">#REF!</definedName>
    <definedName name="AIRE.ACONDICIONADO" localSheetId="5">#REF!</definedName>
    <definedName name="AIRE.ACONDICIONADO" localSheetId="6">#REF!</definedName>
    <definedName name="AIRE.ACONDICIONADO" localSheetId="7">#REF!</definedName>
    <definedName name="AIRE.ACONDICIONADO">#REF!</definedName>
    <definedName name="aja">#REF!</definedName>
    <definedName name="AL" localSheetId="2">#REF!</definedName>
    <definedName name="AL" localSheetId="4">#REF!</definedName>
    <definedName name="AL" localSheetId="7">#REF!</definedName>
    <definedName name="AL">#REF!</definedName>
    <definedName name="AL0THW" localSheetId="2">'[23]PU-Elect.'!#REF!</definedName>
    <definedName name="AL0THW" localSheetId="4">'[23]PU-Elect.'!#REF!</definedName>
    <definedName name="AL0THW" localSheetId="7">'[23]PU-Elect.'!#REF!</definedName>
    <definedName name="AL0THW">'[23]PU-Elect.'!#REF!</definedName>
    <definedName name="AL10_" localSheetId="2">#REF!</definedName>
    <definedName name="AL10_" localSheetId="3">#REF!</definedName>
    <definedName name="AL10_" localSheetId="4">#REF!</definedName>
    <definedName name="AL10_" localSheetId="5">#REF!</definedName>
    <definedName name="AL10_" localSheetId="6">#REF!</definedName>
    <definedName name="AL10_" localSheetId="7">#REF!</definedName>
    <definedName name="AL10_" localSheetId="0">#REF!</definedName>
    <definedName name="AL10_">#REF!</definedName>
    <definedName name="AL10THW" localSheetId="3">'[5]PU-Elect.'!$D$39</definedName>
    <definedName name="AL10THW" localSheetId="4">'[5]PU-Elect.'!$D$39</definedName>
    <definedName name="AL10THW" localSheetId="5">'[5]PU-Elect.'!$D$39</definedName>
    <definedName name="AL10THW" localSheetId="6">'[5]PU-Elect.'!$D$39</definedName>
    <definedName name="AL10THW" localSheetId="7">'[5]PU-Elect.'!$D$39</definedName>
    <definedName name="AL10THW" localSheetId="0">'[5]PU-Elect.'!$D$39</definedName>
    <definedName name="AL10THW">'[6]PU-Elect.'!$D$39</definedName>
    <definedName name="AL12_" localSheetId="2">#REF!</definedName>
    <definedName name="AL12_" localSheetId="3">#REF!</definedName>
    <definedName name="AL12_" localSheetId="4">#REF!</definedName>
    <definedName name="AL12_" localSheetId="5">#REF!</definedName>
    <definedName name="AL12_" localSheetId="6">#REF!</definedName>
    <definedName name="AL12_" localSheetId="7">#REF!</definedName>
    <definedName name="AL12_" localSheetId="0">#REF!</definedName>
    <definedName name="AL12_">#REF!</definedName>
    <definedName name="AL14_" localSheetId="2">#REF!</definedName>
    <definedName name="AL14_" localSheetId="4">#REF!</definedName>
    <definedName name="AL14_" localSheetId="7">#REF!</definedName>
    <definedName name="AL14_">#REF!</definedName>
    <definedName name="AL14GALV" localSheetId="2">#REF!</definedName>
    <definedName name="AL14GALV" localSheetId="4">#REF!</definedName>
    <definedName name="AL14GALV" localSheetId="5">#REF!</definedName>
    <definedName name="AL14GALV" localSheetId="6">#REF!</definedName>
    <definedName name="AL14GALV" localSheetId="7">#REF!</definedName>
    <definedName name="AL14GALV">#REF!</definedName>
    <definedName name="AL18DUPLO" localSheetId="2">#REF!</definedName>
    <definedName name="AL18DUPLO" localSheetId="4">#REF!</definedName>
    <definedName name="AL18DUPLO" localSheetId="7">#REF!</definedName>
    <definedName name="AL18DUPLO">#REF!</definedName>
    <definedName name="AL18GALV" localSheetId="2">#REF!</definedName>
    <definedName name="AL18GALV" localSheetId="4">#REF!</definedName>
    <definedName name="AL18GALV" localSheetId="5">#REF!</definedName>
    <definedName name="AL18GALV" localSheetId="6">#REF!</definedName>
    <definedName name="AL18GALV" localSheetId="7">#REF!</definedName>
    <definedName name="AL18GALV">#REF!</definedName>
    <definedName name="AL1C" localSheetId="2">#REF!</definedName>
    <definedName name="AL1C" localSheetId="4">#REF!</definedName>
    <definedName name="AL1C" localSheetId="7">#REF!</definedName>
    <definedName name="AL1C">#REF!</definedName>
    <definedName name="AL2_" localSheetId="2">#REF!</definedName>
    <definedName name="AL2_" localSheetId="4">#REF!</definedName>
    <definedName name="AL2_" localSheetId="7">#REF!</definedName>
    <definedName name="AL2_">#REF!</definedName>
    <definedName name="AL2C" localSheetId="2">#REF!</definedName>
    <definedName name="AL2C" localSheetId="4">#REF!</definedName>
    <definedName name="AL2C" localSheetId="7">#REF!</definedName>
    <definedName name="AL2C">#REF!</definedName>
    <definedName name="AL3C" localSheetId="2">#REF!</definedName>
    <definedName name="AL3C" localSheetId="4">#REF!</definedName>
    <definedName name="AL3C" localSheetId="7">#REF!</definedName>
    <definedName name="AL3C">#REF!</definedName>
    <definedName name="AL4_" localSheetId="2">#REF!</definedName>
    <definedName name="AL4_" localSheetId="4">#REF!</definedName>
    <definedName name="AL4_" localSheetId="7">#REF!</definedName>
    <definedName name="AL4_">#REF!</definedName>
    <definedName name="AL4C" localSheetId="2">#REF!</definedName>
    <definedName name="AL4C" localSheetId="4">#REF!</definedName>
    <definedName name="AL4C" localSheetId="5">#REF!</definedName>
    <definedName name="AL4C" localSheetId="6">#REF!</definedName>
    <definedName name="AL4C" localSheetId="7">#REF!</definedName>
    <definedName name="AL4C">#REF!</definedName>
    <definedName name="AL6_" localSheetId="2">#REF!</definedName>
    <definedName name="AL6_" localSheetId="4">#REF!</definedName>
    <definedName name="AL6_" localSheetId="7">#REF!</definedName>
    <definedName name="AL6_">#REF!</definedName>
    <definedName name="AL8_" localSheetId="2">#REF!</definedName>
    <definedName name="AL8_" localSheetId="4">#REF!</definedName>
    <definedName name="AL8_" localSheetId="7">#REF!</definedName>
    <definedName name="AL8_">#REF!</definedName>
    <definedName name="ALAM" localSheetId="2">#REF!</definedName>
    <definedName name="ALAM" localSheetId="4">#REF!</definedName>
    <definedName name="ALAM" localSheetId="7">#REF!</definedName>
    <definedName name="ALAM">#REF!</definedName>
    <definedName name="ALAM16">[11]Precio!$F$16</definedName>
    <definedName name="ALAM18">[11]Precio!$F$15</definedName>
    <definedName name="alambi">#REF!</definedName>
    <definedName name="alambii">#REF!</definedName>
    <definedName name="alambiii">#REF!</definedName>
    <definedName name="alambiiii">#REF!</definedName>
    <definedName name="ALAMBRE" localSheetId="2">#REF!</definedName>
    <definedName name="ALAMBRE" localSheetId="3">#REF!</definedName>
    <definedName name="ALAMBRE" localSheetId="4">#REF!</definedName>
    <definedName name="ALAMBRE" localSheetId="5">#REF!</definedName>
    <definedName name="ALAMBRE" localSheetId="6">#REF!</definedName>
    <definedName name="ALAMBRE" localSheetId="7">#REF!</definedName>
    <definedName name="ALAMBRE" localSheetId="0">#REF!</definedName>
    <definedName name="ALAMBRE">#REF!</definedName>
    <definedName name="Alambre_2">#N/A</definedName>
    <definedName name="Alambre_3">#N/A</definedName>
    <definedName name="alambre_4" localSheetId="2">#REF!</definedName>
    <definedName name="alambre_4" localSheetId="3">#REF!</definedName>
    <definedName name="alambre_4" localSheetId="4">#REF!</definedName>
    <definedName name="alambre_4" localSheetId="5">#REF!</definedName>
    <definedName name="alambre_4" localSheetId="6">#REF!</definedName>
    <definedName name="alambre_4" localSheetId="7">#REF!</definedName>
    <definedName name="alambre_4" localSheetId="0">#REF!</definedName>
    <definedName name="alambre_4">#REF!</definedName>
    <definedName name="alambre_6" localSheetId="2">#REF!</definedName>
    <definedName name="alambre_6" localSheetId="4">#REF!</definedName>
    <definedName name="alambre_6" localSheetId="7">#REF!</definedName>
    <definedName name="alambre_6">#REF!</definedName>
    <definedName name="Alambre_galvanizago__18">'[48]LISTA DE PRECIO'!$C$7</definedName>
    <definedName name="Alambre_No._18">[47]Insumos!$B$20:$D$20</definedName>
    <definedName name="Alambre_No.18" localSheetId="2">[56]Insumos!#REF!</definedName>
    <definedName name="Alambre_No.18" localSheetId="3">[56]Insumos!#REF!</definedName>
    <definedName name="Alambre_No.18" localSheetId="4">[56]Insumos!#REF!</definedName>
    <definedName name="Alambre_No.18" localSheetId="5">[56]Insumos!#REF!</definedName>
    <definedName name="Alambre_No.18" localSheetId="6">[56]Insumos!#REF!</definedName>
    <definedName name="Alambre_No.18" localSheetId="7">[56]Insumos!#REF!</definedName>
    <definedName name="Alambre_No.18" localSheetId="0">[56]Insumos!#REF!</definedName>
    <definedName name="Alambre_No.18">[56]Insumos!#REF!</definedName>
    <definedName name="Alambre_No.18_2">#N/A</definedName>
    <definedName name="Alambre_No.18_3">#N/A</definedName>
    <definedName name="ALAMBRE1_0">[33]Materiales!$E$746</definedName>
    <definedName name="alambre18">[50]MATERIALES!$G$10</definedName>
    <definedName name="Alambre18.MA" localSheetId="2">#REF!</definedName>
    <definedName name="Alambre18.MA" localSheetId="3">#REF!</definedName>
    <definedName name="Alambre18.MA" localSheetId="4">#REF!</definedName>
    <definedName name="Alambre18.MA" localSheetId="5">#REF!</definedName>
    <definedName name="Alambre18.MA" localSheetId="6">#REF!</definedName>
    <definedName name="Alambre18.MA" localSheetId="7">#REF!</definedName>
    <definedName name="Alambre18.MA">#REF!</definedName>
    <definedName name="ALAMBRED" localSheetId="2">#REF!</definedName>
    <definedName name="ALAMBRED" localSheetId="3">#REF!</definedName>
    <definedName name="ALAMBRED" localSheetId="4">#REF!</definedName>
    <definedName name="ALAMBRED" localSheetId="5">#REF!</definedName>
    <definedName name="ALAMBRED" localSheetId="6">#REF!</definedName>
    <definedName name="ALAMBRED" localSheetId="7">#REF!</definedName>
    <definedName name="ALAMBRED" localSheetId="0">#REF!</definedName>
    <definedName name="ALAMBRED">#REF!</definedName>
    <definedName name="alambredulce">[51]I.HORMIGON!$G$12</definedName>
    <definedName name="ALAMBRENo12">[33]Materiales!$E$755</definedName>
    <definedName name="ALAMBREVARILLA">[33]Materiales!$E$661</definedName>
    <definedName name="ALAMBREVINIL12">[33]Materiales!$E$758</definedName>
    <definedName name="ALB" localSheetId="2">'[23]anal term'!#REF!</definedName>
    <definedName name="ALB" localSheetId="3">'[23]anal term'!#REF!</definedName>
    <definedName name="ALB" localSheetId="4">'[23]anal term'!#REF!</definedName>
    <definedName name="ALB" localSheetId="5">'[23]anal term'!#REF!</definedName>
    <definedName name="ALB" localSheetId="6">'[23]anal term'!#REF!</definedName>
    <definedName name="ALB" localSheetId="7">'[23]anal term'!#REF!</definedName>
    <definedName name="ALB">'[23]anal term'!#REF!</definedName>
    <definedName name="ALB_001" localSheetId="2">#REF!</definedName>
    <definedName name="ALB_001" localSheetId="3">#REF!</definedName>
    <definedName name="ALB_001" localSheetId="4">#REF!</definedName>
    <definedName name="ALB_001" localSheetId="5">#REF!</definedName>
    <definedName name="ALB_001" localSheetId="6">#REF!</definedName>
    <definedName name="ALB_001" localSheetId="7">#REF!</definedName>
    <definedName name="ALB_001">#REF!</definedName>
    <definedName name="ALB_003" localSheetId="2">#REF!</definedName>
    <definedName name="ALB_003" localSheetId="4">#REF!</definedName>
    <definedName name="ALB_003" localSheetId="7">#REF!</definedName>
    <definedName name="ALB_003">#REF!</definedName>
    <definedName name="ALB_007">'[42]A-civil'!$A$13:$G$13</definedName>
    <definedName name="ALB1RA" localSheetId="2">#REF!</definedName>
    <definedName name="ALB1RA" localSheetId="3">#REF!</definedName>
    <definedName name="ALB1RA" localSheetId="4">#REF!</definedName>
    <definedName name="ALB1RA" localSheetId="5">#REF!</definedName>
    <definedName name="ALB1RA" localSheetId="6">#REF!</definedName>
    <definedName name="ALB1RA" localSheetId="7">#REF!</definedName>
    <definedName name="ALB1RA">#REF!</definedName>
    <definedName name="ALB2DA" localSheetId="2">#REF!</definedName>
    <definedName name="ALB2DA" localSheetId="4">#REF!</definedName>
    <definedName name="ALB2DA" localSheetId="7">#REF!</definedName>
    <definedName name="ALB2DA">#REF!</definedName>
    <definedName name="ALBANIL" localSheetId="2">#REF!</definedName>
    <definedName name="ALBANIL" localSheetId="4">#REF!</definedName>
    <definedName name="ALBANIL" localSheetId="7">#REF!</definedName>
    <definedName name="ALBANIL">#REF!</definedName>
    <definedName name="ALBANIL2" localSheetId="2">#REF!</definedName>
    <definedName name="ALBANIL2" localSheetId="4">#REF!</definedName>
    <definedName name="ALBANIL2" localSheetId="7">#REF!</definedName>
    <definedName name="ALBANIL2">#REF!</definedName>
    <definedName name="ALBANIL3" localSheetId="2">#REF!</definedName>
    <definedName name="ALBANIL3" localSheetId="4">#REF!</definedName>
    <definedName name="ALBANIL3" localSheetId="7">#REF!</definedName>
    <definedName name="ALBANIL3">#REF!</definedName>
    <definedName name="Albañil_Dia">[57]MO!$C$14</definedName>
    <definedName name="ale" localSheetId="2">#REF!</definedName>
    <definedName name="ale" localSheetId="3">#REF!</definedName>
    <definedName name="ale" localSheetId="4">#REF!</definedName>
    <definedName name="ale" localSheetId="5">#REF!</definedName>
    <definedName name="ale" localSheetId="6">#REF!</definedName>
    <definedName name="ale" localSheetId="7">#REF!</definedName>
    <definedName name="ale" localSheetId="0">#REF!</definedName>
    <definedName name="ale">#REF!</definedName>
    <definedName name="ALH" localSheetId="2">#REF!</definedName>
    <definedName name="ALH" localSheetId="4">#REF!</definedName>
    <definedName name="ALH" localSheetId="7">#REF!</definedName>
    <definedName name="ALH">#REF!</definedName>
    <definedName name="Ali.Desde.Trans.Villas" localSheetId="2">#REF!</definedName>
    <definedName name="Ali.Desde.Trans.Villas" localSheetId="4">#REF!</definedName>
    <definedName name="Ali.Desde.Trans.Villas" localSheetId="7">#REF!</definedName>
    <definedName name="Ali.Desde.Trans.Villas">#REF!</definedName>
    <definedName name="aliba1" localSheetId="2">[23]Volumenes!#REF!</definedName>
    <definedName name="aliba1" localSheetId="4">[23]Volumenes!#REF!</definedName>
    <definedName name="aliba1" localSheetId="7">[23]Volumenes!#REF!</definedName>
    <definedName name="aliba1">[23]Volumenes!#REF!</definedName>
    <definedName name="aliba2" localSheetId="2">[23]Volumenes!#REF!</definedName>
    <definedName name="aliba2" localSheetId="4">[23]Volumenes!#REF!</definedName>
    <definedName name="aliba2" localSheetId="7">[23]Volumenes!#REF!</definedName>
    <definedName name="aliba2">[23]Volumenes!#REF!</definedName>
    <definedName name="aliba3" localSheetId="2">[23]Volumenes!#REF!</definedName>
    <definedName name="aliba3" localSheetId="4">[23]Volumenes!#REF!</definedName>
    <definedName name="aliba3" localSheetId="7">[23]Volumenes!#REF!</definedName>
    <definedName name="aliba3">[23]Volumenes!#REF!</definedName>
    <definedName name="aliger1" localSheetId="2">[23]Volumenes!#REF!</definedName>
    <definedName name="aliger1" localSheetId="4">[23]Volumenes!#REF!</definedName>
    <definedName name="aliger1" localSheetId="7">[23]Volumenes!#REF!</definedName>
    <definedName name="aliger1">[23]Volumenes!#REF!</definedName>
    <definedName name="aliger2" localSheetId="2">[23]Volumenes!#REF!</definedName>
    <definedName name="aliger2" localSheetId="4">[23]Volumenes!#REF!</definedName>
    <definedName name="aliger2" localSheetId="7">[23]Volumenes!#REF!</definedName>
    <definedName name="aliger2">[23]Volumenes!#REF!</definedName>
    <definedName name="aliger3" localSheetId="2">[23]Volumenes!#REF!</definedName>
    <definedName name="aliger3" localSheetId="4">[23]Volumenes!#REF!</definedName>
    <definedName name="aliger3" localSheetId="7">[23]Volumenes!#REF!</definedName>
    <definedName name="aliger3">[23]Volumenes!#REF!</definedName>
    <definedName name="Alim.a.Trnsf." localSheetId="2">#REF!</definedName>
    <definedName name="Alim.a.Trnsf." localSheetId="3">#REF!</definedName>
    <definedName name="Alim.a.Trnsf." localSheetId="4">#REF!</definedName>
    <definedName name="Alim.a.Trnsf." localSheetId="5">#REF!</definedName>
    <definedName name="Alim.a.Trnsf." localSheetId="6">#REF!</definedName>
    <definedName name="Alim.a.Trnsf." localSheetId="7">#REF!</definedName>
    <definedName name="Alim.a.Trnsf.">#REF!</definedName>
    <definedName name="Alq._Madera_Dintel____Incl._M_O">[47]Insumos!$B$122:$D$122</definedName>
    <definedName name="Alq._Madera_P_Antepecho____Incl._M_O" localSheetId="2">[19]Insumos!#REF!</definedName>
    <definedName name="Alq._Madera_P_Antepecho____Incl._M_O" localSheetId="3">[19]Insumos!#REF!</definedName>
    <definedName name="Alq._Madera_P_Antepecho____Incl._M_O" localSheetId="4">[19]Insumos!#REF!</definedName>
    <definedName name="Alq._Madera_P_Antepecho____Incl._M_O" localSheetId="5">[19]Insumos!#REF!</definedName>
    <definedName name="Alq._Madera_P_Antepecho____Incl._M_O" localSheetId="6">[19]Insumos!#REF!</definedName>
    <definedName name="Alq._Madera_P_Antepecho____Incl._M_O" localSheetId="7">[19]Insumos!#REF!</definedName>
    <definedName name="Alq._Madera_P_Antepecho____Incl._M_O" localSheetId="0">[19]Insumos!#REF!</definedName>
    <definedName name="Alq._Madera_P_Antepecho____Incl._M_O">[19]Insumos!#REF!</definedName>
    <definedName name="Alq._Madera_P_Col._____Incl._M_O" localSheetId="2">[19]Insumos!#REF!</definedName>
    <definedName name="Alq._Madera_P_Col._____Incl._M_O" localSheetId="3">[19]Insumos!#REF!</definedName>
    <definedName name="Alq._Madera_P_Col._____Incl._M_O" localSheetId="4">[19]Insumos!#REF!</definedName>
    <definedName name="Alq._Madera_P_Col._____Incl._M_O" localSheetId="5">[19]Insumos!#REF!</definedName>
    <definedName name="Alq._Madera_P_Col._____Incl._M_O" localSheetId="6">[19]Insumos!#REF!</definedName>
    <definedName name="Alq._Madera_P_Col._____Incl._M_O" localSheetId="7">[19]Insumos!#REF!</definedName>
    <definedName name="Alq._Madera_P_Col._____Incl._M_O">[19]Insumos!#REF!</definedName>
    <definedName name="Alq._Madera_P_Losa_____Incl._M_O">[47]Insumos!$B$124:$D$124</definedName>
    <definedName name="Alq._Madera_P_Rampa_____Incl._M_O">[47]Insumos!$B$127:$D$127</definedName>
    <definedName name="Alq._Madera_P_Viga_____Incl._M_O">[47]Insumos!$B$128:$D$128</definedName>
    <definedName name="Alq._Madera_P_Vigas_y_Columnas_Amarre____Incl._M_O">[47]Insumos!$B$129:$D$129</definedName>
    <definedName name="ALT" localSheetId="2">#REF!</definedName>
    <definedName name="ALT" localSheetId="3">#REF!</definedName>
    <definedName name="ALT" localSheetId="4">#REF!</definedName>
    <definedName name="ALT" localSheetId="5">#REF!</definedName>
    <definedName name="ALT" localSheetId="6">#REF!</definedName>
    <definedName name="ALT" localSheetId="7">#REF!</definedName>
    <definedName name="ALT">#REF!</definedName>
    <definedName name="ALTATEN" localSheetId="2">#REF!</definedName>
    <definedName name="ALTATEN" localSheetId="4">#REF!</definedName>
    <definedName name="ALTATEN" localSheetId="7">#REF!</definedName>
    <definedName name="ALTATEN">#REF!</definedName>
    <definedName name="ALTATENSION" localSheetId="2">#REF!</definedName>
    <definedName name="ALTATENSION" localSheetId="4">#REF!</definedName>
    <definedName name="ALTATENSION" localSheetId="5">#REF!</definedName>
    <definedName name="ALTATENSION" localSheetId="6">#REF!</definedName>
    <definedName name="ALTATENSION" localSheetId="7">#REF!</definedName>
    <definedName name="ALTATENSION">#REF!</definedName>
    <definedName name="altext3">[61]Volumenes!$S$2521</definedName>
    <definedName name="AMARREVARILLA20">[33]M.O.!$C$110</definedName>
    <definedName name="AMARREVARILLA40">[33]M.O.!$C$111</definedName>
    <definedName name="AMARREVARILLA60" localSheetId="2">#REF!</definedName>
    <definedName name="AMARREVARILLA60" localSheetId="3">#REF!</definedName>
    <definedName name="AMARREVARILLA60" localSheetId="4">#REF!</definedName>
    <definedName name="AMARREVARILLA60" localSheetId="5">#REF!</definedName>
    <definedName name="AMARREVARILLA60" localSheetId="6">#REF!</definedName>
    <definedName name="AMARREVARILLA60" localSheetId="7">#REF!</definedName>
    <definedName name="AMARREVARILLA60" localSheetId="0">#REF!</definedName>
    <definedName name="AMARREVARILLA60">#REF!</definedName>
    <definedName name="AMARREVARILLA80">[33]M.O.!$C$113</definedName>
    <definedName name="ana_abrasadera_1.5pulg" localSheetId="2">#REF!</definedName>
    <definedName name="ana_abrasadera_1.5pulg" localSheetId="3">#REF!</definedName>
    <definedName name="ana_abrasadera_1.5pulg" localSheetId="4">#REF!</definedName>
    <definedName name="ana_abrasadera_1.5pulg" localSheetId="5">#REF!</definedName>
    <definedName name="ana_abrasadera_1.5pulg" localSheetId="6">#REF!</definedName>
    <definedName name="ana_abrasadera_1.5pulg" localSheetId="7">#REF!</definedName>
    <definedName name="ana_abrasadera_1.5pulg" localSheetId="0">#REF!</definedName>
    <definedName name="ana_abrasadera_1.5pulg">#REF!</definedName>
    <definedName name="ana_abrasadera_1pulg" localSheetId="2">#REF!</definedName>
    <definedName name="ana_abrasadera_1pulg" localSheetId="4">#REF!</definedName>
    <definedName name="ana_abrasadera_1pulg" localSheetId="7">#REF!</definedName>
    <definedName name="ana_abrasadera_1pulg">#REF!</definedName>
    <definedName name="ana_abrasadera_2pulg" localSheetId="2">#REF!</definedName>
    <definedName name="ana_abrasadera_2pulg" localSheetId="4">#REF!</definedName>
    <definedName name="ana_abrasadera_2pulg" localSheetId="7">#REF!</definedName>
    <definedName name="ana_abrasadera_2pulg">#REF!</definedName>
    <definedName name="ana_abrasadera_3pulg" localSheetId="2">#REF!</definedName>
    <definedName name="ana_abrasadera_3pulg" localSheetId="4">#REF!</definedName>
    <definedName name="ana_abrasadera_3pulg" localSheetId="7">#REF!</definedName>
    <definedName name="ana_abrasadera_3pulg">#REF!</definedName>
    <definedName name="ana_abrasadera_4pulg" localSheetId="2">#REF!</definedName>
    <definedName name="ana_abrasadera_4pulg" localSheetId="4">#REF!</definedName>
    <definedName name="ana_abrasadera_4pulg" localSheetId="7">#REF!</definedName>
    <definedName name="ana_abrasadera_4pulg">#REF!</definedName>
    <definedName name="ana_adap_hn_2pulg">[39]ANA!$F$1146</definedName>
    <definedName name="ana_adap_hn_4pulg">[39]ANA!$F$1139</definedName>
    <definedName name="ana_adap_pp_0.5pulg">[39]ANA!$F$234</definedName>
    <definedName name="ana_adap_pp_0.75pulg">[39]ANA!$F$227</definedName>
    <definedName name="ana_adap_pvc_1.5pulg">[39]ANA!$F$1700</definedName>
    <definedName name="ana_adap_pvc_2pulg">[39]ANA!$F$1693</definedName>
    <definedName name="ana_adap_pvc_3pulg">[39]ANA!$F$1686</definedName>
    <definedName name="ana_arrancador_velocidad_variable">[39]ANA!$F$405</definedName>
    <definedName name="ana_aspersor_tipo_1">[39]ANA!$F$1504</definedName>
    <definedName name="ana_aspersor_tipo_2">[39]ANA!$F$1510</definedName>
    <definedName name="ana_aspersor_tipo_3">[39]ANA!$F$1516</definedName>
    <definedName name="ana_bajante_descarga_3pulg">[39]ANA!$F$885</definedName>
    <definedName name="ana_bajante_descarga_4pulg">[39]ANA!$F$872</definedName>
    <definedName name="ana_bajante_pluvial_3pulg">[62]ANA!$F$536</definedName>
    <definedName name="ana_bajante_pluvial_4pulg">[39]ANA!$F$896</definedName>
    <definedName name="ana_bañera">[39]ANA!$F$510</definedName>
    <definedName name="ana_bidet">[39]ANA!$F$491</definedName>
    <definedName name="ana_blocks_6pulg" localSheetId="2">#REF!</definedName>
    <definedName name="ana_blocks_6pulg" localSheetId="3">#REF!</definedName>
    <definedName name="ana_blocks_6pulg" localSheetId="4">#REF!</definedName>
    <definedName name="ana_blocks_6pulg" localSheetId="5">#REF!</definedName>
    <definedName name="ana_blocks_6pulg" localSheetId="6">#REF!</definedName>
    <definedName name="ana_blocks_6pulg" localSheetId="7">#REF!</definedName>
    <definedName name="ana_blocks_6pulg" localSheetId="0">#REF!</definedName>
    <definedName name="ana_blocks_6pulg">#REF!</definedName>
    <definedName name="ana_blocks_8pulg" localSheetId="2">#REF!</definedName>
    <definedName name="ana_blocks_8pulg" localSheetId="4">#REF!</definedName>
    <definedName name="ana_blocks_8pulg" localSheetId="7">#REF!</definedName>
    <definedName name="ana_blocks_8pulg">#REF!</definedName>
    <definedName name="ana_bomba_drenaje_sotano">[39]ANA!$F$1000</definedName>
    <definedName name="ana_bomba_fosa_ascensor">[39]ANA!$F$1011</definedName>
    <definedName name="ana_bomba_incendio">[39]ANA!$F$1272</definedName>
    <definedName name="ana_bomba_jokey">[39]ANA!$F$1278</definedName>
    <definedName name="ana_bombas_presion_constante">[39]ANA!$F$393</definedName>
    <definedName name="ana_caja_inspeccion">[62]ANA!$F$907</definedName>
    <definedName name="ana_calentador_electrico">[39]ANA!$F$556</definedName>
    <definedName name="ana_camara_desarenadora">[39]ANA!$F$988</definedName>
    <definedName name="ana_check_hor_2pulg" localSheetId="2">#REF!</definedName>
    <definedName name="ana_check_hor_2pulg" localSheetId="3">#REF!</definedName>
    <definedName name="ana_check_hor_2pulg" localSheetId="4">#REF!</definedName>
    <definedName name="ana_check_hor_2pulg" localSheetId="5">#REF!</definedName>
    <definedName name="ana_check_hor_2pulg" localSheetId="6">#REF!</definedName>
    <definedName name="ana_check_hor_2pulg" localSheetId="7">#REF!</definedName>
    <definedName name="ana_check_hor_2pulg" localSheetId="0">#REF!</definedName>
    <definedName name="ana_check_hor_2pulg">#REF!</definedName>
    <definedName name="ana_check_ver_3pulg" localSheetId="2">#REF!</definedName>
    <definedName name="ana_check_ver_3pulg" localSheetId="4">#REF!</definedName>
    <definedName name="ana_check_ver_3pulg" localSheetId="7">#REF!</definedName>
    <definedName name="ana_check_ver_3pulg">#REF!</definedName>
    <definedName name="ana_clorinador_para_agua_potable">[39]ANA!$F$381</definedName>
    <definedName name="ana_codo_cpvc_0.5pulg" localSheetId="2">#REF!</definedName>
    <definedName name="ana_codo_cpvc_0.5pulg" localSheetId="3">#REF!</definedName>
    <definedName name="ana_codo_cpvc_0.5pulg" localSheetId="4">#REF!</definedName>
    <definedName name="ana_codo_cpvc_0.5pulg" localSheetId="5">#REF!</definedName>
    <definedName name="ana_codo_cpvc_0.5pulg" localSheetId="6">#REF!</definedName>
    <definedName name="ana_codo_cpvc_0.5pulg" localSheetId="7">#REF!</definedName>
    <definedName name="ana_codo_cpvc_0.5pulg" localSheetId="0">#REF!</definedName>
    <definedName name="ana_codo_cpvc_0.5pulg">#REF!</definedName>
    <definedName name="ana_codo_cpvc_0.75pulg" localSheetId="2">#REF!</definedName>
    <definedName name="ana_codo_cpvc_0.75pulg" localSheetId="4">#REF!</definedName>
    <definedName name="ana_codo_cpvc_0.75pulg" localSheetId="7">#REF!</definedName>
    <definedName name="ana_codo_cpvc_0.75pulg">#REF!</definedName>
    <definedName name="ana_codo_hg_2hg" localSheetId="2">#REF!</definedName>
    <definedName name="ana_codo_hg_2hg" localSheetId="4">#REF!</definedName>
    <definedName name="ana_codo_hg_2hg" localSheetId="7">#REF!</definedName>
    <definedName name="ana_codo_hg_2hg">#REF!</definedName>
    <definedName name="ana_codo_hg_3hg" localSheetId="2">#REF!</definedName>
    <definedName name="ana_codo_hg_3hg" localSheetId="4">#REF!</definedName>
    <definedName name="ana_codo_hg_3hg" localSheetId="7">#REF!</definedName>
    <definedName name="ana_codo_hg_3hg">#REF!</definedName>
    <definedName name="ana_codo_hn_0.75pulgx90">[39]ANA!$F$1132</definedName>
    <definedName name="ana_codo_hn_1.5pulgx90">[39]ANA!$F$1125</definedName>
    <definedName name="ana_codo_hn_2pulgx90">[39]ANA!$F$1118</definedName>
    <definedName name="ana_codo_hn_4pulgx90">[39]ANA!$F$1111</definedName>
    <definedName name="ana_codo_pe_0.5pulgx90">[39]ANA!$F$1433</definedName>
    <definedName name="ana_codo_pe_0.75pulgx45">[39]ANA!$F$1451</definedName>
    <definedName name="ana_codo_pe_0.75pulgx90">[39]ANA!$F$1427</definedName>
    <definedName name="ana_codo_pe_1.5pulgx45">[39]ANA!$F$1439</definedName>
    <definedName name="ana_codo_pe_1.5pulgx90">[39]ANA!$F$1421</definedName>
    <definedName name="ana_codo_pe_1pulgx45">[39]ANA!$F$1445</definedName>
    <definedName name="ana_codo_pe_2pulgx90">[39]ANA!$F$1415</definedName>
    <definedName name="ana_codo_pp_0.5pulgx90">[39]ANA!$F$173</definedName>
    <definedName name="ana_codo_pp_0.75pulgx90">[39]ANA!$F$166</definedName>
    <definedName name="ana_codo_pp_1.5pulgx90">[39]ANA!$F$152</definedName>
    <definedName name="ana_codo_pp_1pulgx90">[39]ANA!$F$159</definedName>
    <definedName name="ana_codo_pp_4pulgx90">[39]ANA!$F$145</definedName>
    <definedName name="ana_codo_pvc_drenaje_2pulgx45">[62]ANA!$F$324</definedName>
    <definedName name="ana_codo_pvc_drenaje_2pulgx90">[39]ANA!$F$732</definedName>
    <definedName name="ana_codo_pvc_drenaje_3pulgx45">[62]ANA!$F$331</definedName>
    <definedName name="ana_codo_pvc_drenaje_3pulgx90">[39]ANA!$F$725</definedName>
    <definedName name="ana_codo_pvc_drenaje_4pulgx45">[62]ANA!$F$338</definedName>
    <definedName name="ana_codo_pvc_drenaje_4pulgx90">[39]ANA!$F$718</definedName>
    <definedName name="ana_codo_pvc_drenaje_6pulgx45">[39]ANA!$F$739</definedName>
    <definedName name="ana_codo_pvc_drenaje_6pulgx90">[39]ANA!$F$711</definedName>
    <definedName name="ana_codo_pvc_presion_0.5pulg" localSheetId="2">#REF!</definedName>
    <definedName name="ana_codo_pvc_presion_0.5pulg" localSheetId="3">#REF!</definedName>
    <definedName name="ana_codo_pvc_presion_0.5pulg" localSheetId="4">#REF!</definedName>
    <definedName name="ana_codo_pvc_presion_0.5pulg" localSheetId="5">#REF!</definedName>
    <definedName name="ana_codo_pvc_presion_0.5pulg" localSheetId="6">#REF!</definedName>
    <definedName name="ana_codo_pvc_presion_0.5pulg" localSheetId="7">#REF!</definedName>
    <definedName name="ana_codo_pvc_presion_0.5pulg" localSheetId="0">#REF!</definedName>
    <definedName name="ana_codo_pvc_presion_0.5pulg">#REF!</definedName>
    <definedName name="ana_codo_pvc_presion_0.75pulg" localSheetId="2">#REF!</definedName>
    <definedName name="ana_codo_pvc_presion_0.75pulg" localSheetId="4">#REF!</definedName>
    <definedName name="ana_codo_pvc_presion_0.75pulg" localSheetId="7">#REF!</definedName>
    <definedName name="ana_codo_pvc_presion_0.75pulg">#REF!</definedName>
    <definedName name="ana_codo_pvc_presion_1.5pulg">[62]ANA!$F$275</definedName>
    <definedName name="ana_codo_pvc_presion_1.5pulgx90">[39]ANA!$F$1636</definedName>
    <definedName name="ana_codo_pvc_presion_1pulg" localSheetId="2">#REF!</definedName>
    <definedName name="ana_codo_pvc_presion_1pulg" localSheetId="3">#REF!</definedName>
    <definedName name="ana_codo_pvc_presion_1pulg" localSheetId="4">#REF!</definedName>
    <definedName name="ana_codo_pvc_presion_1pulg" localSheetId="5">#REF!</definedName>
    <definedName name="ana_codo_pvc_presion_1pulg" localSheetId="6">#REF!</definedName>
    <definedName name="ana_codo_pvc_presion_1pulg" localSheetId="7">#REF!</definedName>
    <definedName name="ana_codo_pvc_presion_1pulg" localSheetId="0">#REF!</definedName>
    <definedName name="ana_codo_pvc_presion_1pulg">#REF!</definedName>
    <definedName name="ana_codo_pvc_presion_2pulg" localSheetId="2">#REF!</definedName>
    <definedName name="ana_codo_pvc_presion_2pulg" localSheetId="4">#REF!</definedName>
    <definedName name="ana_codo_pvc_presion_2pulg" localSheetId="7">#REF!</definedName>
    <definedName name="ana_codo_pvc_presion_2pulg">#REF!</definedName>
    <definedName name="ana_codo_pvc_presion_2pulgx90">[39]ANA!$F$1629</definedName>
    <definedName name="ana_codo_pvc_presion_3pulg" localSheetId="2">#REF!</definedName>
    <definedName name="ana_codo_pvc_presion_3pulg" localSheetId="3">#REF!</definedName>
    <definedName name="ana_codo_pvc_presion_3pulg" localSheetId="4">#REF!</definedName>
    <definedName name="ana_codo_pvc_presion_3pulg" localSheetId="5">#REF!</definedName>
    <definedName name="ana_codo_pvc_presion_3pulg" localSheetId="6">#REF!</definedName>
    <definedName name="ana_codo_pvc_presion_3pulg" localSheetId="7">#REF!</definedName>
    <definedName name="ana_codo_pvc_presion_3pulg" localSheetId="0">#REF!</definedName>
    <definedName name="ana_codo_pvc_presion_3pulg">#REF!</definedName>
    <definedName name="ana_codo_pvc_presion_3pulgx90">[39]ANA!$F$1622</definedName>
    <definedName name="ana_columna" localSheetId="2">#REF!</definedName>
    <definedName name="ana_columna" localSheetId="3">#REF!</definedName>
    <definedName name="ana_columna" localSheetId="4">#REF!</definedName>
    <definedName name="ana_columna" localSheetId="5">#REF!</definedName>
    <definedName name="ana_columna" localSheetId="6">#REF!</definedName>
    <definedName name="ana_columna" localSheetId="7">#REF!</definedName>
    <definedName name="ana_columna" localSheetId="0">#REF!</definedName>
    <definedName name="ana_columna">#REF!</definedName>
    <definedName name="ana_columna_1.5pulg" localSheetId="2">#REF!</definedName>
    <definedName name="ana_columna_1.5pulg" localSheetId="4">#REF!</definedName>
    <definedName name="ana_columna_1.5pulg" localSheetId="7">#REF!</definedName>
    <definedName name="ana_columna_1.5pulg">#REF!</definedName>
    <definedName name="ana_columna_1pulg" localSheetId="2">#REF!</definedName>
    <definedName name="ana_columna_1pulg" localSheetId="4">#REF!</definedName>
    <definedName name="ana_columna_1pulg" localSheetId="7">#REF!</definedName>
    <definedName name="ana_columna_1pulg">#REF!</definedName>
    <definedName name="ana_columna_agua_1.5pulg">[39]ANA!$F$295</definedName>
    <definedName name="ana_columna_agua_1pulg">[39]ANA!$F$307</definedName>
    <definedName name="ana_columna_agua_3pulg">[39]ANA!$F$283</definedName>
    <definedName name="ana_columna_descaga_3pulg" localSheetId="2">#REF!</definedName>
    <definedName name="ana_columna_descaga_3pulg" localSheetId="3">#REF!</definedName>
    <definedName name="ana_columna_descaga_3pulg" localSheetId="4">#REF!</definedName>
    <definedName name="ana_columna_descaga_3pulg" localSheetId="5">#REF!</definedName>
    <definedName name="ana_columna_descaga_3pulg" localSheetId="6">#REF!</definedName>
    <definedName name="ana_columna_descaga_3pulg" localSheetId="7">#REF!</definedName>
    <definedName name="ana_columna_descaga_3pulg" localSheetId="0">#REF!</definedName>
    <definedName name="ana_columna_descaga_3pulg">#REF!</definedName>
    <definedName name="ana_columna_descaga_4pulg" localSheetId="2">#REF!</definedName>
    <definedName name="ana_columna_descaga_4pulg" localSheetId="4">#REF!</definedName>
    <definedName name="ana_columna_descaga_4pulg" localSheetId="7">#REF!</definedName>
    <definedName name="ana_columna_descaga_4pulg">#REF!</definedName>
    <definedName name="ana_columna_proteccion_incendio_1.5pulg">[39]ANA!$F$1212</definedName>
    <definedName name="ana_columna_proteccion_incendio_2pulg">[39]ANA!$F$1198</definedName>
    <definedName name="ana_columna_proteccion_incendio_3pulg">[39]ANA!$F$1183</definedName>
    <definedName name="ana_columna_proteccion_incendio_4pulg">[39]ANA!$F$1168</definedName>
    <definedName name="ana_columna_ventilacion_2pulg">[62]ANA!$F$514</definedName>
    <definedName name="ana_columna_ventilacion_3pulg">[62]ANA!$F$526</definedName>
    <definedName name="ana_columna_ventilacion_4pulg">[39]ANA!$F$908</definedName>
    <definedName name="ana_cotrtina_baño">[39]ANA!$F$542</definedName>
    <definedName name="ana_couplig_pvc_1.5pulg">[39]ANA!$F$1728</definedName>
    <definedName name="ana_couplig_pvc_2pulg">[39]ANA!$F$1721</definedName>
    <definedName name="ana_couplig_pvc_3pulg">[39]ANA!$F$1714</definedName>
    <definedName name="ana_couplig_pvc_4pulg">[39]ANA!$F$1707</definedName>
    <definedName name="ana_coupling_cpvc_1.5pulg">[62]ANA!$F$451</definedName>
    <definedName name="ana_coupling_pp_0.75pulg">[39]ANA!$F$220</definedName>
    <definedName name="ana_coupling_pvc_drenaje_3pulg">[39]ANA!$F$803</definedName>
    <definedName name="ana_coupling_pvc_drenaje_4pulg">[39]ANA!$F$795</definedName>
    <definedName name="ana_desague_piso" localSheetId="2">#REF!</definedName>
    <definedName name="ana_desague_piso" localSheetId="3">#REF!</definedName>
    <definedName name="ana_desague_piso" localSheetId="4">#REF!</definedName>
    <definedName name="ana_desague_piso" localSheetId="5">#REF!</definedName>
    <definedName name="ana_desague_piso" localSheetId="6">#REF!</definedName>
    <definedName name="ana_desague_piso" localSheetId="7">#REF!</definedName>
    <definedName name="ana_desague_piso" localSheetId="0">#REF!</definedName>
    <definedName name="ana_desague_piso">#REF!</definedName>
    <definedName name="ana_drenaje_piso_2pulg">[39]ANA!$F$843</definedName>
    <definedName name="ana_electrovalvula_1.5pulg">[39]ANA!$F$1536</definedName>
    <definedName name="ana_electrovalvula_2pulg">[39]ANA!$F$1529</definedName>
    <definedName name="ana_filtrante">[39]ANA!$F$953</definedName>
    <definedName name="ana_filtro_150psi_60x60pulg">[39]ANA!$F$375</definedName>
    <definedName name="ana_fino_fondo" localSheetId="2">#REF!</definedName>
    <definedName name="ana_fino_fondo" localSheetId="3">#REF!</definedName>
    <definedName name="ana_fino_fondo" localSheetId="4">#REF!</definedName>
    <definedName name="ana_fino_fondo" localSheetId="5">#REF!</definedName>
    <definedName name="ana_fino_fondo" localSheetId="6">#REF!</definedName>
    <definedName name="ana_fino_fondo" localSheetId="7">#REF!</definedName>
    <definedName name="ana_fino_fondo" localSheetId="0">#REF!</definedName>
    <definedName name="ana_fino_fondo">#REF!</definedName>
    <definedName name="ana_flotas_agua_potable">[39]ANA!$F$462</definedName>
    <definedName name="ana_fregadero">[39]ANA!$F$528</definedName>
    <definedName name="ana_gabinete_proteccion_incendio">[39]ANA!$F$1230</definedName>
    <definedName name="ana_hidrante">[39]ANA!$F$1245</definedName>
    <definedName name="ana_imbornal">[39]ANA!$F$971</definedName>
    <definedName name="ana_inodoro">[39]ANA!$F$477</definedName>
    <definedName name="ana_jacuzzi" localSheetId="2">#REF!</definedName>
    <definedName name="ana_jacuzzi" localSheetId="3">#REF!</definedName>
    <definedName name="ana_jacuzzi" localSheetId="4">#REF!</definedName>
    <definedName name="ana_jacuzzi" localSheetId="5">#REF!</definedName>
    <definedName name="ana_jacuzzi" localSheetId="6">#REF!</definedName>
    <definedName name="ana_jacuzzi" localSheetId="7">#REF!</definedName>
    <definedName name="ana_jacuzzi" localSheetId="0">#REF!</definedName>
    <definedName name="ana_jacuzzi">#REF!</definedName>
    <definedName name="ana_juego_accesorios">[39]ANA!$F$535</definedName>
    <definedName name="ana_lavamanos">[39]ANA!$F$503</definedName>
    <definedName name="ana_llave_chorro">[39]ANA!$F$549</definedName>
    <definedName name="ana_losa_fondo" localSheetId="2">#REF!</definedName>
    <definedName name="ana_losa_fondo" localSheetId="3">#REF!</definedName>
    <definedName name="ana_losa_fondo" localSheetId="4">#REF!</definedName>
    <definedName name="ana_losa_fondo" localSheetId="5">#REF!</definedName>
    <definedName name="ana_losa_fondo" localSheetId="6">#REF!</definedName>
    <definedName name="ana_losa_fondo" localSheetId="7">#REF!</definedName>
    <definedName name="ana_losa_fondo" localSheetId="0">#REF!</definedName>
    <definedName name="ana_losa_fondo">#REF!</definedName>
    <definedName name="ana_losa_techo" localSheetId="2">#REF!</definedName>
    <definedName name="ana_losa_techo" localSheetId="4">#REF!</definedName>
    <definedName name="ana_losa_techo" localSheetId="7">#REF!</definedName>
    <definedName name="ana_losa_techo">#REF!</definedName>
    <definedName name="ana_manifor_bomba_jokey">[39]ANA!$F$1321</definedName>
    <definedName name="ana_manifor_descarga_bomba_jokey">[39]ANA!$F$1333</definedName>
    <definedName name="ana_maniford_descarga_agua_potable">[39]ANA!$F$435</definedName>
    <definedName name="ana_maniford_incendio">[39]ANA!$F$1290</definedName>
    <definedName name="ana_maniford_succion_agua_potable">[39]ANA!$F$417</definedName>
    <definedName name="ana_niple_hn_1.5pulg">[39]ANA!$F$1153</definedName>
    <definedName name="ana_panel_contro_riego">[39]ANA!$F$1522</definedName>
    <definedName name="ana_panel_control_velocidad_variable">[39]ANA!$F$399</definedName>
    <definedName name="ana_pañete" localSheetId="2">#REF!</definedName>
    <definedName name="ana_pañete" localSheetId="3">#REF!</definedName>
    <definedName name="ana_pañete" localSheetId="4">#REF!</definedName>
    <definedName name="ana_pañete" localSheetId="5">#REF!</definedName>
    <definedName name="ana_pañete" localSheetId="6">#REF!</definedName>
    <definedName name="ana_pañete" localSheetId="7">#REF!</definedName>
    <definedName name="ana_pañete" localSheetId="0">#REF!</definedName>
    <definedName name="ana_pañete">#REF!</definedName>
    <definedName name="ana_plato_ducha">[39]ANA!$F$517</definedName>
    <definedName name="ana_red_cpvc_0.75x0.5pulg" localSheetId="2">#REF!</definedName>
    <definedName name="ana_red_cpvc_0.75x0.5pulg" localSheetId="3">#REF!</definedName>
    <definedName name="ana_red_cpvc_0.75x0.5pulg" localSheetId="4">#REF!</definedName>
    <definedName name="ana_red_cpvc_0.75x0.5pulg" localSheetId="5">#REF!</definedName>
    <definedName name="ana_red_cpvc_0.75x0.5pulg" localSheetId="6">#REF!</definedName>
    <definedName name="ana_red_cpvc_0.75x0.5pulg" localSheetId="7">#REF!</definedName>
    <definedName name="ana_red_cpvc_0.75x0.5pulg" localSheetId="0">#REF!</definedName>
    <definedName name="ana_red_cpvc_0.75x0.5pulg">#REF!</definedName>
    <definedName name="ana_red_hg_3x2" localSheetId="2">#REF!</definedName>
    <definedName name="ana_red_hg_3x2" localSheetId="4">#REF!</definedName>
    <definedName name="ana_red_hg_3x2" localSheetId="7">#REF!</definedName>
    <definedName name="ana_red_hg_3x2">#REF!</definedName>
    <definedName name="ana_red_pe_0.75x0.5pulg">[39]ANA!$F$1487</definedName>
    <definedName name="ana_red_pe_1.5x0.5pulg">[39]ANA!$F$1469</definedName>
    <definedName name="ana_red_pe_1.5x1pulg">[39]ANA!$F$1463</definedName>
    <definedName name="ana_red_pe_1x0.5pulg">[39]ANA!$F$1481</definedName>
    <definedName name="ana_red_pe_1x0.75pulg">[39]ANA!$F$1475</definedName>
    <definedName name="ana_red_pe_2x1.5pulg">[39]ANA!$F$1457</definedName>
    <definedName name="ana_red_pp_0.75x0.375pulg">[39]ANA!$F$213</definedName>
    <definedName name="ana_red_pp_0.75x0.5pulg">[39]ANA!$F$205</definedName>
    <definedName name="ana_red_pp_1.5x0.75pulg">[39]ANA!$F$189</definedName>
    <definedName name="ana_red_pp_1.5x1pulg">[39]ANA!$F$181</definedName>
    <definedName name="ana_red_pp_1x0.75pulg">[39]ANA!$F$197</definedName>
    <definedName name="ana_red_pvc_3x2pulg">[62]ANA!$F$429</definedName>
    <definedName name="ana_red_pvc_4x2pulg" localSheetId="2">#REF!</definedName>
    <definedName name="ana_red_pvc_4x2pulg" localSheetId="3">#REF!</definedName>
    <definedName name="ana_red_pvc_4x2pulg" localSheetId="4">#REF!</definedName>
    <definedName name="ana_red_pvc_4x2pulg" localSheetId="5">#REF!</definedName>
    <definedName name="ana_red_pvc_4x2pulg" localSheetId="6">#REF!</definedName>
    <definedName name="ana_red_pvc_4x2pulg" localSheetId="7">#REF!</definedName>
    <definedName name="ana_red_pvc_4x2pulg" localSheetId="0">#REF!</definedName>
    <definedName name="ana_red_pvc_4x2pulg">#REF!</definedName>
    <definedName name="ana_red_pvc_4x3pulg">[62]ANA!$F$415</definedName>
    <definedName name="ana_red_pvc_drenaje_3x2pulg">[39]ANA!$F$774</definedName>
    <definedName name="ana_red_pvc_drenaje_4x3pulg">[39]ANA!$F$767</definedName>
    <definedName name="ana_red_pvc_presion_0.75x0.5pulg" localSheetId="2">#REF!</definedName>
    <definedName name="ana_red_pvc_presion_0.75x0.5pulg" localSheetId="3">#REF!</definedName>
    <definedName name="ana_red_pvc_presion_0.75x0.5pulg" localSheetId="4">#REF!</definedName>
    <definedName name="ana_red_pvc_presion_0.75x0.5pulg" localSheetId="5">#REF!</definedName>
    <definedName name="ana_red_pvc_presion_0.75x0.5pulg" localSheetId="6">#REF!</definedName>
    <definedName name="ana_red_pvc_presion_0.75x0.5pulg" localSheetId="7">#REF!</definedName>
    <definedName name="ana_red_pvc_presion_0.75x0.5pulg" localSheetId="0">#REF!</definedName>
    <definedName name="ana_red_pvc_presion_0.75x0.5pulg">#REF!</definedName>
    <definedName name="ana_red_pvc_presion_1.5x0.75pulg" localSheetId="2">#REF!</definedName>
    <definedName name="ana_red_pvc_presion_1.5x0.75pulg" localSheetId="4">#REF!</definedName>
    <definedName name="ana_red_pvc_presion_1.5x0.75pulg" localSheetId="7">#REF!</definedName>
    <definedName name="ana_red_pvc_presion_1.5x0.75pulg">#REF!</definedName>
    <definedName name="ana_red_pvc_presion_1.5x1pulg">[62]ANA!$F$373</definedName>
    <definedName name="ana_red_pvc_presion_1x0.5pulg" localSheetId="2">#REF!</definedName>
    <definedName name="ana_red_pvc_presion_1x0.5pulg" localSheetId="3">#REF!</definedName>
    <definedName name="ana_red_pvc_presion_1x0.5pulg" localSheetId="4">#REF!</definedName>
    <definedName name="ana_red_pvc_presion_1x0.5pulg" localSheetId="5">#REF!</definedName>
    <definedName name="ana_red_pvc_presion_1x0.5pulg" localSheetId="6">#REF!</definedName>
    <definedName name="ana_red_pvc_presion_1x0.5pulg" localSheetId="7">#REF!</definedName>
    <definedName name="ana_red_pvc_presion_1x0.5pulg" localSheetId="0">#REF!</definedName>
    <definedName name="ana_red_pvc_presion_1x0.5pulg">#REF!</definedName>
    <definedName name="ana_red_pvc_presion_1x0.75pulg" localSheetId="2">#REF!</definedName>
    <definedName name="ana_red_pvc_presion_1x0.75pulg" localSheetId="4">#REF!</definedName>
    <definedName name="ana_red_pvc_presion_1x0.75pulg" localSheetId="7">#REF!</definedName>
    <definedName name="ana_red_pvc_presion_1x0.75pulg">#REF!</definedName>
    <definedName name="ana_red_pvc_presion_2x1.5pulg">[39]ANA!$F$1679</definedName>
    <definedName name="ana_red_pvc_presion_2x1pulg" localSheetId="2">#REF!</definedName>
    <definedName name="ana_red_pvc_presion_2x1pulg" localSheetId="3">#REF!</definedName>
    <definedName name="ana_red_pvc_presion_2x1pulg" localSheetId="4">#REF!</definedName>
    <definedName name="ana_red_pvc_presion_2x1pulg" localSheetId="5">#REF!</definedName>
    <definedName name="ana_red_pvc_presion_2x1pulg" localSheetId="6">#REF!</definedName>
    <definedName name="ana_red_pvc_presion_2x1pulg" localSheetId="7">#REF!</definedName>
    <definedName name="ana_red_pvc_presion_2x1pulg" localSheetId="0">#REF!</definedName>
    <definedName name="ana_red_pvc_presion_2x1pulg">#REF!</definedName>
    <definedName name="ana_red_pvc_presion_3x1.5pulg">[39]ANA!$F$1672</definedName>
    <definedName name="ana_red_pvc_presion_3x1pulg" localSheetId="2">#REF!</definedName>
    <definedName name="ana_red_pvc_presion_3x1pulg" localSheetId="3">#REF!</definedName>
    <definedName name="ana_red_pvc_presion_3x1pulg" localSheetId="4">#REF!</definedName>
    <definedName name="ana_red_pvc_presion_3x1pulg" localSheetId="5">#REF!</definedName>
    <definedName name="ana_red_pvc_presion_3x1pulg" localSheetId="6">#REF!</definedName>
    <definedName name="ana_red_pvc_presion_3x1pulg" localSheetId="7">#REF!</definedName>
    <definedName name="ana_red_pvc_presion_3x1pulg" localSheetId="0">#REF!</definedName>
    <definedName name="ana_red_pvc_presion_3x1pulg">#REF!</definedName>
    <definedName name="ana_red_pvc_presion_3x2pulg">[39]ANA!$F$1664</definedName>
    <definedName name="ana_red_pvc_presion_4x1.5pulg">[39]ANA!$F$1657</definedName>
    <definedName name="ana_red_pvc_presion_4x2pulg">[39]ANA!$F$1650</definedName>
    <definedName name="ana_red_pvc_presion_4x3pulg">[39]ANA!$F$1643</definedName>
    <definedName name="ana_rejilla_piso">[39]ANA!$F$859</definedName>
    <definedName name="ana_rejilla_techo">[39]ANA!$F$851</definedName>
    <definedName name="ana_salida_ac_0.5pulg" localSheetId="2">#REF!</definedName>
    <definedName name="ana_salida_ac_0.5pulg" localSheetId="3">#REF!</definedName>
    <definedName name="ana_salida_ac_0.5pulg" localSheetId="4">#REF!</definedName>
    <definedName name="ana_salida_ac_0.5pulg" localSheetId="5">#REF!</definedName>
    <definedName name="ana_salida_ac_0.5pulg" localSheetId="6">#REF!</definedName>
    <definedName name="ana_salida_ac_0.5pulg" localSheetId="7">#REF!</definedName>
    <definedName name="ana_salida_ac_0.5pulg" localSheetId="0">#REF!</definedName>
    <definedName name="ana_salida_ac_0.5pulg">#REF!</definedName>
    <definedName name="ana_salida_ac_0.75pulg" localSheetId="2">#REF!</definedName>
    <definedName name="ana_salida_ac_0.75pulg" localSheetId="4">#REF!</definedName>
    <definedName name="ana_salida_ac_0.75pulg" localSheetId="7">#REF!</definedName>
    <definedName name="ana_salida_ac_0.75pulg">#REF!</definedName>
    <definedName name="ana_salida_af_0.5pulg" localSheetId="2">#REF!</definedName>
    <definedName name="ana_salida_af_0.5pulg" localSheetId="4">#REF!</definedName>
    <definedName name="ana_salida_af_0.5pulg" localSheetId="7">#REF!</definedName>
    <definedName name="ana_salida_af_0.5pulg">#REF!</definedName>
    <definedName name="ana_salida_af_0.75pulg" localSheetId="2">#REF!</definedName>
    <definedName name="ana_salida_af_0.75pulg" localSheetId="4">#REF!</definedName>
    <definedName name="ana_salida_af_0.75pulg" localSheetId="7">#REF!</definedName>
    <definedName name="ana_salida_af_0.75pulg">#REF!</definedName>
    <definedName name="ana_salida_agua_0.5pulg">[39]ANA!$F$262</definedName>
    <definedName name="ana_salida_agua_0.75pulg">[39]ANA!$F$253</definedName>
    <definedName name="ana_salida_agua_1.5pulg">[39]ANA!$F$243</definedName>
    <definedName name="ana_salida_drenaje_2pulg">[39]ANA!$F$831</definedName>
    <definedName name="ana_salida_drenaje_4pulg">[39]ANA!$F$820</definedName>
    <definedName name="ana_salida_gabinete_1.5pulg">[39]ANA!$F$1223</definedName>
    <definedName name="ana_salida_gas_0.375pulg">[39]ANA!$F$271</definedName>
    <definedName name="ana_salida_riego_0.5pulg">[39]ANA!$F$1498</definedName>
    <definedName name="ana_sensor_lluvia">[39]ANA!$F$1542</definedName>
    <definedName name="ana_siamesa">[39]ANA!$F$1252</definedName>
    <definedName name="ana_sifon_1.5pulg">[39]ANA!$F$810</definedName>
    <definedName name="ana_supresora_golpe_ariete_0.75pulg">[39]ANA!$F$369</definedName>
    <definedName name="ana_supresora_golpe_ariete_2pulg">[39]ANA!$F$1301</definedName>
    <definedName name="ana_supresora_golpe_ariete_3pulg">[39]ANA!$F$446</definedName>
    <definedName name="ana_tanque_hidroneumatico_210gls">[39]ANA!$F$387</definedName>
    <definedName name="ana_tapon_pvc_1.5pulg">[39]ANA!$F$1742</definedName>
    <definedName name="ana_tapon_pvc_3pulg">[39]ANA!$F$1735</definedName>
    <definedName name="ana_tapon_rejistro_pvc_drenaje_2pulg">[39]ANA!$F$788</definedName>
    <definedName name="ana_tapon_rejistro_pvc_drenaje_4pulg">[39]ANA!$F$781</definedName>
    <definedName name="ana_tee_cpvc_0.5pulg" localSheetId="2">#REF!</definedName>
    <definedName name="ana_tee_cpvc_0.5pulg" localSheetId="3">#REF!</definedName>
    <definedName name="ana_tee_cpvc_0.5pulg" localSheetId="4">#REF!</definedName>
    <definedName name="ana_tee_cpvc_0.5pulg" localSheetId="5">#REF!</definedName>
    <definedName name="ana_tee_cpvc_0.5pulg" localSheetId="6">#REF!</definedName>
    <definedName name="ana_tee_cpvc_0.5pulg" localSheetId="7">#REF!</definedName>
    <definedName name="ana_tee_cpvc_0.5pulg" localSheetId="0">#REF!</definedName>
    <definedName name="ana_tee_cpvc_0.5pulg">#REF!</definedName>
    <definedName name="ana_tee_cpvc_0.75pulg" localSheetId="2">#REF!</definedName>
    <definedName name="ana_tee_cpvc_0.75pulg" localSheetId="4">#REF!</definedName>
    <definedName name="ana_tee_cpvc_0.75pulg" localSheetId="7">#REF!</definedName>
    <definedName name="ana_tee_cpvc_0.75pulg">#REF!</definedName>
    <definedName name="ana_tee_hg_3hg" localSheetId="2">#REF!</definedName>
    <definedName name="ana_tee_hg_3hg" localSheetId="4">#REF!</definedName>
    <definedName name="ana_tee_hg_3hg" localSheetId="7">#REF!</definedName>
    <definedName name="ana_tee_hg_3hg">#REF!</definedName>
    <definedName name="ana_tee_hn_1.5x1.5pulg">[39]ANA!$F$1104</definedName>
    <definedName name="ana_tee_hn_2x1.5pulg">[39]ANA!$F$1097</definedName>
    <definedName name="ana_tee_hn_2x2pulg">[39]ANA!$F$1090</definedName>
    <definedName name="ana_tee_hn_4x4pulg">[39]ANA!$F$1083</definedName>
    <definedName name="ana_tee_pe_0.5x0.5pulg">[39]ANA!$F$1409</definedName>
    <definedName name="ana_tee_pe_0.75x0.75pulg">[39]ANA!$F$1403</definedName>
    <definedName name="ana_tee_pe_1.5x1.5pulg">[39]ANA!$F$1391</definedName>
    <definedName name="ana_tee_pe_1x1pulg">[39]ANA!$F$1397</definedName>
    <definedName name="ana_tee_pe_2x2pulg">[39]ANA!$F$1385</definedName>
    <definedName name="ana_tee_pp_0.5x0.5pulg">[39]ANA!$F$138</definedName>
    <definedName name="ana_tee_pp_0.75x0.5pulg">[39]ANA!$F$131</definedName>
    <definedName name="ana_tee_pp_0.75x0.75pulg">[39]ANA!$F$123</definedName>
    <definedName name="ana_tee_pp_1.5x1.5pulg">[39]ANA!$F$101</definedName>
    <definedName name="ana_tee_pp_1x0.75pulg">[39]ANA!$F$116</definedName>
    <definedName name="ana_tee_pp_1x1pulg">[39]ANA!$F$108</definedName>
    <definedName name="ana_tee_pp_2x1pulg">[39]ANA!$F$94</definedName>
    <definedName name="ana_tee_pp_4x4pulg">[39]ANA!$F$86</definedName>
    <definedName name="ana_tee_pvc_presion_0.5pulg" localSheetId="2">#REF!</definedName>
    <definedName name="ana_tee_pvc_presion_0.5pulg" localSheetId="3">#REF!</definedName>
    <definedName name="ana_tee_pvc_presion_0.5pulg" localSheetId="4">#REF!</definedName>
    <definedName name="ana_tee_pvc_presion_0.5pulg" localSheetId="5">#REF!</definedName>
    <definedName name="ana_tee_pvc_presion_0.5pulg" localSheetId="6">#REF!</definedName>
    <definedName name="ana_tee_pvc_presion_0.5pulg" localSheetId="7">#REF!</definedName>
    <definedName name="ana_tee_pvc_presion_0.5pulg" localSheetId="0">#REF!</definedName>
    <definedName name="ana_tee_pvc_presion_0.5pulg">#REF!</definedName>
    <definedName name="ana_tee_pvc_presion_0.75pulg" localSheetId="2">#REF!</definedName>
    <definedName name="ana_tee_pvc_presion_0.75pulg" localSheetId="4">#REF!</definedName>
    <definedName name="ana_tee_pvc_presion_0.75pulg" localSheetId="7">#REF!</definedName>
    <definedName name="ana_tee_pvc_presion_0.75pulg">#REF!</definedName>
    <definedName name="ana_tee_pvc_presion_1.5pulg">[62]ANA!$F$190</definedName>
    <definedName name="ana_tee_pvc_presion_1.5x1.5pulg">[39]ANA!$F$1615</definedName>
    <definedName name="ana_tee_pvc_presion_1pulg" localSheetId="2">#REF!</definedName>
    <definedName name="ana_tee_pvc_presion_1pulg" localSheetId="3">#REF!</definedName>
    <definedName name="ana_tee_pvc_presion_1pulg" localSheetId="4">#REF!</definedName>
    <definedName name="ana_tee_pvc_presion_1pulg" localSheetId="5">#REF!</definedName>
    <definedName name="ana_tee_pvc_presion_1pulg" localSheetId="6">#REF!</definedName>
    <definedName name="ana_tee_pvc_presion_1pulg" localSheetId="7">#REF!</definedName>
    <definedName name="ana_tee_pvc_presion_1pulg" localSheetId="0">#REF!</definedName>
    <definedName name="ana_tee_pvc_presion_1pulg">#REF!</definedName>
    <definedName name="ana_tee_pvc_presion_2pulg" localSheetId="2">#REF!</definedName>
    <definedName name="ana_tee_pvc_presion_2pulg" localSheetId="4">#REF!</definedName>
    <definedName name="ana_tee_pvc_presion_2pulg" localSheetId="7">#REF!</definedName>
    <definedName name="ana_tee_pvc_presion_2pulg">#REF!</definedName>
    <definedName name="ana_tee_pvc_presion_2x2pulg">[39]ANA!$F$1608</definedName>
    <definedName name="ana_tee_pvc_presion_3pulg" localSheetId="2">#REF!</definedName>
    <definedName name="ana_tee_pvc_presion_3pulg" localSheetId="3">#REF!</definedName>
    <definedName name="ana_tee_pvc_presion_3pulg" localSheetId="4">#REF!</definedName>
    <definedName name="ana_tee_pvc_presion_3pulg" localSheetId="5">#REF!</definedName>
    <definedName name="ana_tee_pvc_presion_3pulg" localSheetId="6">#REF!</definedName>
    <definedName name="ana_tee_pvc_presion_3pulg" localSheetId="7">#REF!</definedName>
    <definedName name="ana_tee_pvc_presion_3pulg" localSheetId="0">#REF!</definedName>
    <definedName name="ana_tee_pvc_presion_3pulg">#REF!</definedName>
    <definedName name="ana_tee_pvc_presion_3x3pulg">[39]ANA!$F$1601</definedName>
    <definedName name="ana_tee_pvc_presion_4x4pulg">[39]ANA!$F$1594</definedName>
    <definedName name="ana_tee_yee_pvc_drenaje_2X2pulg">[39]ANA!$F$663</definedName>
    <definedName name="ana_tee_yee_pvc_drenaje_3X2pulg">[39]ANA!$F$656</definedName>
    <definedName name="ana_tee_yee_pvc_drenaje_3X3pulg">[39]ANA!$F$649</definedName>
    <definedName name="ana_tee_yee_pvc_drenaje_4X3pulg">[39]ANA!$F$642</definedName>
    <definedName name="ana_tee_yee_pvc_drenaje_4X4pulg">[39]ANA!$F$634</definedName>
    <definedName name="ana_trampa_grasa" localSheetId="2">#REF!</definedName>
    <definedName name="ana_trampa_grasa" localSheetId="3">#REF!</definedName>
    <definedName name="ana_trampa_grasa" localSheetId="4">#REF!</definedName>
    <definedName name="ana_trampa_grasa" localSheetId="5">#REF!</definedName>
    <definedName name="ana_trampa_grasa" localSheetId="6">#REF!</definedName>
    <definedName name="ana_trampa_grasa" localSheetId="7">#REF!</definedName>
    <definedName name="ana_trampa_grasa" localSheetId="0">#REF!</definedName>
    <definedName name="ana_trampa_grasa">#REF!</definedName>
    <definedName name="ana_tub_colg_cpvc_0.5pulg" localSheetId="2">#REF!</definedName>
    <definedName name="ana_tub_colg_cpvc_0.5pulg" localSheetId="4">#REF!</definedName>
    <definedName name="ana_tub_colg_cpvc_0.5pulg" localSheetId="7">#REF!</definedName>
    <definedName name="ana_tub_colg_cpvc_0.5pulg">#REF!</definedName>
    <definedName name="ana_tub_colg_cpvc_0.75pulg" localSheetId="2">#REF!</definedName>
    <definedName name="ana_tub_colg_cpvc_0.75pulg" localSheetId="4">#REF!</definedName>
    <definedName name="ana_tub_colg_cpvc_0.75pulg" localSheetId="7">#REF!</definedName>
    <definedName name="ana_tub_colg_cpvc_0.75pulg">#REF!</definedName>
    <definedName name="ana_tub_colg_pvc_sch40_0.5pulg" localSheetId="2">#REF!</definedName>
    <definedName name="ana_tub_colg_pvc_sch40_0.5pulg" localSheetId="4">#REF!</definedName>
    <definedName name="ana_tub_colg_pvc_sch40_0.5pulg" localSheetId="7">#REF!</definedName>
    <definedName name="ana_tub_colg_pvc_sch40_0.5pulg">#REF!</definedName>
    <definedName name="ana_tub_colg_pvc_sch40_0.75pulg" localSheetId="2">#REF!</definedName>
    <definedName name="ana_tub_colg_pvc_sch40_0.75pulg" localSheetId="4">#REF!</definedName>
    <definedName name="ana_tub_colg_pvc_sch40_0.75pulg" localSheetId="7">#REF!</definedName>
    <definedName name="ana_tub_colg_pvc_sch40_0.75pulg">#REF!</definedName>
    <definedName name="ana_tub_colg_pvc_sch40_1.5pulg" localSheetId="2">#REF!</definedName>
    <definedName name="ana_tub_colg_pvc_sch40_1.5pulg" localSheetId="4">#REF!</definedName>
    <definedName name="ana_tub_colg_pvc_sch40_1.5pulg" localSheetId="7">#REF!</definedName>
    <definedName name="ana_tub_colg_pvc_sch40_1.5pulg">#REF!</definedName>
    <definedName name="ana_tub_colg_pvc_sch40_1pulg" localSheetId="2">#REF!</definedName>
    <definedName name="ana_tub_colg_pvc_sch40_1pulg" localSheetId="4">#REF!</definedName>
    <definedName name="ana_tub_colg_pvc_sch40_1pulg" localSheetId="7">#REF!</definedName>
    <definedName name="ana_tub_colg_pvc_sch40_1pulg">#REF!</definedName>
    <definedName name="ana_tub_colg_pvc_sdr26_2pulg" localSheetId="2">#REF!</definedName>
    <definedName name="ana_tub_colg_pvc_sdr26_2pulg" localSheetId="4">#REF!</definedName>
    <definedName name="ana_tub_colg_pvc_sdr26_2pulg" localSheetId="7">#REF!</definedName>
    <definedName name="ana_tub_colg_pvc_sdr26_2pulg">#REF!</definedName>
    <definedName name="ana_tub_colg_pvc_sdr26_3pulg" localSheetId="2">#REF!</definedName>
    <definedName name="ana_tub_colg_pvc_sdr26_3pulg" localSheetId="4">#REF!</definedName>
    <definedName name="ana_tub_colg_pvc_sdr26_3pulg" localSheetId="7">#REF!</definedName>
    <definedName name="ana_tub_colg_pvc_sdr26_3pulg">#REF!</definedName>
    <definedName name="ana_tub_colg_pvc_sdr32.5_4pulg" localSheetId="2">#REF!</definedName>
    <definedName name="ana_tub_colg_pvc_sdr32.5_4pulg" localSheetId="4">#REF!</definedName>
    <definedName name="ana_tub_colg_pvc_sdr32.5_4pulg" localSheetId="7">#REF!</definedName>
    <definedName name="ana_tub_colg_pvc_sdr32.5_4pulg">#REF!</definedName>
    <definedName name="ana_tub_escape_motor">[39]ANA!$F$1309</definedName>
    <definedName name="ana_tub_hg_2pulg" localSheetId="2">#REF!</definedName>
    <definedName name="ana_tub_hg_2pulg" localSheetId="3">#REF!</definedName>
    <definedName name="ana_tub_hg_2pulg" localSheetId="4">#REF!</definedName>
    <definedName name="ana_tub_hg_2pulg" localSheetId="5">#REF!</definedName>
    <definedName name="ana_tub_hg_2pulg" localSheetId="6">#REF!</definedName>
    <definedName name="ana_tub_hg_2pulg" localSheetId="7">#REF!</definedName>
    <definedName name="ana_tub_hg_2pulg" localSheetId="0">#REF!</definedName>
    <definedName name="ana_tub_hg_2pulg">#REF!</definedName>
    <definedName name="ana_tub_hg_3pulg" localSheetId="2">#REF!</definedName>
    <definedName name="ana_tub_hg_3pulg" localSheetId="4">#REF!</definedName>
    <definedName name="ana_tub_hg_3pulg" localSheetId="7">#REF!</definedName>
    <definedName name="ana_tub_hg_3pulg">#REF!</definedName>
    <definedName name="ana_tub_hn_0.75pulg">[39]ANA!$F$1076</definedName>
    <definedName name="ana_tub_hn_1.5pulg">[39]ANA!$F$1066</definedName>
    <definedName name="ana_tub_hn_2pulg">[39]ANA!$F$1056</definedName>
    <definedName name="ana_tub_hn_4pulg">[39]ANA!$F$1046</definedName>
    <definedName name="ana_tub_pe_pn10_0.5pulg">[39]ANA!$F$1379</definedName>
    <definedName name="ana_tub_pe_pn10_0.75pulg">[39]ANA!$F$1370</definedName>
    <definedName name="ana_tub_pe_pn10_1.5pulg">[39]ANA!$F$1352</definedName>
    <definedName name="ana_tub_pe_pn10_1pulg">[39]ANA!$F$1361</definedName>
    <definedName name="ana_tub_pe_pn10_2pulg">[39]ANA!$F$1343</definedName>
    <definedName name="ana_tub_pp_0.375pulg_colg">[39]ANA!$F$79</definedName>
    <definedName name="ana_tub_pp_0.5pulg_colg">[39]ANA!$F$71</definedName>
    <definedName name="ana_tub_pp_0.75pulg_colg">[39]ANA!$F$63</definedName>
    <definedName name="ana_tub_pp_1.5pulg_colg">[39]ANA!$F$47</definedName>
    <definedName name="ana_tub_pp_1pulg_colg">[39]ANA!$F$55</definedName>
    <definedName name="ana_tub_pp_3pulg_colg">[39]ANA!$F$31</definedName>
    <definedName name="ana_tub_pp_4pulg_colg">[39]ANA!$F$23</definedName>
    <definedName name="ana_tub_pvc_sdr26_1.5pulg_sot">[39]ANA!$F$1587</definedName>
    <definedName name="ana_tub_pvc_sdr26_2pulg_sot">[39]ANA!$F$1576</definedName>
    <definedName name="ana_tub_pvc_sdr26_3pulg_sot">[39]ANA!$F$1565</definedName>
    <definedName name="ana_tub_pvc_sdr26_4pulg_sot">[39]ANA!$F$1554</definedName>
    <definedName name="ana_tub_pvc_sdr32.5_2pulg_colg">[39]ANA!$F$581</definedName>
    <definedName name="ana_tub_pvc_sdr32.5_3pulg_colg">[39]ANA!$F$573</definedName>
    <definedName name="ana_tub_pvc_sdr32.5_4pulg_colg">[39]ANA!$F$565</definedName>
    <definedName name="ana_tub_pvc_sdr32.5_4pulg_sot">[39]ANA!$F$614</definedName>
    <definedName name="ana_tub_pvc_sdr32.5_6pulg_dren_frances">[39]ANA!$F$627</definedName>
    <definedName name="ana_tub_pvc_sdr32.5_6pulg_sot">[39]ANA!$F$603</definedName>
    <definedName name="ana_tub_pvc_sdr32.5_8pulg_sot">[39]ANA!$F$592</definedName>
    <definedName name="ana_tub_sot_pvc_sdr21_2pulg" localSheetId="2">#REF!</definedName>
    <definedName name="ana_tub_sot_pvc_sdr21_2pulg" localSheetId="3">#REF!</definedName>
    <definedName name="ana_tub_sot_pvc_sdr21_2pulg" localSheetId="4">#REF!</definedName>
    <definedName name="ana_tub_sot_pvc_sdr21_2pulg" localSheetId="5">#REF!</definedName>
    <definedName name="ana_tub_sot_pvc_sdr21_2pulg" localSheetId="6">#REF!</definedName>
    <definedName name="ana_tub_sot_pvc_sdr21_2pulg" localSheetId="7">#REF!</definedName>
    <definedName name="ana_tub_sot_pvc_sdr21_2pulg" localSheetId="0">#REF!</definedName>
    <definedName name="ana_tub_sot_pvc_sdr21_2pulg">#REF!</definedName>
    <definedName name="ana_tub_sot_pvc_sdr21_3pulg" localSheetId="2">#REF!</definedName>
    <definedName name="ana_tub_sot_pvc_sdr21_3pulg" localSheetId="4">#REF!</definedName>
    <definedName name="ana_tub_sot_pvc_sdr21_3pulg" localSheetId="7">#REF!</definedName>
    <definedName name="ana_tub_sot_pvc_sdr21_3pulg">#REF!</definedName>
    <definedName name="ana_tub_sot_pvc_sdr26_3pulg" localSheetId="2">#REF!</definedName>
    <definedName name="ana_tub_sot_pvc_sdr26_3pulg" localSheetId="4">#REF!</definedName>
    <definedName name="ana_tub_sot_pvc_sdr26_3pulg" localSheetId="7">#REF!</definedName>
    <definedName name="ana_tub_sot_pvc_sdr26_3pulg">#REF!</definedName>
    <definedName name="ana_tub_sot_pvc_sdr32.5_4pulg" localSheetId="2">#REF!</definedName>
    <definedName name="ana_tub_sot_pvc_sdr32.5_4pulg" localSheetId="4">#REF!</definedName>
    <definedName name="ana_tub_sot_pvc_sdr32.5_4pulg" localSheetId="7">#REF!</definedName>
    <definedName name="ana_tub_sot_pvc_sdr32.5_4pulg">#REF!</definedName>
    <definedName name="ana_tub_sot_pvc_sdr32.5_6pulg" localSheetId="2">#REF!</definedName>
    <definedName name="ana_tub_sot_pvc_sdr32.5_6pulg" localSheetId="4">#REF!</definedName>
    <definedName name="ana_tub_sot_pvc_sdr32.5_6pulg" localSheetId="7">#REF!</definedName>
    <definedName name="ana_tub_sot_pvc_sdr32.5_6pulg">#REF!</definedName>
    <definedName name="ana_unidad_tratamiento_tampa_grasa">[39]ANA!$F$1035</definedName>
    <definedName name="ana_valvula_0.5pulg">[39]ANA!$F$339</definedName>
    <definedName name="ana_valvula_0.75pulg">[39]ANA!$F$331</definedName>
    <definedName name="ana_valvula_1.5pulg">[39]ANA!$F$323</definedName>
    <definedName name="ana_valvula_1pulg" localSheetId="2">#REF!</definedName>
    <definedName name="ana_valvula_1pulg" localSheetId="3">#REF!</definedName>
    <definedName name="ana_valvula_1pulg" localSheetId="4">#REF!</definedName>
    <definedName name="ana_valvula_1pulg" localSheetId="5">#REF!</definedName>
    <definedName name="ana_valvula_1pulg" localSheetId="6">#REF!</definedName>
    <definedName name="ana_valvula_1pulg" localSheetId="7">#REF!</definedName>
    <definedName name="ana_valvula_1pulg" localSheetId="0">#REF!</definedName>
    <definedName name="ana_valvula_1pulg">#REF!</definedName>
    <definedName name="ana_valvula_2pulg">[39]ANA!$F$315</definedName>
    <definedName name="ana_valvula_aire_1pulg">[39]ANA!$F$456</definedName>
    <definedName name="ana_valvula_mariposa_2pulg">[39]ANA!$F$1266</definedName>
    <definedName name="ana_valvula_mariposa_4pulg">[39]ANA!$F$1259</definedName>
    <definedName name="ana_valvula_reguladora_1.5pulg">[39]ANA!$F$361</definedName>
    <definedName name="ana_valvula_reguladora_1pulg" localSheetId="2">#REF!</definedName>
    <definedName name="ana_valvula_reguladora_1pulg" localSheetId="3">#REF!</definedName>
    <definedName name="ana_valvula_reguladora_1pulg" localSheetId="4">#REF!</definedName>
    <definedName name="ana_valvula_reguladora_1pulg" localSheetId="5">#REF!</definedName>
    <definedName name="ana_valvula_reguladora_1pulg" localSheetId="6">#REF!</definedName>
    <definedName name="ana_valvula_reguladora_1pulg" localSheetId="7">#REF!</definedName>
    <definedName name="ana_valvula_reguladora_1pulg" localSheetId="0">#REF!</definedName>
    <definedName name="ana_valvula_reguladora_1pulg">#REF!</definedName>
    <definedName name="ana_valvula_reguladora_2pulg">[39]ANA!$F$350</definedName>
    <definedName name="ana_vertedero" localSheetId="2">#REF!</definedName>
    <definedName name="ana_vertedero" localSheetId="3">#REF!</definedName>
    <definedName name="ana_vertedero" localSheetId="4">#REF!</definedName>
    <definedName name="ana_vertedero" localSheetId="5">#REF!</definedName>
    <definedName name="ana_vertedero" localSheetId="6">#REF!</definedName>
    <definedName name="ana_vertedero" localSheetId="7">#REF!</definedName>
    <definedName name="ana_vertedero" localSheetId="0">#REF!</definedName>
    <definedName name="ana_vertedero">#REF!</definedName>
    <definedName name="ana_viga_amarre" localSheetId="2">#REF!</definedName>
    <definedName name="ana_viga_amarre" localSheetId="4">#REF!</definedName>
    <definedName name="ana_viga_amarre" localSheetId="7">#REF!</definedName>
    <definedName name="ana_viga_amarre">#REF!</definedName>
    <definedName name="ana_viga_riostra" localSheetId="2">#REF!</definedName>
    <definedName name="ana_viga_riostra" localSheetId="4">#REF!</definedName>
    <definedName name="ana_viga_riostra" localSheetId="7">#REF!</definedName>
    <definedName name="ana_viga_riostra">#REF!</definedName>
    <definedName name="ana_yee_pvc_drenaje_2pulg">[62]ANA!$F$232</definedName>
    <definedName name="ana_yee_pvc_drenaje_2X2pulg">[39]ANA!$F$704</definedName>
    <definedName name="ana_yee_pvc_drenaje_3pulg">[62]ANA!$F$239</definedName>
    <definedName name="ana_yee_pvc_drenaje_3X2pulg">[39]ANA!$F$697</definedName>
    <definedName name="ana_yee_pvc_drenaje_4pulg">[62]ANA!$F$246</definedName>
    <definedName name="ana_yee_pvc_drenaje_4X2pulg">[39]ANA!$F$690</definedName>
    <definedName name="ana_yee_pvc_drenaje_4X3pulg">[39]ANA!$F$684</definedName>
    <definedName name="ana_yee_pvc_drenaje_4X4pulg">[39]ANA!$F$677</definedName>
    <definedName name="ana_yee_pvc_drenaje_6X4pulg">[39]ANA!$F$670</definedName>
    <definedName name="ana_zabaleta" localSheetId="2">#REF!</definedName>
    <definedName name="ana_zabaleta" localSheetId="3">#REF!</definedName>
    <definedName name="ana_zabaleta" localSheetId="4">#REF!</definedName>
    <definedName name="ana_zabaleta" localSheetId="5">#REF!</definedName>
    <definedName name="ana_zabaleta" localSheetId="6">#REF!</definedName>
    <definedName name="ana_zabaleta" localSheetId="7">#REF!</definedName>
    <definedName name="ana_zabaleta" localSheetId="0">#REF!</definedName>
    <definedName name="ana_zabaleta">#REF!</definedName>
    <definedName name="ANAACEROS" localSheetId="2">#REF!</definedName>
    <definedName name="ANAACEROS" localSheetId="4">#REF!</definedName>
    <definedName name="ANAACEROS" localSheetId="5">#REF!</definedName>
    <definedName name="ANAACEROS" localSheetId="6">#REF!</definedName>
    <definedName name="ANAACEROS" localSheetId="7">#REF!</definedName>
    <definedName name="ANAACEROS">#REF!</definedName>
    <definedName name="ANABLOQUESMUROS" localSheetId="2">#REF!</definedName>
    <definedName name="ANABLOQUESMUROS" localSheetId="4">#REF!</definedName>
    <definedName name="ANABLOQUESMUROS" localSheetId="5">#REF!</definedName>
    <definedName name="ANABLOQUESMUROS" localSheetId="6">#REF!</definedName>
    <definedName name="ANABLOQUESMUROS" localSheetId="7">#REF!</definedName>
    <definedName name="ANABLOQUESMUROS">#REF!</definedName>
    <definedName name="ANABORDILLOS" localSheetId="2">#REF!</definedName>
    <definedName name="ANABORDILLOS" localSheetId="4">#REF!</definedName>
    <definedName name="ANABORDILLOS" localSheetId="5">#REF!</definedName>
    <definedName name="ANABORDILLOS" localSheetId="6">#REF!</definedName>
    <definedName name="ANABORDILLOS" localSheetId="7">#REF!</definedName>
    <definedName name="ANABORDILLOS">#REF!</definedName>
    <definedName name="ANACASETAS" localSheetId="2">#REF!</definedName>
    <definedName name="ANACASETAS" localSheetId="4">#REF!</definedName>
    <definedName name="ANACASETAS" localSheetId="5">#REF!</definedName>
    <definedName name="ANACASETAS" localSheetId="6">#REF!</definedName>
    <definedName name="ANACASETAS" localSheetId="7">#REF!</definedName>
    <definedName name="ANACASETAS">#REF!</definedName>
    <definedName name="ANACONTEN" localSheetId="2">#REF!</definedName>
    <definedName name="ANACONTEN" localSheetId="4">#REF!</definedName>
    <definedName name="ANACONTEN" localSheetId="5">#REF!</definedName>
    <definedName name="ANACONTEN" localSheetId="6">#REF!</definedName>
    <definedName name="ANACONTEN" localSheetId="7">#REF!</definedName>
    <definedName name="ANACONTEN">#REF!</definedName>
    <definedName name="ANADESPLUV" localSheetId="2">#REF!</definedName>
    <definedName name="ANADESPLUV" localSheetId="4">#REF!</definedName>
    <definedName name="ANADESPLUV" localSheetId="5">#REF!</definedName>
    <definedName name="ANADESPLUV" localSheetId="6">#REF!</definedName>
    <definedName name="ANADESPLUV" localSheetId="7">#REF!</definedName>
    <definedName name="ANADESPLUV">#REF!</definedName>
    <definedName name="ANAEMPAÑETES" localSheetId="2">#REF!</definedName>
    <definedName name="ANAEMPAÑETES" localSheetId="4">#REF!</definedName>
    <definedName name="ANAEMPAÑETES" localSheetId="5">#REF!</definedName>
    <definedName name="ANAEMPAÑETES" localSheetId="6">#REF!</definedName>
    <definedName name="ANAEMPAÑETES" localSheetId="7">#REF!</definedName>
    <definedName name="ANAEMPAÑETES">#REF!</definedName>
    <definedName name="ANAESCALONES" localSheetId="2">#REF!</definedName>
    <definedName name="ANAESCALONES" localSheetId="4">#REF!</definedName>
    <definedName name="ANAESCALONES" localSheetId="5">#REF!</definedName>
    <definedName name="ANAESCALONES" localSheetId="6">#REF!</definedName>
    <definedName name="ANAESCALONES" localSheetId="7">#REF!</definedName>
    <definedName name="ANAESCALONES">#REF!</definedName>
    <definedName name="ANAHAANTEP" localSheetId="2">#REF!</definedName>
    <definedName name="ANAHAANTEP" localSheetId="4">#REF!</definedName>
    <definedName name="ANAHAANTEP" localSheetId="5">#REF!</definedName>
    <definedName name="ANAHAANTEP" localSheetId="6">#REF!</definedName>
    <definedName name="ANAHAANTEP" localSheetId="7">#REF!</definedName>
    <definedName name="ANAHAANTEP">#REF!</definedName>
    <definedName name="ANAHABADENES" localSheetId="2">#REF!</definedName>
    <definedName name="ANAHABADENES" localSheetId="4">#REF!</definedName>
    <definedName name="ANAHABADENES" localSheetId="5">#REF!</definedName>
    <definedName name="ANAHABADENES" localSheetId="6">#REF!</definedName>
    <definedName name="ANAHABADENES" localSheetId="7">#REF!</definedName>
    <definedName name="ANAHABADENES">#REF!</definedName>
    <definedName name="ANAHACOL" localSheetId="2">#REF!</definedName>
    <definedName name="ANAHACOL" localSheetId="4">#REF!</definedName>
    <definedName name="ANAHACOL" localSheetId="5">#REF!</definedName>
    <definedName name="ANAHACOL" localSheetId="6">#REF!</definedName>
    <definedName name="ANAHACOL" localSheetId="7">#REF!</definedName>
    <definedName name="ANAHACOL">#REF!</definedName>
    <definedName name="ANAHACOLAMA" localSheetId="2">#REF!</definedName>
    <definedName name="ANAHACOLAMA" localSheetId="4">#REF!</definedName>
    <definedName name="ANAHACOLAMA" localSheetId="5">#REF!</definedName>
    <definedName name="ANAHACOLAMA" localSheetId="6">#REF!</definedName>
    <definedName name="ANAHACOLAMA" localSheetId="7">#REF!</definedName>
    <definedName name="ANAHACOLAMA">#REF!</definedName>
    <definedName name="ANAHACOLCIR" localSheetId="2">#REF!</definedName>
    <definedName name="ANAHACOLCIR" localSheetId="4">#REF!</definedName>
    <definedName name="ANAHACOLCIR" localSheetId="5">#REF!</definedName>
    <definedName name="ANAHACOLCIR" localSheetId="6">#REF!</definedName>
    <definedName name="ANAHACOLCIR" localSheetId="7">#REF!</definedName>
    <definedName name="ANAHACOLCIR">#REF!</definedName>
    <definedName name="ANAHADINTELES" localSheetId="2">#REF!</definedName>
    <definedName name="ANAHADINTELES" localSheetId="4">#REF!</definedName>
    <definedName name="ANAHADINTELES" localSheetId="5">#REF!</definedName>
    <definedName name="ANAHADINTELES" localSheetId="6">#REF!</definedName>
    <definedName name="ANAHADINTELES" localSheetId="7">#REF!</definedName>
    <definedName name="ANAHADINTELES">#REF!</definedName>
    <definedName name="ANAHALOSASMONO" localSheetId="2">#REF!</definedName>
    <definedName name="ANAHALOSASMONO" localSheetId="4">#REF!</definedName>
    <definedName name="ANAHALOSASMONO" localSheetId="5">#REF!</definedName>
    <definedName name="ANAHALOSASMONO" localSheetId="6">#REF!</definedName>
    <definedName name="ANAHALOSASMONO" localSheetId="7">#REF!</definedName>
    <definedName name="ANAHALOSASMONO">#REF!</definedName>
    <definedName name="ANAHAMUROS" localSheetId="2">#REF!</definedName>
    <definedName name="ANAHAMUROS" localSheetId="4">#REF!</definedName>
    <definedName name="ANAHAMUROS" localSheetId="5">#REF!</definedName>
    <definedName name="ANAHAMUROS" localSheetId="6">#REF!</definedName>
    <definedName name="ANAHAMUROS" localSheetId="7">#REF!</definedName>
    <definedName name="ANAHAMUROS">#REF!</definedName>
    <definedName name="ANAHARAMPASESC" localSheetId="2">#REF!</definedName>
    <definedName name="ANAHARAMPASESC" localSheetId="4">#REF!</definedName>
    <definedName name="ANAHARAMPASESC" localSheetId="5">#REF!</definedName>
    <definedName name="ANAHARAMPASESC" localSheetId="6">#REF!</definedName>
    <definedName name="ANAHARAMPASESC" localSheetId="7">#REF!</definedName>
    <definedName name="ANAHARAMPASESC">#REF!</definedName>
    <definedName name="ANAHAVIGAS" localSheetId="2">#REF!</definedName>
    <definedName name="ANAHAVIGAS" localSheetId="4">#REF!</definedName>
    <definedName name="ANAHAVIGAS" localSheetId="5">#REF!</definedName>
    <definedName name="ANAHAVIGAS" localSheetId="6">#REF!</definedName>
    <definedName name="ANAHAVIGAS" localSheetId="7">#REF!</definedName>
    <definedName name="ANAHAVIGAS">#REF!</definedName>
    <definedName name="ANAHAVIGASAMA" localSheetId="2">#REF!</definedName>
    <definedName name="ANAHAVIGASAMA" localSheetId="4">#REF!</definedName>
    <definedName name="ANAHAVIGASAMA" localSheetId="5">#REF!</definedName>
    <definedName name="ANAHAVIGASAMA" localSheetId="6">#REF!</definedName>
    <definedName name="ANAHAVIGASAMA" localSheetId="7">#REF!</definedName>
    <definedName name="ANAHAVIGASAMA">#REF!</definedName>
    <definedName name="ANAHAVUELOS" localSheetId="2">#REF!</definedName>
    <definedName name="ANAHAVUELOS" localSheetId="4">#REF!</definedName>
    <definedName name="ANAHAVUELOS" localSheetId="5">#REF!</definedName>
    <definedName name="ANAHAVUELOS" localSheetId="6">#REF!</definedName>
    <definedName name="ANAHAVUELOS" localSheetId="7">#REF!</definedName>
    <definedName name="ANAHAVUELOS">#REF!</definedName>
    <definedName name="ANAHAZAPCOL1" localSheetId="2">#REF!</definedName>
    <definedName name="ANAHAZAPCOL1" localSheetId="4">#REF!</definedName>
    <definedName name="ANAHAZAPCOL1" localSheetId="5">#REF!</definedName>
    <definedName name="ANAHAZAPCOL1" localSheetId="6">#REF!</definedName>
    <definedName name="ANAHAZAPCOL1" localSheetId="7">#REF!</definedName>
    <definedName name="ANAHAZAPCOL1">#REF!</definedName>
    <definedName name="ANAHAZAPCOL2" localSheetId="2">#REF!</definedName>
    <definedName name="ANAHAZAPCOL2" localSheetId="4">#REF!</definedName>
    <definedName name="ANAHAZAPCOL2" localSheetId="5">#REF!</definedName>
    <definedName name="ANAHAZAPCOL2" localSheetId="6">#REF!</definedName>
    <definedName name="ANAHAZAPCOL2" localSheetId="7">#REF!</definedName>
    <definedName name="ANAHAZAPCOL2">#REF!</definedName>
    <definedName name="ANAHAZAPMUR1" localSheetId="2">#REF!</definedName>
    <definedName name="ANAHAZAPMUR1" localSheetId="4">#REF!</definedName>
    <definedName name="ANAHAZAPMUR1" localSheetId="5">#REF!</definedName>
    <definedName name="ANAHAZAPMUR1" localSheetId="6">#REF!</definedName>
    <definedName name="ANAHAZAPMUR1" localSheetId="7">#REF!</definedName>
    <definedName name="ANAHAZAPMUR1">#REF!</definedName>
    <definedName name="ANAHORMIND" localSheetId="2">#REF!</definedName>
    <definedName name="ANAHORMIND" localSheetId="4">#REF!</definedName>
    <definedName name="ANAHORMIND" localSheetId="5">#REF!</definedName>
    <definedName name="ANAHORMIND" localSheetId="6">#REF!</definedName>
    <definedName name="ANAHORMIND" localSheetId="7">#REF!</definedName>
    <definedName name="ANAHORMIND">#REF!</definedName>
    <definedName name="ANAHORMSIM" localSheetId="2">#REF!</definedName>
    <definedName name="ANAHORMSIM" localSheetId="4">#REF!</definedName>
    <definedName name="ANAHORMSIM" localSheetId="5">#REF!</definedName>
    <definedName name="ANAHORMSIM" localSheetId="6">#REF!</definedName>
    <definedName name="ANAHORMSIM" localSheetId="7">#REF!</definedName>
    <definedName name="ANAHORMSIM">#REF!</definedName>
    <definedName name="ANAIMPERMEABILIZA" localSheetId="2">#REF!</definedName>
    <definedName name="ANAIMPERMEABILIZA" localSheetId="4">#REF!</definedName>
    <definedName name="ANAIMPERMEABILIZA" localSheetId="5">#REF!</definedName>
    <definedName name="ANAIMPERMEABILIZA" localSheetId="6">#REF!</definedName>
    <definedName name="ANAIMPERMEABILIZA" localSheetId="7">#REF!</definedName>
    <definedName name="ANAIMPERMEABILIZA">#REF!</definedName>
    <definedName name="ANAINSTELECTACOM" localSheetId="2">#REF!</definedName>
    <definedName name="ANAINSTELECTACOM" localSheetId="4">#REF!</definedName>
    <definedName name="ANAINSTELECTACOM" localSheetId="5">#REF!</definedName>
    <definedName name="ANAINSTELECTACOM" localSheetId="6">#REF!</definedName>
    <definedName name="ANAINSTELECTACOM" localSheetId="7">#REF!</definedName>
    <definedName name="ANAINSTELECTACOM">#REF!</definedName>
    <definedName name="ANAINSTELECTSALIDAS" localSheetId="2">#REF!</definedName>
    <definedName name="ANAINSTELECTSALIDAS" localSheetId="4">#REF!</definedName>
    <definedName name="ANAINSTELECTSALIDAS" localSheetId="5">#REF!</definedName>
    <definedName name="ANAINSTELECTSALIDAS" localSheetId="6">#REF!</definedName>
    <definedName name="ANAINSTELECTSALIDAS" localSheetId="7">#REF!</definedName>
    <definedName name="ANAINSTELECTSALIDAS">#REF!</definedName>
    <definedName name="ANAINSTSANITAPATUBMO" localSheetId="2">#REF!</definedName>
    <definedName name="ANAINSTSANITAPATUBMO" localSheetId="4">#REF!</definedName>
    <definedName name="ANAINSTSANITAPATUBMO" localSheetId="5">#REF!</definedName>
    <definedName name="ANAINSTSANITAPATUBMO" localSheetId="6">#REF!</definedName>
    <definedName name="ANAINSTSANITAPATUBMO" localSheetId="7">#REF!</definedName>
    <definedName name="ANAINSTSANITAPATUBMO">#REF!</definedName>
    <definedName name="ANAINSTSANITCISTERNAS" localSheetId="2">#REF!</definedName>
    <definedName name="ANAINSTSANITCISTERNAS" localSheetId="4">#REF!</definedName>
    <definedName name="ANAINSTSANITCISTERNAS" localSheetId="5">#REF!</definedName>
    <definedName name="ANAINSTSANITCISTERNAS" localSheetId="6">#REF!</definedName>
    <definedName name="ANAINSTSANITCISTERNAS" localSheetId="7">#REF!</definedName>
    <definedName name="ANAINSTSANITCISTERNAS">#REF!</definedName>
    <definedName name="ANAINSTSANITCISTSEPT" localSheetId="2">#REF!</definedName>
    <definedName name="ANAINSTSANITCISTSEPT" localSheetId="4">#REF!</definedName>
    <definedName name="ANAINSTSANITCISTSEPT" localSheetId="5">#REF!</definedName>
    <definedName name="ANAINSTSANITCISTSEPT" localSheetId="6">#REF!</definedName>
    <definedName name="ANAINSTSANITCISTSEPT" localSheetId="7">#REF!</definedName>
    <definedName name="ANAINSTSANITCISTSEPT">#REF!</definedName>
    <definedName name="ANAINSTSANITCOLOCAPAR" localSheetId="2">#REF!</definedName>
    <definedName name="ANAINSTSANITCOLOCAPAR" localSheetId="4">#REF!</definedName>
    <definedName name="ANAINSTSANITCOLOCAPAR" localSheetId="5">#REF!</definedName>
    <definedName name="ANAINSTSANITCOLOCAPAR" localSheetId="6">#REF!</definedName>
    <definedName name="ANAINSTSANITCOLOCAPAR" localSheetId="7">#REF!</definedName>
    <definedName name="ANAINSTSANITCOLOCAPAR">#REF!</definedName>
    <definedName name="ANAL_REV.CER">#REF!</definedName>
    <definedName name="ANALISIS" localSheetId="2">#REF!</definedName>
    <definedName name="ANALISIS" localSheetId="4">#REF!</definedName>
    <definedName name="ANALISIS" localSheetId="7">#REF!</definedName>
    <definedName name="ANALISIS">#REF!</definedName>
    <definedName name="analisis2">#REF!</definedName>
    <definedName name="analisisI">#REF!</definedName>
    <definedName name="ANAMALLASCICL" localSheetId="2">#REF!</definedName>
    <definedName name="ANAMALLASCICL" localSheetId="4">#REF!</definedName>
    <definedName name="ANAMALLASCICL" localSheetId="5">#REF!</definedName>
    <definedName name="ANAMALLASCICL" localSheetId="6">#REF!</definedName>
    <definedName name="ANAMALLASCICL" localSheetId="7">#REF!</definedName>
    <definedName name="ANAMALLASCICL">#REF!</definedName>
    <definedName name="ANAMORTEROS" localSheetId="2">#REF!</definedName>
    <definedName name="ANAMORTEROS" localSheetId="4">#REF!</definedName>
    <definedName name="ANAMORTEROS" localSheetId="5">#REF!</definedName>
    <definedName name="ANAMORTEROS" localSheetId="6">#REF!</definedName>
    <definedName name="ANAMORTEROS" localSheetId="7">#REF!</definedName>
    <definedName name="ANAMORTEROS">#REF!</definedName>
    <definedName name="ANAMOVTIE" localSheetId="2">#REF!</definedName>
    <definedName name="ANAMOVTIE" localSheetId="4">#REF!</definedName>
    <definedName name="ANAMOVTIE" localSheetId="5">#REF!</definedName>
    <definedName name="ANAMOVTIE" localSheetId="6">#REF!</definedName>
    <definedName name="ANAMOVTIE" localSheetId="7">#REF!</definedName>
    <definedName name="ANAMOVTIE">#REF!</definedName>
    <definedName name="ANAPINTURAS" localSheetId="2">#REF!</definedName>
    <definedName name="ANAPINTURAS" localSheetId="4">#REF!</definedName>
    <definedName name="ANAPINTURAS" localSheetId="5">#REF!</definedName>
    <definedName name="ANAPINTURAS" localSheetId="6">#REF!</definedName>
    <definedName name="ANAPINTURAS" localSheetId="7">#REF!</definedName>
    <definedName name="ANAPINTURAS">#REF!</definedName>
    <definedName name="ANAPISOS" localSheetId="2">#REF!</definedName>
    <definedName name="ANAPISOS" localSheetId="4">#REF!</definedName>
    <definedName name="ANAPISOS" localSheetId="5">#REF!</definedName>
    <definedName name="ANAPISOS" localSheetId="6">#REF!</definedName>
    <definedName name="ANAPISOS" localSheetId="7">#REF!</definedName>
    <definedName name="ANAPISOS">#REF!</definedName>
    <definedName name="ANAPORTAJEMAD" localSheetId="2">#REF!</definedName>
    <definedName name="ANAPORTAJEMAD" localSheetId="4">#REF!</definedName>
    <definedName name="ANAPORTAJEMAD" localSheetId="5">#REF!</definedName>
    <definedName name="ANAPORTAJEMAD" localSheetId="6">#REF!</definedName>
    <definedName name="ANAPORTAJEMAD" localSheetId="7">#REF!</definedName>
    <definedName name="ANAPORTAJEMAD">#REF!</definedName>
    <definedName name="ANAREPLANTEO" localSheetId="2">#REF!</definedName>
    <definedName name="ANAREPLANTEO" localSheetId="4">#REF!</definedName>
    <definedName name="ANAREPLANTEO" localSheetId="5">#REF!</definedName>
    <definedName name="ANAREPLANTEO" localSheetId="6">#REF!</definedName>
    <definedName name="ANAREPLANTEO" localSheetId="7">#REF!</definedName>
    <definedName name="ANAREPLANTEO">#REF!</definedName>
    <definedName name="ANAREVEST" localSheetId="2">#REF!</definedName>
    <definedName name="ANAREVEST" localSheetId="4">#REF!</definedName>
    <definedName name="ANAREVEST" localSheetId="5">#REF!</definedName>
    <definedName name="ANAREVEST" localSheetId="6">#REF!</definedName>
    <definedName name="ANAREVEST" localSheetId="7">#REF!</definedName>
    <definedName name="ANAREVEST">#REF!</definedName>
    <definedName name="ANATECHOS" localSheetId="2">#REF!</definedName>
    <definedName name="ANATECHOS" localSheetId="4">#REF!</definedName>
    <definedName name="ANATECHOS" localSheetId="5">#REF!</definedName>
    <definedName name="ANATECHOS" localSheetId="6">#REF!</definedName>
    <definedName name="ANATECHOS" localSheetId="7">#REF!</definedName>
    <definedName name="ANATECHOS">#REF!</definedName>
    <definedName name="ANATECHOSTERM" localSheetId="2">#REF!</definedName>
    <definedName name="ANATECHOSTERM" localSheetId="4">#REF!</definedName>
    <definedName name="ANATECHOSTERM" localSheetId="5">#REF!</definedName>
    <definedName name="ANATECHOSTERM" localSheetId="6">#REF!</definedName>
    <definedName name="ANATECHOSTERM" localSheetId="7">#REF!</definedName>
    <definedName name="ANATECHOSTERM">#REF!</definedName>
    <definedName name="ANAVENTANAS" localSheetId="2">#REF!</definedName>
    <definedName name="ANAVENTANAS" localSheetId="4">#REF!</definedName>
    <definedName name="ANAVENTANAS" localSheetId="5">#REF!</definedName>
    <definedName name="ANAVENTANAS" localSheetId="6">#REF!</definedName>
    <definedName name="ANAVENTANAS" localSheetId="7">#REF!</definedName>
    <definedName name="ANAVENTANAS">#REF!</definedName>
    <definedName name="ANAVERJAS" localSheetId="2">#REF!</definedName>
    <definedName name="ANAVERJAS" localSheetId="4">#REF!</definedName>
    <definedName name="ANAVERJAS" localSheetId="5">#REF!</definedName>
    <definedName name="ANAVERJAS" localSheetId="6">#REF!</definedName>
    <definedName name="ANAVERJAS" localSheetId="7">#REF!</definedName>
    <definedName name="ANAVERJAS">#REF!</definedName>
    <definedName name="Anclaje_de_Pilotes" localSheetId="2">[56]Insumos!#REF!</definedName>
    <definedName name="Anclaje_de_Pilotes" localSheetId="4">[56]Insumos!#REF!</definedName>
    <definedName name="Anclaje_de_Pilotes" localSheetId="7">[56]Insumos!#REF!</definedName>
    <definedName name="Anclaje_de_Pilotes">[56]Insumos!#REF!</definedName>
    <definedName name="Anclaje_de_Pilotes_2">#N/A</definedName>
    <definedName name="Anclaje_de_Pilotes_3">#N/A</definedName>
    <definedName name="ancoa" localSheetId="2">#REF!</definedName>
    <definedName name="ancoa" localSheetId="3">#REF!</definedName>
    <definedName name="ancoa" localSheetId="4">#REF!</definedName>
    <definedName name="ancoa" localSheetId="5">#REF!</definedName>
    <definedName name="ancoa" localSheetId="6">#REF!</definedName>
    <definedName name="ancoa" localSheetId="7">#REF!</definedName>
    <definedName name="ancoa" localSheetId="0">#REF!</definedName>
    <definedName name="ancoa">#REF!</definedName>
    <definedName name="Andamio" localSheetId="2">#REF!</definedName>
    <definedName name="Andamio" localSheetId="4">#REF!</definedName>
    <definedName name="Andamio" localSheetId="7">#REF!</definedName>
    <definedName name="Andamio">#REF!</definedName>
    <definedName name="Andamio.Goteros" localSheetId="2">#REF!</definedName>
    <definedName name="Andamio.Goteros" localSheetId="4">#REF!</definedName>
    <definedName name="Andamio.Goteros" localSheetId="7">#REF!</definedName>
    <definedName name="Andamio.Goteros">#REF!</definedName>
    <definedName name="Andamio.Panete" localSheetId="2">#REF!</definedName>
    <definedName name="Andamio.Panete" localSheetId="4">#REF!</definedName>
    <definedName name="Andamio.Panete" localSheetId="7">#REF!</definedName>
    <definedName name="Andamio.Panete">#REF!</definedName>
    <definedName name="Andamio.Pañete.pared.Exterior">[59]Insumos!$E$155</definedName>
    <definedName name="Andamios">[63]Insumos!$B$24:$D$24</definedName>
    <definedName name="Andamios.Bloque" localSheetId="2">#REF!</definedName>
    <definedName name="Andamios.Bloque" localSheetId="3">#REF!</definedName>
    <definedName name="Andamios.Bloque" localSheetId="4">#REF!</definedName>
    <definedName name="Andamios.Bloque" localSheetId="5">#REF!</definedName>
    <definedName name="Andamios.Bloque" localSheetId="6">#REF!</definedName>
    <definedName name="Andamios.Bloque" localSheetId="7">#REF!</definedName>
    <definedName name="Andamios.Bloque">#REF!</definedName>
    <definedName name="Andamios____0.25_planchas_plywood___10_usos">[47]Insumos!$B$25:$D$25</definedName>
    <definedName name="andamiosin" localSheetId="2">#REF!</definedName>
    <definedName name="andamiosin" localSheetId="3">#REF!</definedName>
    <definedName name="andamiosin" localSheetId="4">#REF!</definedName>
    <definedName name="andamiosin" localSheetId="5">#REF!</definedName>
    <definedName name="andamiosin" localSheetId="6">#REF!</definedName>
    <definedName name="andamiosin" localSheetId="7">#REF!</definedName>
    <definedName name="andamiosin" localSheetId="0">#REF!</definedName>
    <definedName name="andamiosin">#REF!</definedName>
    <definedName name="ANDAMIOSPLAF" localSheetId="2">#REF!</definedName>
    <definedName name="ANDAMIOSPLAF" localSheetId="4">#REF!</definedName>
    <definedName name="ANDAMIOSPLAF" localSheetId="7">#REF!</definedName>
    <definedName name="ANDAMIOSPLAF">#REF!</definedName>
    <definedName name="ANDBL" localSheetId="2">#REF!</definedName>
    <definedName name="ANDBL" localSheetId="4">#REF!</definedName>
    <definedName name="ANDBL" localSheetId="7">#REF!</definedName>
    <definedName name="ANDBL">#REF!</definedName>
    <definedName name="ANDBLM2" localSheetId="2">#REF!</definedName>
    <definedName name="ANDBLM2" localSheetId="4">#REF!</definedName>
    <definedName name="ANDBLM2" localSheetId="7">#REF!</definedName>
    <definedName name="ANDBLM2">#REF!</definedName>
    <definedName name="ANDPAÑ" localSheetId="2">#REF!</definedName>
    <definedName name="ANDPAÑ" localSheetId="4">#REF!</definedName>
    <definedName name="ANDPAÑ" localSheetId="7">#REF!</definedName>
    <definedName name="ANDPAÑ">#REF!</definedName>
    <definedName name="Anf.LosasYvuelos" localSheetId="2">[64]Análisis!#REF!</definedName>
    <definedName name="Anf.LosasYvuelos" localSheetId="4">[64]Análisis!#REF!</definedName>
    <definedName name="Anf.LosasYvuelos" localSheetId="7">[64]Análisis!#REF!</definedName>
    <definedName name="Anf.LosasYvuelos">[64]Análisis!#REF!</definedName>
    <definedName name="Anfi.Zap.Col" localSheetId="2">[64]Análisis!#REF!</definedName>
    <definedName name="Anfi.Zap.Col" localSheetId="4">[64]Análisis!#REF!</definedName>
    <definedName name="Anfi.Zap.Col" localSheetId="7">[64]Análisis!#REF!</definedName>
    <definedName name="Anfi.Zap.Col">[64]Análisis!#REF!</definedName>
    <definedName name="Anfit.Col.C1" localSheetId="2">[64]Análisis!#REF!</definedName>
    <definedName name="Anfit.Col.C1" localSheetId="4">[64]Análisis!#REF!</definedName>
    <definedName name="Anfit.Col.C1" localSheetId="7">[64]Análisis!#REF!</definedName>
    <definedName name="Anfit.Col.C1">[64]Análisis!#REF!</definedName>
    <definedName name="Anfit.Col.CA" localSheetId="2">[64]Análisis!#REF!</definedName>
    <definedName name="Anfit.Col.CA" localSheetId="4">[64]Análisis!#REF!</definedName>
    <definedName name="Anfit.Col.CA" localSheetId="7">[64]Análisis!#REF!</definedName>
    <definedName name="Anfit.Col.CA">[64]Análisis!#REF!</definedName>
    <definedName name="ANFITEATRO" localSheetId="2">#REF!</definedName>
    <definedName name="ANFITEATRO" localSheetId="3">#REF!</definedName>
    <definedName name="ANFITEATRO" localSheetId="4">#REF!</definedName>
    <definedName name="ANFITEATRO" localSheetId="5">#REF!</definedName>
    <definedName name="ANFITEATRO" localSheetId="6">#REF!</definedName>
    <definedName name="ANFITEATRO" localSheetId="7">#REF!</definedName>
    <definedName name="ANFITEATRO">#REF!</definedName>
    <definedName name="ANG2X2SOPLAMPCONTRA" localSheetId="2">#REF!</definedName>
    <definedName name="ANG2X2SOPLAMPCONTRA" localSheetId="4">#REF!</definedName>
    <definedName name="ANG2X2SOPLAMPCONTRA" localSheetId="7">#REF!</definedName>
    <definedName name="ANG2X2SOPLAMPCONTRA">#REF!</definedName>
    <definedName name="ANGULAR" localSheetId="2">#REF!</definedName>
    <definedName name="ANGULAR" localSheetId="4">#REF!</definedName>
    <definedName name="ANGULAR" localSheetId="7">#REF!</definedName>
    <definedName name="ANGULAR">#REF!</definedName>
    <definedName name="ANGULAR_2">"$#REF!.$B$246"</definedName>
    <definedName name="ANGULAR_3">"$#REF!.$B$246"</definedName>
    <definedName name="ANIMACION" localSheetId="2">#REF!</definedName>
    <definedName name="ANIMACION" localSheetId="3">#REF!</definedName>
    <definedName name="ANIMACION" localSheetId="4">#REF!</definedName>
    <definedName name="ANIMACION" localSheetId="5">#REF!</definedName>
    <definedName name="ANIMACION" localSheetId="6">#REF!</definedName>
    <definedName name="ANIMACION" localSheetId="7">#REF!</definedName>
    <definedName name="ANIMACION">#REF!</definedName>
    <definedName name="antepech" localSheetId="2">[23]Volumenes!#REF!</definedName>
    <definedName name="antepech" localSheetId="3">[23]Volumenes!#REF!</definedName>
    <definedName name="antepech" localSheetId="4">[23]Volumenes!#REF!</definedName>
    <definedName name="antepech" localSheetId="5">[23]Volumenes!#REF!</definedName>
    <definedName name="antepech" localSheetId="6">[23]Volumenes!#REF!</definedName>
    <definedName name="antepech" localSheetId="7">[23]Volumenes!#REF!</definedName>
    <definedName name="antepech" localSheetId="0">[23]Volumenes!#REF!</definedName>
    <definedName name="antepech">[23]Volumenes!#REF!</definedName>
    <definedName name="ANTEPECHO">'[61]anal term'!$F$1819</definedName>
    <definedName name="Antepecho..superior.incluye.losa">[59]Análisis!$D$658</definedName>
    <definedName name="antepecho.block.de.6" localSheetId="2">#REF!</definedName>
    <definedName name="antepecho.block.de.6" localSheetId="3">#REF!</definedName>
    <definedName name="antepecho.block.de.6" localSheetId="4">#REF!</definedName>
    <definedName name="antepecho.block.de.6" localSheetId="5">#REF!</definedName>
    <definedName name="antepecho.block.de.6" localSheetId="6">#REF!</definedName>
    <definedName name="antepecho.block.de.6" localSheetId="7">#REF!</definedName>
    <definedName name="antepecho.block.de.6">#REF!</definedName>
    <definedName name="antonio">#N/A</definedName>
    <definedName name="AP">[65]Materiales!$F$215</definedName>
    <definedName name="APAÑ" localSheetId="2">[23]Volumenes!#REF!</definedName>
    <definedName name="APAÑ" localSheetId="3">[23]Volumenes!#REF!</definedName>
    <definedName name="APAÑ" localSheetId="4">[23]Volumenes!#REF!</definedName>
    <definedName name="APAÑ" localSheetId="5">[23]Volumenes!#REF!</definedName>
    <definedName name="APAÑ" localSheetId="6">[23]Volumenes!#REF!</definedName>
    <definedName name="APAÑ" localSheetId="7">[23]Volumenes!#REF!</definedName>
    <definedName name="APAÑ">[23]Volumenes!#REF!</definedName>
    <definedName name="APARATOS" localSheetId="2">#REF!</definedName>
    <definedName name="APARATOS" localSheetId="3">#REF!</definedName>
    <definedName name="APARATOS" localSheetId="4">#REF!</definedName>
    <definedName name="APARATOS" localSheetId="5">#REF!</definedName>
    <definedName name="APARATOS" localSheetId="6">#REF!</definedName>
    <definedName name="APARATOS" localSheetId="7">#REF!</definedName>
    <definedName name="APARATOS">#REF!</definedName>
    <definedName name="APE" localSheetId="2">#REF!</definedName>
    <definedName name="APE" localSheetId="4">#REF!</definedName>
    <definedName name="APE" localSheetId="7">#REF!</definedName>
    <definedName name="APE">#REF!</definedName>
    <definedName name="API" localSheetId="2">#REF!</definedName>
    <definedName name="API" localSheetId="4">#REF!</definedName>
    <definedName name="API" localSheetId="7">#REF!</definedName>
    <definedName name="API">#REF!</definedName>
    <definedName name="APIN" localSheetId="2">[23]Volumenes!#REF!</definedName>
    <definedName name="APIN" localSheetId="4">[23]Volumenes!#REF!</definedName>
    <definedName name="APIN" localSheetId="7">[23]Volumenes!#REF!</definedName>
    <definedName name="APIN">[23]Volumenes!#REF!</definedName>
    <definedName name="APLICARLACA2C" localSheetId="2">#REF!</definedName>
    <definedName name="APLICARLACA2C" localSheetId="3">#REF!</definedName>
    <definedName name="APLICARLACA2C" localSheetId="4">#REF!</definedName>
    <definedName name="APLICARLACA2C" localSheetId="5">#REF!</definedName>
    <definedName name="APLICARLACA2C" localSheetId="6">#REF!</definedName>
    <definedName name="APLICARLACA2C" localSheetId="7">#REF!</definedName>
    <definedName name="APLICARLACA2C" localSheetId="0">#REF!</definedName>
    <definedName name="APLICARLACA2C">#REF!</definedName>
    <definedName name="APT" localSheetId="2">#REF!</definedName>
    <definedName name="APT" localSheetId="4">#REF!</definedName>
    <definedName name="APT" localSheetId="7">#REF!</definedName>
    <definedName name="APT">#REF!</definedName>
    <definedName name="AQUAPEL" localSheetId="2">#REF!</definedName>
    <definedName name="AQUAPEL" localSheetId="4">#REF!</definedName>
    <definedName name="AQUAPEL" localSheetId="7">#REF!</definedName>
    <definedName name="AQUAPEL">#REF!</definedName>
    <definedName name="AR" localSheetId="2">#REF!</definedName>
    <definedName name="AR" localSheetId="4">#REF!</definedName>
    <definedName name="AR" localSheetId="7">#REF!</definedName>
    <definedName name="AR">#REF!</definedName>
    <definedName name="ARANDELAINODORO">[41]Materiales!$E$496</definedName>
    <definedName name="ARANDELAPLAS" localSheetId="2">#REF!</definedName>
    <definedName name="ARANDELAPLAS" localSheetId="3">#REF!</definedName>
    <definedName name="ARANDELAPLAS" localSheetId="4">#REF!</definedName>
    <definedName name="ARANDELAPLAS" localSheetId="5">#REF!</definedName>
    <definedName name="ARANDELAPLAS" localSheetId="6">#REF!</definedName>
    <definedName name="ARANDELAPLAS" localSheetId="7">#REF!</definedName>
    <definedName name="ARANDELAPLAS" localSheetId="0">#REF!</definedName>
    <definedName name="ARANDELAPLAS">#REF!</definedName>
    <definedName name="archivo" localSheetId="2">#REF!</definedName>
    <definedName name="archivo" localSheetId="4">#REF!</definedName>
    <definedName name="archivo" localSheetId="7">#REF!</definedName>
    <definedName name="archivo">#REF!</definedName>
    <definedName name="ARE" localSheetId="2">'[2]Part. No Ejecutables'!#REF!</definedName>
    <definedName name="ARE" localSheetId="4">'[2]Part. No Ejecutables'!#REF!</definedName>
    <definedName name="ARE" localSheetId="7">'[2]Part. No Ejecutables'!#REF!</definedName>
    <definedName name="ARE">'[2]Part. No Ejecutables'!#REF!</definedName>
    <definedName name="_xlnm.Extract" localSheetId="2">#REF!</definedName>
    <definedName name="_xlnm.Extract" localSheetId="4">#REF!</definedName>
    <definedName name="_xlnm.Extract" localSheetId="5">#REF!</definedName>
    <definedName name="_xlnm.Extract" localSheetId="6">#REF!</definedName>
    <definedName name="_xlnm.Extract" localSheetId="7">#REF!</definedName>
    <definedName name="_xlnm.Extract">#REF!</definedName>
    <definedName name="_xlnm.Print_Area" localSheetId="1">'LOTE A'!$B$8:$H$984</definedName>
    <definedName name="_xlnm.Print_Area" localSheetId="2">'LOTE B'!$B$8:$H$571</definedName>
    <definedName name="_xlnm.Print_Area" localSheetId="3">'LOTE C'!$B$9:$H$132</definedName>
    <definedName name="_xlnm.Print_Area" localSheetId="4">'LOTE D'!$B$9:$H$1009</definedName>
    <definedName name="_xlnm.Print_Area" localSheetId="5">'LOTE E'!$B$9:$H$756</definedName>
    <definedName name="_xlnm.Print_Area" localSheetId="6">'LOTE F'!$B$9:$H$260</definedName>
    <definedName name="_xlnm.Print_Area" localSheetId="7">'LOTE G'!$B$9:$H$106</definedName>
    <definedName name="_xlnm.Print_Area" localSheetId="0">RESUMEN!$B$4:$E$34</definedName>
    <definedName name="_xlnm.Print_Area">#REF!</definedName>
    <definedName name="AREA1" localSheetId="2">#REF!</definedName>
    <definedName name="AREA1" localSheetId="3">#REF!</definedName>
    <definedName name="AREA1" localSheetId="4">#REF!</definedName>
    <definedName name="AREA1" localSheetId="5">#REF!</definedName>
    <definedName name="AREA1" localSheetId="6">#REF!</definedName>
    <definedName name="AREA1" localSheetId="7">#REF!</definedName>
    <definedName name="AREA1">#REF!</definedName>
    <definedName name="AREA12" localSheetId="2">#REF!</definedName>
    <definedName name="AREA12" localSheetId="4">#REF!</definedName>
    <definedName name="AREA12" localSheetId="7">#REF!</definedName>
    <definedName name="AREA12">#REF!</definedName>
    <definedName name="AREA34" localSheetId="2">#REF!</definedName>
    <definedName name="AREA34" localSheetId="4">#REF!</definedName>
    <definedName name="AREA34" localSheetId="7">#REF!</definedName>
    <definedName name="AREA34">#REF!</definedName>
    <definedName name="AREA38" localSheetId="2">#REF!</definedName>
    <definedName name="AREA38" localSheetId="4">#REF!</definedName>
    <definedName name="AREA38" localSheetId="7">#REF!</definedName>
    <definedName name="AREA38">#REF!</definedName>
    <definedName name="AREAB8" localSheetId="2">[23]Volumenes!#REF!</definedName>
    <definedName name="AREAB8" localSheetId="4">[23]Volumenes!#REF!</definedName>
    <definedName name="AREAB8" localSheetId="7">[23]Volumenes!#REF!</definedName>
    <definedName name="AREAB8">[23]Volumenes!#REF!</definedName>
    <definedName name="AREABACO" localSheetId="2">[23]Volumenes!#REF!</definedName>
    <definedName name="AREABACO" localSheetId="4">[23]Volumenes!#REF!</definedName>
    <definedName name="AREABACO" localSheetId="7">[23]Volumenes!#REF!</definedName>
    <definedName name="AREABACO">[23]Volumenes!#REF!</definedName>
    <definedName name="AREALIGER" localSheetId="2">[23]Volumenes!#REF!</definedName>
    <definedName name="AREALIGER" localSheetId="4">[23]Volumenes!#REF!</definedName>
    <definedName name="AREALIGER" localSheetId="7">[23]Volumenes!#REF!</definedName>
    <definedName name="AREALIGER">[23]Volumenes!#REF!</definedName>
    <definedName name="AREALOMA" localSheetId="2">[23]Volumenes!#REF!</definedName>
    <definedName name="AREALOMA" localSheetId="4">[23]Volumenes!#REF!</definedName>
    <definedName name="AREALOMA" localSheetId="7">[23]Volumenes!#REF!</definedName>
    <definedName name="AREALOMA">[23]Volumenes!#REF!</definedName>
    <definedName name="AREARET." localSheetId="2">[23]Volumenes!#REF!</definedName>
    <definedName name="AREARET." localSheetId="4">[23]Volumenes!#REF!</definedName>
    <definedName name="AREARET." localSheetId="7">[23]Volumenes!#REF!</definedName>
    <definedName name="AREARET.">[23]Volumenes!#REF!</definedName>
    <definedName name="AREASULAVIZUMU" localSheetId="2">[23]Volumenes!#REF!</definedName>
    <definedName name="AREASULAVIZUMU" localSheetId="4">[23]Volumenes!#REF!</definedName>
    <definedName name="AREASULAVIZUMU" localSheetId="7">[23]Volumenes!#REF!</definedName>
    <definedName name="AREASULAVIZUMU">[23]Volumenes!#REF!</definedName>
    <definedName name="AREASUPLAVIZUMU" localSheetId="2">[23]Volumenes!#REF!</definedName>
    <definedName name="AREASUPLAVIZUMU" localSheetId="4">[23]Volumenes!#REF!</definedName>
    <definedName name="AREASUPLAVIZUMU" localSheetId="7">[23]Volumenes!#REF!</definedName>
    <definedName name="AREASUPLAVIZUMU">[23]Volumenes!#REF!</definedName>
    <definedName name="AREASUTO" localSheetId="2">[23]Volumenes!#REF!</definedName>
    <definedName name="AREASUTO" localSheetId="4">[23]Volumenes!#REF!</definedName>
    <definedName name="AREASUTO" localSheetId="7">[23]Volumenes!#REF!</definedName>
    <definedName name="AREASUTO">[23]Volumenes!#REF!</definedName>
    <definedName name="AREASUTOFO" localSheetId="2">[23]Volumenes!#REF!</definedName>
    <definedName name="AREASUTOFO" localSheetId="4">[23]Volumenes!#REF!</definedName>
    <definedName name="AREASUTOFO" localSheetId="7">[23]Volumenes!#REF!</definedName>
    <definedName name="AREASUTOFO">[23]Volumenes!#REF!</definedName>
    <definedName name="AREAXX" localSheetId="2">[23]Volumenes!#REF!</definedName>
    <definedName name="AREAXX" localSheetId="4">[23]Volumenes!#REF!</definedName>
    <definedName name="AREAXX" localSheetId="7">[23]Volumenes!#REF!</definedName>
    <definedName name="AREAXX">[23]Volumenes!#REF!</definedName>
    <definedName name="AREFIPAÑ" localSheetId="3">[5]Mat!$D$23</definedName>
    <definedName name="AREFIPAÑ" localSheetId="4">[5]Mat!$D$23</definedName>
    <definedName name="AREFIPAÑ" localSheetId="5">[5]Mat!$D$23</definedName>
    <definedName name="AREFIPAÑ" localSheetId="6">[5]Mat!$D$23</definedName>
    <definedName name="AREFIPAÑ" localSheetId="7">[5]Mat!$D$23</definedName>
    <definedName name="AREFIPAÑ" localSheetId="0">[5]Mat!$D$23</definedName>
    <definedName name="AREFIPAÑ">[6]Mat!$D$23</definedName>
    <definedName name="AREGRULA" localSheetId="3">[5]Mat!$D$24</definedName>
    <definedName name="AREGRULA" localSheetId="4">[5]Mat!$D$24</definedName>
    <definedName name="AREGRULA" localSheetId="5">[5]Mat!$D$24</definedName>
    <definedName name="AREGRULA" localSheetId="6">[5]Mat!$D$24</definedName>
    <definedName name="AREGRULA" localSheetId="7">[5]Mat!$D$24</definedName>
    <definedName name="AREGRULA" localSheetId="0">[5]Mat!$D$24</definedName>
    <definedName name="AREGRULA">[6]Mat!$D$24</definedName>
    <definedName name="AREITA" localSheetId="3">[5]Mat!$D$25</definedName>
    <definedName name="AREITA" localSheetId="4">[5]Mat!$D$25</definedName>
    <definedName name="AREITA" localSheetId="5">[5]Mat!$D$25</definedName>
    <definedName name="AREITA" localSheetId="6">[5]Mat!$D$25</definedName>
    <definedName name="AREITA" localSheetId="7">[5]Mat!$D$25</definedName>
    <definedName name="AREITA" localSheetId="0">[5]Mat!$D$25</definedName>
    <definedName name="AREITA">[6]Mat!$D$25</definedName>
    <definedName name="Arena" localSheetId="2">#REF!</definedName>
    <definedName name="Arena" localSheetId="3">#REF!</definedName>
    <definedName name="Arena" localSheetId="4">#REF!</definedName>
    <definedName name="Arena" localSheetId="5">#REF!</definedName>
    <definedName name="Arena" localSheetId="6">#REF!</definedName>
    <definedName name="Arena" localSheetId="7">#REF!</definedName>
    <definedName name="Arena">#REF!</definedName>
    <definedName name="Arena.Horm.Visto">[46]Insumos!$E$16</definedName>
    <definedName name="Arena_Fina">[47]Insumos!$B$17:$D$17</definedName>
    <definedName name="Arena_Gruesa_Lavada">[47]Insumos!$B$16:$D$16</definedName>
    <definedName name="ARENA_LAV_CLASIF">'[60]MATERIALES LISTADO'!$D$9</definedName>
    <definedName name="Arena_Triturada_y_Lavada___especial_para_hormigones">[47]Insumos!$B$14:$D$14</definedName>
    <definedName name="ARENAA">[33]Materiales!$E$6</definedName>
    <definedName name="ARENAAZUL" localSheetId="2">#REF!</definedName>
    <definedName name="ARENAAZUL" localSheetId="3">#REF!</definedName>
    <definedName name="ARENAAZUL" localSheetId="4">#REF!</definedName>
    <definedName name="ARENAAZUL" localSheetId="5">#REF!</definedName>
    <definedName name="ARENAAZUL" localSheetId="6">#REF!</definedName>
    <definedName name="ARENAAZUL" localSheetId="7">#REF!</definedName>
    <definedName name="ARENAAZUL" localSheetId="0">#REF!</definedName>
    <definedName name="ARENAAZUL">#REF!</definedName>
    <definedName name="arenabca">#REF!</definedName>
    <definedName name="ARENAF" localSheetId="2">#REF!</definedName>
    <definedName name="ARENAF" localSheetId="3">#REF!</definedName>
    <definedName name="ARENAF" localSheetId="4">#REF!</definedName>
    <definedName name="ARENAF" localSheetId="5">#REF!</definedName>
    <definedName name="ARENAF" localSheetId="6">#REF!</definedName>
    <definedName name="ARENAF" localSheetId="7">#REF!</definedName>
    <definedName name="ARENAF" localSheetId="0">#REF!</definedName>
    <definedName name="ARENAF">#REF!</definedName>
    <definedName name="ARENAFINA" localSheetId="2">#REF!</definedName>
    <definedName name="ARENAFINA" localSheetId="3">#REF!</definedName>
    <definedName name="ARENAFINA" localSheetId="4">#REF!</definedName>
    <definedName name="ARENAFINA" localSheetId="5">#REF!</definedName>
    <definedName name="ARENAFINA" localSheetId="6">#REF!</definedName>
    <definedName name="ARENAFINA" localSheetId="7">#REF!</definedName>
    <definedName name="ARENAFINA" localSheetId="0">#REF!</definedName>
    <definedName name="ARENAFINA">#REF!</definedName>
    <definedName name="ARENAG" localSheetId="2">#REF!</definedName>
    <definedName name="ARENAG" localSheetId="3">#REF!</definedName>
    <definedName name="ARENAG" localSheetId="4">#REF!</definedName>
    <definedName name="ARENAG" localSheetId="5">#REF!</definedName>
    <definedName name="ARENAG" localSheetId="6">#REF!</definedName>
    <definedName name="ARENAG" localSheetId="7">#REF!</definedName>
    <definedName name="ARENAG" localSheetId="0">#REF!</definedName>
    <definedName name="ARENAG">#REF!</definedName>
    <definedName name="ARENAGRUESA" localSheetId="2">#REF!</definedName>
    <definedName name="ARENAGRUESA" localSheetId="3">#REF!</definedName>
    <definedName name="ARENAGRUESA" localSheetId="4">#REF!</definedName>
    <definedName name="ARENAGRUESA" localSheetId="5">#REF!</definedName>
    <definedName name="ARENAGRUESA" localSheetId="6">#REF!</definedName>
    <definedName name="ARENAGRUESA" localSheetId="7">#REF!</definedName>
    <definedName name="ARENAGRUESA" localSheetId="0">#REF!</definedName>
    <definedName name="ARENAGRUESA">#REF!</definedName>
    <definedName name="ARENAITABO" localSheetId="2">#REF!</definedName>
    <definedName name="ARENAITABO" localSheetId="4">#REF!</definedName>
    <definedName name="ARENAITABO" localSheetId="7">#REF!</definedName>
    <definedName name="ARENAITABO">#REF!</definedName>
    <definedName name="ARENAL">[33]Materiales!$E$9</definedName>
    <definedName name="ArenaLaAltagracia.MA" localSheetId="2">#REF!</definedName>
    <definedName name="ArenaLaAltagracia.MA" localSheetId="3">#REF!</definedName>
    <definedName name="ArenaLaAltagracia.MA" localSheetId="4">#REF!</definedName>
    <definedName name="ArenaLaAltagracia.MA" localSheetId="5">#REF!</definedName>
    <definedName name="ArenaLaAltagracia.MA" localSheetId="6">#REF!</definedName>
    <definedName name="ArenaLaAltagracia.MA" localSheetId="7">#REF!</definedName>
    <definedName name="ArenaLaAltagracia.MA">#REF!</definedName>
    <definedName name="arenalavada">[50]MATERIALES!$G$13</definedName>
    <definedName name="ARENAMINA" localSheetId="2">#REF!</definedName>
    <definedName name="ARENAMINA" localSheetId="3">#REF!</definedName>
    <definedName name="ARENAMINA" localSheetId="4">#REF!</definedName>
    <definedName name="ARENAMINA" localSheetId="5">#REF!</definedName>
    <definedName name="ARENAMINA" localSheetId="6">#REF!</definedName>
    <definedName name="ARENAMINA" localSheetId="7">#REF!</definedName>
    <definedName name="ARENAMINA" localSheetId="0">#REF!</definedName>
    <definedName name="ARENAMINA">#REF!</definedName>
    <definedName name="ArenaOchoa.MA">[66]Insumos!$C$14</definedName>
    <definedName name="Arenap" localSheetId="2">#REF!</definedName>
    <definedName name="Arenap" localSheetId="3">#REF!</definedName>
    <definedName name="Arenap" localSheetId="4">#REF!</definedName>
    <definedName name="Arenap" localSheetId="5">#REF!</definedName>
    <definedName name="Arenap" localSheetId="6">#REF!</definedName>
    <definedName name="Arenap" localSheetId="7">#REF!</definedName>
    <definedName name="Arenap">#REF!</definedName>
    <definedName name="ArenaPanete.MA" localSheetId="2">#REF!</definedName>
    <definedName name="ArenaPanete.MA" localSheetId="4">#REF!</definedName>
    <definedName name="ArenaPanete.MA" localSheetId="7">#REF!</definedName>
    <definedName name="ArenaPanete.MA">#REF!</definedName>
    <definedName name="ARENAPAÑETE" localSheetId="2">#REF!</definedName>
    <definedName name="ARENAPAÑETE" localSheetId="4">#REF!</definedName>
    <definedName name="ARENAPAÑETE" localSheetId="7">#REF!</definedName>
    <definedName name="ARENAPAÑETE">#REF!</definedName>
    <definedName name="arenapta">#REF!</definedName>
    <definedName name="ari">#REF!</definedName>
    <definedName name="ARIAS" localSheetId="2">'[2]Part. No Ejecutables'!#REF!</definedName>
    <definedName name="ARIAS" localSheetId="4">'[2]Part. No Ejecutables'!#REF!</definedName>
    <definedName name="ARIAS" localSheetId="7">'[2]Part. No Ejecutables'!#REF!</definedName>
    <definedName name="ARIAS">'[2]Part. No Ejecutables'!#REF!</definedName>
    <definedName name="arii">#REF!</definedName>
    <definedName name="ariii">#REF!</definedName>
    <definedName name="ariiii">#REF!</definedName>
    <definedName name="ARO" localSheetId="2">'[2]Part. No Ejecutables'!#REF!</definedName>
    <definedName name="ARO" localSheetId="4">'[2]Part. No Ejecutables'!#REF!</definedName>
    <definedName name="ARO" localSheetId="7">'[2]Part. No Ejecutables'!#REF!</definedName>
    <definedName name="ARO">'[2]Part. No Ejecutables'!#REF!</definedName>
    <definedName name="ARQSA" localSheetId="2">#REF!</definedName>
    <definedName name="ARQSA" localSheetId="3">#REF!</definedName>
    <definedName name="ARQSA" localSheetId="4">#REF!</definedName>
    <definedName name="ARQSA" localSheetId="5">#REF!</definedName>
    <definedName name="ARQSA" localSheetId="6">#REF!</definedName>
    <definedName name="ARQSA" localSheetId="7">#REF!</definedName>
    <definedName name="ARQSA">#REF!</definedName>
    <definedName name="arranque">'[43]Listado Equipos a utilizar'!#REF!</definedName>
    <definedName name="AS" localSheetId="2">'[2]Part. No Ejecutables'!#REF!</definedName>
    <definedName name="AS" localSheetId="3">'[2]Part. No Ejecutables'!#REF!</definedName>
    <definedName name="AS" localSheetId="4">'[2]Part. No Ejecutables'!#REF!</definedName>
    <definedName name="AS" localSheetId="5">'[2]Part. No Ejecutables'!#REF!</definedName>
    <definedName name="AS" localSheetId="6">'[2]Part. No Ejecutables'!#REF!</definedName>
    <definedName name="AS" localSheetId="7">'[2]Part. No Ejecutables'!#REF!</definedName>
    <definedName name="AS">'[2]Part. No Ejecutables'!#REF!</definedName>
    <definedName name="ASAS" localSheetId="2">#REF!</definedName>
    <definedName name="ASAS" localSheetId="3">#REF!</definedName>
    <definedName name="ASAS" localSheetId="4">#REF!</definedName>
    <definedName name="ASAS" localSheetId="5">#REF!</definedName>
    <definedName name="ASAS" localSheetId="6">#REF!</definedName>
    <definedName name="ASAS" localSheetId="7">#REF!</definedName>
    <definedName name="ASAS" localSheetId="0">#REF!</definedName>
    <definedName name="ASAS">#REF!</definedName>
    <definedName name="ASCENSORES" localSheetId="2">#REF!</definedName>
    <definedName name="ASCENSORES" localSheetId="3">#REF!</definedName>
    <definedName name="ASCENSORES" localSheetId="4">#REF!</definedName>
    <definedName name="ASCENSORES" localSheetId="5">#REF!</definedName>
    <definedName name="ASCENSORES" localSheetId="6">#REF!</definedName>
    <definedName name="ASCENSORES" localSheetId="7">#REF!</definedName>
    <definedName name="ASCENSORES" localSheetId="0">#REF!</definedName>
    <definedName name="ASCENSORES">#REF!</definedName>
    <definedName name="ASF2in" localSheetId="2">#REF!</definedName>
    <definedName name="ASF2in" localSheetId="4">#REF!</definedName>
    <definedName name="ASF2in" localSheetId="5">#REF!</definedName>
    <definedName name="ASF2in" localSheetId="6">#REF!</definedName>
    <definedName name="ASF2in" localSheetId="7">#REF!</definedName>
    <definedName name="ASF2in">#REF!</definedName>
    <definedName name="asfali">#REF!</definedName>
    <definedName name="asfalii">#REF!</definedName>
    <definedName name="asfaliii">#REF!</definedName>
    <definedName name="asfaliiii">#REF!</definedName>
    <definedName name="asientoi">#REF!</definedName>
    <definedName name="asientoii">#REF!</definedName>
    <definedName name="asientoiii">#REF!</definedName>
    <definedName name="asientoiiii">#REF!</definedName>
    <definedName name="ASIENTOINOCORRIENTE" localSheetId="2">[67]Ins!#REF!</definedName>
    <definedName name="ASIENTOINOCORRIENTE" localSheetId="4">[67]Ins!#REF!</definedName>
    <definedName name="ASIENTOINOCORRIENTE" localSheetId="7">[67]Ins!#REF!</definedName>
    <definedName name="ASIENTOINOCORRIENTE">[67]Ins!#REF!</definedName>
    <definedName name="atado" localSheetId="2">#REF!</definedName>
    <definedName name="atado" localSheetId="3">#REF!</definedName>
    <definedName name="atado" localSheetId="4">#REF!</definedName>
    <definedName name="atado" localSheetId="5">#REF!</definedName>
    <definedName name="atado" localSheetId="6">#REF!</definedName>
    <definedName name="atado" localSheetId="7">#REF!</definedName>
    <definedName name="atado">#REF!</definedName>
    <definedName name="AU" localSheetId="2">'[2]Part. No Ejecutables'!#REF!</definedName>
    <definedName name="AU" localSheetId="3">'[2]Part. No Ejecutables'!#REF!</definedName>
    <definedName name="AU" localSheetId="4">'[2]Part. No Ejecutables'!#REF!</definedName>
    <definedName name="AU" localSheetId="5">'[2]Part. No Ejecutables'!#REF!</definedName>
    <definedName name="AU" localSheetId="6">'[2]Part. No Ejecutables'!#REF!</definedName>
    <definedName name="AU" localSheetId="7">'[2]Part. No Ejecutables'!#REF!</definedName>
    <definedName name="AU">'[2]Part. No Ejecutables'!#REF!</definedName>
    <definedName name="AU.MT.RE.COM.GRA">'[68]R.A.U.'!$F$25</definedName>
    <definedName name="AUMENTO_OCB" localSheetId="2">#REF!</definedName>
    <definedName name="AUMENTO_OCB" localSheetId="3">#REF!</definedName>
    <definedName name="AUMENTO_OCB" localSheetId="4">#REF!</definedName>
    <definedName name="AUMENTO_OCB" localSheetId="5">#REF!</definedName>
    <definedName name="AUMENTO_OCB" localSheetId="6">#REF!</definedName>
    <definedName name="AUMENTO_OCB" localSheetId="7">#REF!</definedName>
    <definedName name="AUMENTO_OCB">#REF!</definedName>
    <definedName name="aumentoorden" localSheetId="2">#REF!</definedName>
    <definedName name="aumentoorden" localSheetId="4">#REF!</definedName>
    <definedName name="aumentoorden" localSheetId="5">#REF!</definedName>
    <definedName name="aumentoorden" localSheetId="6">#REF!</definedName>
    <definedName name="aumentoorden" localSheetId="7">#REF!</definedName>
    <definedName name="aumentoorden">#REF!</definedName>
    <definedName name="AV" localSheetId="2">#REF!</definedName>
    <definedName name="AV" localSheetId="4">#REF!</definedName>
    <definedName name="AV" localSheetId="7">#REF!</definedName>
    <definedName name="AV">#REF!</definedName>
    <definedName name="AY">[69]MOJornal!$D$10</definedName>
    <definedName name="AYCA" localSheetId="2">#REF!</definedName>
    <definedName name="AYCA" localSheetId="3">#REF!</definedName>
    <definedName name="AYCA" localSheetId="4">#REF!</definedName>
    <definedName name="AYCA" localSheetId="5">#REF!</definedName>
    <definedName name="AYCA" localSheetId="6">#REF!</definedName>
    <definedName name="AYCA" localSheetId="7">#REF!</definedName>
    <definedName name="AYCA" localSheetId="0">#REF!</definedName>
    <definedName name="AYCA">#REF!</definedName>
    <definedName name="AYCARP" localSheetId="2">[70]Ins!#REF!</definedName>
    <definedName name="AYCARP" localSheetId="3">[70]Ins!#REF!</definedName>
    <definedName name="AYCARP" localSheetId="4">[70]Ins!#REF!</definedName>
    <definedName name="AYCARP" localSheetId="5">[70]Ins!#REF!</definedName>
    <definedName name="AYCARP" localSheetId="6">[70]Ins!#REF!</definedName>
    <definedName name="AYCARP" localSheetId="7">[70]Ins!#REF!</definedName>
    <definedName name="AYCARP">[70]Ins!#REF!</definedName>
    <definedName name="AYDE" localSheetId="2">#REF!</definedName>
    <definedName name="AYDE" localSheetId="3">#REF!</definedName>
    <definedName name="AYDE" localSheetId="4">#REF!</definedName>
    <definedName name="AYDE" localSheetId="5">#REF!</definedName>
    <definedName name="AYDE" localSheetId="6">#REF!</definedName>
    <definedName name="AYDE" localSheetId="7">#REF!</definedName>
    <definedName name="AYDE" localSheetId="0">#REF!</definedName>
    <definedName name="AYDE">#REF!</definedName>
    <definedName name="AYEL" localSheetId="2">#REF!</definedName>
    <definedName name="AYEL" localSheetId="4">#REF!</definedName>
    <definedName name="AYEL" localSheetId="7">#REF!</definedName>
    <definedName name="AYEL">#REF!</definedName>
    <definedName name="ayoperador">#REF!</definedName>
    <definedName name="AYPI" localSheetId="2">#REF!</definedName>
    <definedName name="AYPI" localSheetId="4">#REF!</definedName>
    <definedName name="AYPI" localSheetId="5">#REF!</definedName>
    <definedName name="AYPI" localSheetId="6">#REF!</definedName>
    <definedName name="AYPI" localSheetId="7">#REF!</definedName>
    <definedName name="AYPI">#REF!</definedName>
    <definedName name="AYPL" localSheetId="2">#REF!</definedName>
    <definedName name="AYPL" localSheetId="4">#REF!</definedName>
    <definedName name="AYPL" localSheetId="5">#REF!</definedName>
    <definedName name="AYPL" localSheetId="6">#REF!</definedName>
    <definedName name="AYPL" localSheetId="7">#REF!</definedName>
    <definedName name="AYPL">#REF!</definedName>
    <definedName name="AYUD" localSheetId="2">#REF!</definedName>
    <definedName name="AYUD" localSheetId="4">#REF!</definedName>
    <definedName name="AYUD" localSheetId="7">#REF!</definedName>
    <definedName name="AYUD">#REF!</definedName>
    <definedName name="AYUDANTE" localSheetId="2">#REF!</definedName>
    <definedName name="AYUDANTE" localSheetId="3">#REF!</definedName>
    <definedName name="AYUDANTE" localSheetId="4">#REF!</definedName>
    <definedName name="AYUDANTE" localSheetId="5">#REF!</definedName>
    <definedName name="AYUDANTE" localSheetId="6">#REF!</definedName>
    <definedName name="AYUDANTE" localSheetId="7">#REF!</definedName>
    <definedName name="AYUDANTE" localSheetId="0">#REF!</definedName>
    <definedName name="AYUDANTE">#REF!</definedName>
    <definedName name="ayudcadenero">[50]OBRAMANO!$F$67</definedName>
    <definedName name="AYUDCARP" localSheetId="2">#REF!</definedName>
    <definedName name="AYUDCARP" localSheetId="3">#REF!</definedName>
    <definedName name="AYUDCARP" localSheetId="4">#REF!</definedName>
    <definedName name="AYUDCARP" localSheetId="5">#REF!</definedName>
    <definedName name="AYUDCARP" localSheetId="6">#REF!</definedName>
    <definedName name="AYUDCARP" localSheetId="7">#REF!</definedName>
    <definedName name="AYUDCARP">#REF!</definedName>
    <definedName name="AYVA" localSheetId="2">#REF!</definedName>
    <definedName name="AYVA" localSheetId="4">#REF!</definedName>
    <definedName name="AYVA" localSheetId="5">#REF!</definedName>
    <definedName name="AYVA" localSheetId="6">#REF!</definedName>
    <definedName name="AYVA" localSheetId="7">#REF!</definedName>
    <definedName name="AYVA">#REF!</definedName>
    <definedName name="AZM" localSheetId="2">#REF!</definedName>
    <definedName name="AZM" localSheetId="4">#REF!</definedName>
    <definedName name="AZM" localSheetId="7">#REF!</definedName>
    <definedName name="AZM">#REF!</definedName>
    <definedName name="AZMC" localSheetId="2">#REF!</definedName>
    <definedName name="AZMC" localSheetId="4">#REF!</definedName>
    <definedName name="AZMC" localSheetId="7">#REF!</definedName>
    <definedName name="AZMC">#REF!</definedName>
    <definedName name="B" localSheetId="2">#REF!</definedName>
    <definedName name="B" localSheetId="4">#REF!</definedName>
    <definedName name="B" localSheetId="7">#REF!</definedName>
    <definedName name="B">#REF!</definedName>
    <definedName name="B626c146" localSheetId="2">#REF!</definedName>
    <definedName name="B626c146" localSheetId="4">#REF!</definedName>
    <definedName name="B626c146" localSheetId="7">#REF!</definedName>
    <definedName name="B626c146">#REF!</definedName>
    <definedName name="BAJA4SDR41" localSheetId="2">#REF!</definedName>
    <definedName name="BAJA4SDR41" localSheetId="4">#REF!</definedName>
    <definedName name="BAJA4SDR41" localSheetId="7">#REF!</definedName>
    <definedName name="BAJA4SDR41">#REF!</definedName>
    <definedName name="bajan">[71]Analisis!$E$1192</definedName>
    <definedName name="BAJANTEDE3">[41]Analisis!$F$672</definedName>
    <definedName name="BAJANTEDE4">[41]Analisis!$F$679</definedName>
    <definedName name="BALAUSTRES" localSheetId="2">#REF!</definedName>
    <definedName name="BALAUSTRES" localSheetId="3">#REF!</definedName>
    <definedName name="BALAUSTRES" localSheetId="4">#REF!</definedName>
    <definedName name="BALAUSTRES" localSheetId="5">#REF!</definedName>
    <definedName name="BALAUSTRES" localSheetId="6">#REF!</definedName>
    <definedName name="BALAUSTRES" localSheetId="7">#REF!</definedName>
    <definedName name="BALAUSTRES" localSheetId="0">#REF!</definedName>
    <definedName name="BALAUSTRES">#REF!</definedName>
    <definedName name="Baldosas_Granito_40x40____Linea_de_Lujo_Color">[47]Insumos!$B$26:$D$26</definedName>
    <definedName name="Baldosin30x60">[72]Insumos!$E$90</definedName>
    <definedName name="Baldosines.GraniMármol">[59]Insumos!$E$71</definedName>
    <definedName name="banci">#REF!</definedName>
    <definedName name="bancii">#REF!</definedName>
    <definedName name="banciii">#REF!</definedName>
    <definedName name="banciiii">#REF!</definedName>
    <definedName name="BANERAHFBCAPVC" localSheetId="2">#REF!</definedName>
    <definedName name="BANERAHFBCAPVC" localSheetId="3">#REF!</definedName>
    <definedName name="BANERAHFBCAPVC" localSheetId="4">#REF!</definedName>
    <definedName name="BANERAHFBCAPVC" localSheetId="5">#REF!</definedName>
    <definedName name="BANERAHFBCAPVC" localSheetId="6">#REF!</definedName>
    <definedName name="BANERAHFBCAPVC" localSheetId="7">#REF!</definedName>
    <definedName name="BANERAHFBCAPVC">#REF!</definedName>
    <definedName name="BANERAHFCOLPVC" localSheetId="2">#REF!</definedName>
    <definedName name="BANERAHFCOLPVC" localSheetId="4">#REF!</definedName>
    <definedName name="BANERAHFCOLPVC" localSheetId="7">#REF!</definedName>
    <definedName name="BANERAHFCOLPVC">#REF!</definedName>
    <definedName name="banerakfj02" localSheetId="2">#REF!</definedName>
    <definedName name="banerakfj02" localSheetId="4">#REF!</definedName>
    <definedName name="banerakfj02" localSheetId="7">#REF!</definedName>
    <definedName name="banerakfj02">#REF!</definedName>
    <definedName name="BANERALIVBCAPVC" localSheetId="2">#REF!</definedName>
    <definedName name="BANERALIVBCAPVC" localSheetId="4">#REF!</definedName>
    <definedName name="BANERALIVBCAPVC" localSheetId="7">#REF!</definedName>
    <definedName name="BANERALIVBCAPVC">#REF!</definedName>
    <definedName name="BANERAPVCBCAPVC" localSheetId="2">#REF!</definedName>
    <definedName name="BANERAPVCBCAPVC" localSheetId="4">#REF!</definedName>
    <definedName name="BANERAPVCBCAPVC" localSheetId="7">#REF!</definedName>
    <definedName name="BANERAPVCBCAPVC">#REF!</definedName>
    <definedName name="BANERAPVCCOLPVC" localSheetId="2">#REF!</definedName>
    <definedName name="BANERAPVCCOLPVC" localSheetId="4">#REF!</definedName>
    <definedName name="BANERAPVCCOLPVC" localSheetId="7">#REF!</definedName>
    <definedName name="BANERAPVCCOLPVC">#REF!</definedName>
    <definedName name="banli">#REF!</definedName>
    <definedName name="banlii">#REF!</definedName>
    <definedName name="banliii">#REF!</definedName>
    <definedName name="banliiii">#REF!</definedName>
    <definedName name="bañera.blanca" localSheetId="2">#REF!</definedName>
    <definedName name="bañera.blanca" localSheetId="4">#REF!</definedName>
    <definedName name="bañera.blanca" localSheetId="7">#REF!</definedName>
    <definedName name="bañera.blanca">#REF!</definedName>
    <definedName name="BAÑERAHFBCA" localSheetId="2">[73]Ana!#REF!</definedName>
    <definedName name="BAÑERAHFBCA" localSheetId="4">[73]Ana!#REF!</definedName>
    <definedName name="BAÑERAHFBCA" localSheetId="7">[73]Ana!#REF!</definedName>
    <definedName name="BAÑERAHFBCA">[73]Ana!#REF!</definedName>
    <definedName name="BAÑERAHFCOL" localSheetId="2">[73]Ana!#REF!</definedName>
    <definedName name="BAÑERAHFCOL" localSheetId="4">[73]Ana!#REF!</definedName>
    <definedName name="BAÑERAHFCOL" localSheetId="7">[73]Ana!#REF!</definedName>
    <definedName name="BAÑERAHFCOL">[73]Ana!#REF!</definedName>
    <definedName name="BAÑERALIV" localSheetId="2">[73]Ana!#REF!</definedName>
    <definedName name="BAÑERALIV" localSheetId="4">[73]Ana!#REF!</definedName>
    <definedName name="BAÑERALIV" localSheetId="7">[73]Ana!#REF!</definedName>
    <definedName name="BAÑERALIV">[73]Ana!#REF!</definedName>
    <definedName name="BAÑLIV" localSheetId="2">#REF!</definedName>
    <definedName name="BAÑLIV" localSheetId="3">#REF!</definedName>
    <definedName name="BAÑLIV" localSheetId="4">#REF!</definedName>
    <definedName name="BAÑLIV" localSheetId="5">#REF!</definedName>
    <definedName name="BAÑLIV" localSheetId="6">#REF!</definedName>
    <definedName name="BAÑLIV" localSheetId="7">#REF!</definedName>
    <definedName name="BAÑLIV">#REF!</definedName>
    <definedName name="BAÑOS" localSheetId="2">#REF!</definedName>
    <definedName name="BAÑOS" localSheetId="4">#REF!</definedName>
    <definedName name="BAÑOS" localSheetId="5">#REF!</definedName>
    <definedName name="BAÑOS" localSheetId="6">#REF!</definedName>
    <definedName name="BAÑOS" localSheetId="7">#REF!</definedName>
    <definedName name="BAÑOS">#REF!</definedName>
    <definedName name="BAPIPORCTO" localSheetId="2">'[23]Anal. horm.'!#REF!</definedName>
    <definedName name="BAPIPORCTO" localSheetId="4">'[23]Anal. horm.'!#REF!</definedName>
    <definedName name="BAPIPORCTO" localSheetId="7">'[23]Anal. horm.'!#REF!</definedName>
    <definedName name="BAPIPORCTO">'[23]Anal. horm.'!#REF!</definedName>
    <definedName name="Bar.Piscina" localSheetId="2">#REF!</definedName>
    <definedName name="Bar.Piscina" localSheetId="3">#REF!</definedName>
    <definedName name="Bar.Piscina" localSheetId="4">#REF!</definedName>
    <definedName name="Bar.Piscina" localSheetId="5">#REF!</definedName>
    <definedName name="Bar.Piscina" localSheetId="6">#REF!</definedName>
    <definedName name="Bar.Piscina" localSheetId="7">#REF!</definedName>
    <definedName name="Bar.Piscina">#REF!</definedName>
    <definedName name="Baranda.hierro" localSheetId="2">#REF!</definedName>
    <definedName name="Baranda.hierro" localSheetId="4">#REF!</definedName>
    <definedName name="Baranda.hierro" localSheetId="7">#REF!</definedName>
    <definedName name="Baranda.hierro">#REF!</definedName>
    <definedName name="Baranda.hierro.simple" localSheetId="2">#REF!</definedName>
    <definedName name="Baranda.hierro.simple" localSheetId="4">#REF!</definedName>
    <definedName name="Baranda.hierro.simple" localSheetId="7">#REF!</definedName>
    <definedName name="Baranda.hierro.simple">#REF!</definedName>
    <definedName name="baranda2" localSheetId="2">[23]Volumenes!#REF!</definedName>
    <definedName name="baranda2" localSheetId="4">[23]Volumenes!#REF!</definedName>
    <definedName name="baranda2" localSheetId="7">[23]Volumenes!#REF!</definedName>
    <definedName name="baranda2">[23]Volumenes!#REF!</definedName>
    <definedName name="BARANDACURVACONTRA" localSheetId="2">#REF!</definedName>
    <definedName name="BARANDACURVACONTRA" localSheetId="3">#REF!</definedName>
    <definedName name="BARANDACURVACONTRA" localSheetId="4">#REF!</definedName>
    <definedName name="BARANDACURVACONTRA" localSheetId="5">#REF!</definedName>
    <definedName name="BARANDACURVACONTRA" localSheetId="6">#REF!</definedName>
    <definedName name="BARANDACURVACONTRA" localSheetId="7">#REF!</definedName>
    <definedName name="BARANDACURVACONTRA">#REF!</definedName>
    <definedName name="BARANDACURVAM2CONTRA" localSheetId="2">#REF!</definedName>
    <definedName name="BARANDACURVAM2CONTRA" localSheetId="4">#REF!</definedName>
    <definedName name="BARANDACURVAM2CONTRA" localSheetId="7">#REF!</definedName>
    <definedName name="BARANDACURVAM2CONTRA">#REF!</definedName>
    <definedName name="BARANDARECTACONTRA" localSheetId="2">#REF!</definedName>
    <definedName name="BARANDARECTACONTRA" localSheetId="4">#REF!</definedName>
    <definedName name="BARANDARECTACONTRA" localSheetId="7">#REF!</definedName>
    <definedName name="BARANDARECTACONTRA">#REF!</definedName>
    <definedName name="BARANDARECTAM2CONTRA" localSheetId="2">#REF!</definedName>
    <definedName name="BARANDARECTAM2CONTRA" localSheetId="4">#REF!</definedName>
    <definedName name="BARANDARECTAM2CONTRA" localSheetId="7">#REF!</definedName>
    <definedName name="BARANDARECTAM2CONTRA">#REF!</definedName>
    <definedName name="BARANDILLA" localSheetId="2">[74]Análisis!#REF!</definedName>
    <definedName name="BARANDILLA" localSheetId="4">[74]Análisis!#REF!</definedName>
    <definedName name="BARANDILLA" localSheetId="7">[74]Análisis!#REF!</definedName>
    <definedName name="BARANDILLA">[74]Análisis!#REF!</definedName>
    <definedName name="BARANDILLA_2">#N/A</definedName>
    <definedName name="BARANDILLA_3">#N/A</definedName>
    <definedName name="barra12">[35]analisis!$G$2860</definedName>
    <definedName name="BARRO" localSheetId="2">#REF!</definedName>
    <definedName name="BARRO" localSheetId="3">#REF!</definedName>
    <definedName name="BARRO" localSheetId="4">#REF!</definedName>
    <definedName name="BARRO" localSheetId="5">#REF!</definedName>
    <definedName name="BARRO" localSheetId="6">#REF!</definedName>
    <definedName name="BARRO" localSheetId="7">#REF!</definedName>
    <definedName name="BARRO" localSheetId="0">#REF!</definedName>
    <definedName name="BARRO">#REF!</definedName>
    <definedName name="BASE">[45]ANALISIS!$H$401</definedName>
    <definedName name="base.pedestal" localSheetId="2">#REF!</definedName>
    <definedName name="base.pedestal" localSheetId="3">#REF!</definedName>
    <definedName name="base.pedestal" localSheetId="4">#REF!</definedName>
    <definedName name="base.pedestal" localSheetId="5">#REF!</definedName>
    <definedName name="base.pedestal" localSheetId="6">#REF!</definedName>
    <definedName name="base.pedestal" localSheetId="7">#REF!</definedName>
    <definedName name="base.pedestal">#REF!</definedName>
    <definedName name="Base.piso.Mármol">[59]Análisis!$D$471</definedName>
    <definedName name="base.sofa.cama" localSheetId="2">#REF!</definedName>
    <definedName name="base.sofa.cama" localSheetId="3">#REF!</definedName>
    <definedName name="base.sofa.cama" localSheetId="4">#REF!</definedName>
    <definedName name="base.sofa.cama" localSheetId="5">#REF!</definedName>
    <definedName name="base.sofa.cama" localSheetId="6">#REF!</definedName>
    <definedName name="base.sofa.cama" localSheetId="7">#REF!</definedName>
    <definedName name="base.sofa.cama">#REF!</definedName>
    <definedName name="baseia">#REF!</definedName>
    <definedName name="baseib">#REF!</definedName>
    <definedName name="baseic">#REF!</definedName>
    <definedName name="baseiia">#REF!</definedName>
    <definedName name="baseiib">#REF!</definedName>
    <definedName name="baseiic">#REF!</definedName>
    <definedName name="baseiiia">#REF!</definedName>
    <definedName name="baseiiib">#REF!</definedName>
    <definedName name="baseiiic">#REF!</definedName>
    <definedName name="baseiiiia">#REF!</definedName>
    <definedName name="baseiiiib">#REF!</definedName>
    <definedName name="baseiiiic">#REF!</definedName>
    <definedName name="bbthsrty" localSheetId="2">#REF!</definedName>
    <definedName name="bbthsrty" localSheetId="4">#REF!</definedName>
    <definedName name="bbthsrty" localSheetId="7">#REF!</definedName>
    <definedName name="bbthsrty">#REF!</definedName>
    <definedName name="bd_4">[75]PRECIOS!$E$82</definedName>
    <definedName name="Beg_Bal" localSheetId="2">#REF!</definedName>
    <definedName name="Beg_Bal" localSheetId="3">#REF!</definedName>
    <definedName name="Beg_Bal" localSheetId="4">#REF!</definedName>
    <definedName name="Beg_Bal" localSheetId="5">#REF!</definedName>
    <definedName name="Beg_Bal" localSheetId="6">#REF!</definedName>
    <definedName name="Beg_Bal" localSheetId="7">#REF!</definedName>
    <definedName name="Beg_Bal">#REF!</definedName>
    <definedName name="BENEF" localSheetId="2">#REF!</definedName>
    <definedName name="BENEF" localSheetId="4">#REF!</definedName>
    <definedName name="BENEF" localSheetId="7">#REF!</definedName>
    <definedName name="BENEF">#REF!</definedName>
    <definedName name="BENEFICIOS">'[48]LISTA DE PRECIO'!$C$18</definedName>
    <definedName name="BERM" localSheetId="2">#REF!</definedName>
    <definedName name="BERM" localSheetId="3">#REF!</definedName>
    <definedName name="BERM" localSheetId="4">#REF!</definedName>
    <definedName name="BERM" localSheetId="5">#REF!</definedName>
    <definedName name="BERM" localSheetId="6">#REF!</definedName>
    <definedName name="BERM" localSheetId="7">#REF!</definedName>
    <definedName name="BERM">#REF!</definedName>
    <definedName name="Bidet_Royal____Aparato" localSheetId="2">[19]Insumos!#REF!</definedName>
    <definedName name="Bidet_Royal____Aparato" localSheetId="3">[19]Insumos!#REF!</definedName>
    <definedName name="Bidet_Royal____Aparato" localSheetId="4">[19]Insumos!#REF!</definedName>
    <definedName name="Bidet_Royal____Aparato" localSheetId="5">[19]Insumos!#REF!</definedName>
    <definedName name="Bidet_Royal____Aparato" localSheetId="6">[19]Insumos!#REF!</definedName>
    <definedName name="Bidet_Royal____Aparato" localSheetId="7">[19]Insumos!#REF!</definedName>
    <definedName name="Bidet_Royal____Aparato">[19]Insumos!#REF!</definedName>
    <definedName name="BIDETBCO" localSheetId="2">[73]Ana!#REF!</definedName>
    <definedName name="BIDETBCO" localSheetId="3">[73]Ana!#REF!</definedName>
    <definedName name="BIDETBCO" localSheetId="4">[73]Ana!#REF!</definedName>
    <definedName name="BIDETBCO" localSheetId="5">[73]Ana!#REF!</definedName>
    <definedName name="BIDETBCO" localSheetId="6">[73]Ana!#REF!</definedName>
    <definedName name="BIDETBCO" localSheetId="7">[73]Ana!#REF!</definedName>
    <definedName name="BIDETBCO">[73]Ana!#REF!</definedName>
    <definedName name="BIDETBCOPVC" localSheetId="2">#REF!</definedName>
    <definedName name="BIDETBCOPVC" localSheetId="3">#REF!</definedName>
    <definedName name="BIDETBCOPVC" localSheetId="4">#REF!</definedName>
    <definedName name="BIDETBCOPVC" localSheetId="5">#REF!</definedName>
    <definedName name="BIDETBCOPVC" localSheetId="6">#REF!</definedName>
    <definedName name="BIDETBCOPVC" localSheetId="7">#REF!</definedName>
    <definedName name="BIDETBCOPVC">#REF!</definedName>
    <definedName name="BIDETCOL" localSheetId="2">[73]Ana!#REF!</definedName>
    <definedName name="BIDETCOL" localSheetId="3">[73]Ana!#REF!</definedName>
    <definedName name="BIDETCOL" localSheetId="4">[73]Ana!#REF!</definedName>
    <definedName name="BIDETCOL" localSheetId="5">[73]Ana!#REF!</definedName>
    <definedName name="BIDETCOL" localSheetId="6">[73]Ana!#REF!</definedName>
    <definedName name="BIDETCOL" localSheetId="7">[73]Ana!#REF!</definedName>
    <definedName name="BIDETCOL">[73]Ana!#REF!</definedName>
    <definedName name="BIDETCOLPVC" localSheetId="2">#REF!</definedName>
    <definedName name="BIDETCOLPVC" localSheetId="3">#REF!</definedName>
    <definedName name="BIDETCOLPVC" localSheetId="4">#REF!</definedName>
    <definedName name="BIDETCOLPVC" localSheetId="5">#REF!</definedName>
    <definedName name="BIDETCOLPVC" localSheetId="6">#REF!</definedName>
    <definedName name="BIDETCOLPVC" localSheetId="7">#REF!</definedName>
    <definedName name="BIDETCOLPVC">#REF!</definedName>
    <definedName name="BISAGRA" localSheetId="2">#REF!</definedName>
    <definedName name="BISAGRA" localSheetId="4">#REF!</definedName>
    <definedName name="BISAGRA" localSheetId="7">#REF!</definedName>
    <definedName name="BISAGRA">#REF!</definedName>
    <definedName name="BLHORM4" localSheetId="2">'[23]Anal. horm.'!#REF!</definedName>
    <definedName name="BLHORM4" localSheetId="4">'[23]Anal. horm.'!#REF!</definedName>
    <definedName name="BLHORM4" localSheetId="7">'[23]Anal. horm.'!#REF!</definedName>
    <definedName name="BLHORM4">'[23]Anal. horm.'!#REF!</definedName>
    <definedName name="BLHORM6A60" localSheetId="3">[5]UASD!$F$3256</definedName>
    <definedName name="BLHORM6A60" localSheetId="4">[5]UASD!$F$3256</definedName>
    <definedName name="BLHORM6A60" localSheetId="5">[5]UASD!$F$3256</definedName>
    <definedName name="BLHORM6A60" localSheetId="6">[5]UASD!$F$3256</definedName>
    <definedName name="BLHORM6A60" localSheetId="7">[5]UASD!$F$3256</definedName>
    <definedName name="BLHORM6A60" localSheetId="0">[5]UASD!$F$3256</definedName>
    <definedName name="BLHORM6A60">[6]UASD!$F$3256</definedName>
    <definedName name="BLHORM8A40" localSheetId="2">'[23]Anal. horm.'!#REF!</definedName>
    <definedName name="BLHORM8A40" localSheetId="3">'[23]Anal. horm.'!#REF!</definedName>
    <definedName name="BLHORM8A40" localSheetId="4">'[23]Anal. horm.'!#REF!</definedName>
    <definedName name="BLHORM8A40" localSheetId="5">'[23]Anal. horm.'!#REF!</definedName>
    <definedName name="BLHORM8A40" localSheetId="6">'[23]Anal. horm.'!#REF!</definedName>
    <definedName name="BLHORM8A40" localSheetId="7">'[23]Anal. horm.'!#REF!</definedName>
    <definedName name="BLHORM8A40" localSheetId="0">'[23]Anal. horm.'!#REF!</definedName>
    <definedName name="BLHORM8A40">'[23]Anal. horm.'!#REF!</definedName>
    <definedName name="BLHORM8A80" localSheetId="2">'[23]Anal. horm.'!#REF!</definedName>
    <definedName name="BLHORM8A80" localSheetId="3">'[23]Anal. horm.'!#REF!</definedName>
    <definedName name="BLHORM8A80" localSheetId="4">'[23]Anal. horm.'!#REF!</definedName>
    <definedName name="BLHORM8A80" localSheetId="5">'[23]Anal. horm.'!#REF!</definedName>
    <definedName name="BLHORM8A80" localSheetId="6">'[23]Anal. horm.'!#REF!</definedName>
    <definedName name="BLHORM8A80" localSheetId="7">'[23]Anal. horm.'!#REF!</definedName>
    <definedName name="BLHORM8A80">'[23]Anal. horm.'!#REF!</definedName>
    <definedName name="blobnp" localSheetId="2">[23]Volumenes!#REF!</definedName>
    <definedName name="blobnp" localSheetId="4">[23]Volumenes!#REF!</definedName>
    <definedName name="blobnp" localSheetId="7">[23]Volumenes!#REF!</definedName>
    <definedName name="blobnp">[23]Volumenes!#REF!</definedName>
    <definedName name="bloc">[76]Ana!$F$139</definedName>
    <definedName name="bloc6">'[61]anal term'!$G$251</definedName>
    <definedName name="block">[76]Ana!$F$183</definedName>
    <definedName name="block.8.bnp.20">'[77]Ana. blocks y termin.'!$D$6</definedName>
    <definedName name="BLOCK0.10M" localSheetId="2">#REF!</definedName>
    <definedName name="BLOCK0.10M" localSheetId="3">#REF!</definedName>
    <definedName name="BLOCK0.10M" localSheetId="4">#REF!</definedName>
    <definedName name="BLOCK0.10M" localSheetId="5">#REF!</definedName>
    <definedName name="BLOCK0.10M" localSheetId="6">#REF!</definedName>
    <definedName name="BLOCK0.10M" localSheetId="7">#REF!</definedName>
    <definedName name="BLOCK0.10M" localSheetId="0">#REF!</definedName>
    <definedName name="BLOCK0.10M">#REF!</definedName>
    <definedName name="BLOCK0.15M" localSheetId="2">#REF!</definedName>
    <definedName name="BLOCK0.15M" localSheetId="3">#REF!</definedName>
    <definedName name="BLOCK0.15M" localSheetId="4">#REF!</definedName>
    <definedName name="BLOCK0.15M" localSheetId="5">#REF!</definedName>
    <definedName name="BLOCK0.15M" localSheetId="6">#REF!</definedName>
    <definedName name="BLOCK0.15M" localSheetId="7">#REF!</definedName>
    <definedName name="BLOCK0.15M" localSheetId="0">#REF!</definedName>
    <definedName name="BLOCK0.15M">#REF!</definedName>
    <definedName name="BLOCK0.20M" localSheetId="2">#REF!</definedName>
    <definedName name="BLOCK0.20M" localSheetId="3">#REF!</definedName>
    <definedName name="BLOCK0.20M" localSheetId="4">#REF!</definedName>
    <definedName name="BLOCK0.20M" localSheetId="5">#REF!</definedName>
    <definedName name="BLOCK0.20M" localSheetId="6">#REF!</definedName>
    <definedName name="BLOCK0.20M" localSheetId="7">#REF!</definedName>
    <definedName name="BLOCK0.20M" localSheetId="0">#REF!</definedName>
    <definedName name="BLOCK0.20M">#REF!</definedName>
    <definedName name="BLOCK0.30M" localSheetId="2">#REF!</definedName>
    <definedName name="BLOCK0.30M" localSheetId="4">#REF!</definedName>
    <definedName name="BLOCK0.30M" localSheetId="7">#REF!</definedName>
    <definedName name="BLOCK0.30M">#REF!</definedName>
    <definedName name="BLOCK10" localSheetId="2">#REF!</definedName>
    <definedName name="BLOCK10" localSheetId="3">#REF!</definedName>
    <definedName name="BLOCK10" localSheetId="4">#REF!</definedName>
    <definedName name="BLOCK10" localSheetId="5">#REF!</definedName>
    <definedName name="BLOCK10" localSheetId="6">#REF!</definedName>
    <definedName name="BLOCK10" localSheetId="7">#REF!</definedName>
    <definedName name="BLOCK10" localSheetId="0">#REF!</definedName>
    <definedName name="BLOCK10">#REF!</definedName>
    <definedName name="BLOCK12" localSheetId="2">#REF!</definedName>
    <definedName name="BLOCK12" localSheetId="3">#REF!</definedName>
    <definedName name="BLOCK12" localSheetId="4">#REF!</definedName>
    <definedName name="BLOCK12" localSheetId="5">#REF!</definedName>
    <definedName name="BLOCK12" localSheetId="6">#REF!</definedName>
    <definedName name="BLOCK12" localSheetId="7">#REF!</definedName>
    <definedName name="BLOCK12" localSheetId="0">#REF!</definedName>
    <definedName name="BLOCK12">#REF!</definedName>
    <definedName name="BLOCK15">[78]Analisis!$F$208</definedName>
    <definedName name="block4" localSheetId="2">#REF!</definedName>
    <definedName name="block4" localSheetId="3">#REF!</definedName>
    <definedName name="block4" localSheetId="4">#REF!</definedName>
    <definedName name="block4" localSheetId="5">#REF!</definedName>
    <definedName name="block4" localSheetId="6">#REF!</definedName>
    <definedName name="block4" localSheetId="7">#REF!</definedName>
    <definedName name="block4" localSheetId="0">#REF!</definedName>
    <definedName name="block4">#REF!</definedName>
    <definedName name="BLOCK4RUST" localSheetId="2">#REF!</definedName>
    <definedName name="BLOCK4RUST" localSheetId="3">#REF!</definedName>
    <definedName name="BLOCK4RUST" localSheetId="4">#REF!</definedName>
    <definedName name="BLOCK4RUST" localSheetId="5">#REF!</definedName>
    <definedName name="BLOCK4RUST" localSheetId="6">#REF!</definedName>
    <definedName name="BLOCK4RUST" localSheetId="7">#REF!</definedName>
    <definedName name="BLOCK4RUST" localSheetId="0">#REF!</definedName>
    <definedName name="BLOCK4RUST">#REF!</definedName>
    <definedName name="BLOCK5" localSheetId="2">#REF!</definedName>
    <definedName name="BLOCK5" localSheetId="4">#REF!</definedName>
    <definedName name="BLOCK5" localSheetId="7">#REF!</definedName>
    <definedName name="BLOCK5">#REF!</definedName>
    <definedName name="BLOCK6" localSheetId="2">#REF!</definedName>
    <definedName name="BLOCK6" localSheetId="3">#REF!</definedName>
    <definedName name="BLOCK6" localSheetId="4">#REF!</definedName>
    <definedName name="BLOCK6" localSheetId="5">#REF!</definedName>
    <definedName name="BLOCK6" localSheetId="6">#REF!</definedName>
    <definedName name="BLOCK6" localSheetId="7">#REF!</definedName>
    <definedName name="BLOCK6" localSheetId="0">#REF!</definedName>
    <definedName name="BLOCK6">#REF!</definedName>
    <definedName name="Block61" localSheetId="2">[23]Volumenes!#REF!</definedName>
    <definedName name="Block61" localSheetId="3">[23]Volumenes!#REF!</definedName>
    <definedName name="Block61" localSheetId="4">[23]Volumenes!#REF!</definedName>
    <definedName name="Block61" localSheetId="5">[23]Volumenes!#REF!</definedName>
    <definedName name="Block61" localSheetId="6">[23]Volumenes!#REF!</definedName>
    <definedName name="Block61" localSheetId="7">[23]Volumenes!#REF!</definedName>
    <definedName name="Block61" localSheetId="0">[23]Volumenes!#REF!</definedName>
    <definedName name="Block61">[23]Volumenes!#REF!</definedName>
    <definedName name="block63" localSheetId="2">[23]Volumenes!#REF!</definedName>
    <definedName name="block63" localSheetId="4">[23]Volumenes!#REF!</definedName>
    <definedName name="block63" localSheetId="7">[23]Volumenes!#REF!</definedName>
    <definedName name="block63">[23]Volumenes!#REF!</definedName>
    <definedName name="BLOCK640" localSheetId="2">#REF!</definedName>
    <definedName name="BLOCK640" localSheetId="3">#REF!</definedName>
    <definedName name="BLOCK640" localSheetId="4">#REF!</definedName>
    <definedName name="BLOCK640" localSheetId="5">#REF!</definedName>
    <definedName name="BLOCK640" localSheetId="6">#REF!</definedName>
    <definedName name="BLOCK640" localSheetId="7">#REF!</definedName>
    <definedName name="BLOCK640" localSheetId="0">#REF!</definedName>
    <definedName name="BLOCK640">#REF!</definedName>
    <definedName name="BLOCK6VIO2" localSheetId="2">#REF!</definedName>
    <definedName name="BLOCK6VIO2" localSheetId="4">#REF!</definedName>
    <definedName name="BLOCK6VIO2" localSheetId="7">#REF!</definedName>
    <definedName name="BLOCK6VIO2">#REF!</definedName>
    <definedName name="block8" localSheetId="2">#REF!</definedName>
    <definedName name="block8" localSheetId="3">#REF!</definedName>
    <definedName name="block8" localSheetId="4">#REF!</definedName>
    <definedName name="block8" localSheetId="5">#REF!</definedName>
    <definedName name="block8" localSheetId="6">#REF!</definedName>
    <definedName name="block8" localSheetId="7">#REF!</definedName>
    <definedName name="block8" localSheetId="0">#REF!</definedName>
    <definedName name="block8">#REF!</definedName>
    <definedName name="BLOCK820" localSheetId="2">#REF!</definedName>
    <definedName name="BLOCK820" localSheetId="4">#REF!</definedName>
    <definedName name="BLOCK820" localSheetId="7">#REF!</definedName>
    <definedName name="BLOCK820">#REF!</definedName>
    <definedName name="BLOCK820CLLENAS" localSheetId="2">[67]Ana!#REF!</definedName>
    <definedName name="BLOCK820CLLENAS" localSheetId="4">[67]Ana!#REF!</definedName>
    <definedName name="BLOCK820CLLENAS" localSheetId="7">[67]Ana!#REF!</definedName>
    <definedName name="BLOCK820CLLENAS">[67]Ana!#REF!</definedName>
    <definedName name="BLOCK840" localSheetId="2">#REF!</definedName>
    <definedName name="BLOCK840" localSheetId="3">#REF!</definedName>
    <definedName name="BLOCK840" localSheetId="4">#REF!</definedName>
    <definedName name="BLOCK840" localSheetId="5">#REF!</definedName>
    <definedName name="BLOCK840" localSheetId="6">#REF!</definedName>
    <definedName name="BLOCK840" localSheetId="7">#REF!</definedName>
    <definedName name="BLOCK840" localSheetId="0">#REF!</definedName>
    <definedName name="BLOCK840">#REF!</definedName>
    <definedName name="BLOCK840CLLENAS" localSheetId="2">#REF!</definedName>
    <definedName name="BLOCK840CLLENAS" localSheetId="4">#REF!</definedName>
    <definedName name="BLOCK840CLLENAS" localSheetId="7">#REF!</definedName>
    <definedName name="BLOCK840CLLENAS">#REF!</definedName>
    <definedName name="BLOCK8ESP" localSheetId="2">#REF!</definedName>
    <definedName name="BLOCK8ESP" localSheetId="4">#REF!</definedName>
    <definedName name="BLOCK8ESP" localSheetId="5">#REF!</definedName>
    <definedName name="BLOCK8ESP" localSheetId="6">#REF!</definedName>
    <definedName name="BLOCK8ESP" localSheetId="7">#REF!</definedName>
    <definedName name="BLOCK8ESP">#REF!</definedName>
    <definedName name="BLOCK8RUST" localSheetId="2">#REF!</definedName>
    <definedName name="BLOCK8RUST" localSheetId="3">#REF!</definedName>
    <definedName name="BLOCK8RUST" localSheetId="4">#REF!</definedName>
    <definedName name="BLOCK8RUST" localSheetId="5">#REF!</definedName>
    <definedName name="BLOCK8RUST" localSheetId="6">#REF!</definedName>
    <definedName name="BLOCK8RUST" localSheetId="7">#REF!</definedName>
    <definedName name="BLOCK8RUST" localSheetId="0">#REF!</definedName>
    <definedName name="BLOCK8RUST">#REF!</definedName>
    <definedName name="BLOCKCA" localSheetId="2">#REF!</definedName>
    <definedName name="BLOCKCA" localSheetId="3">#REF!</definedName>
    <definedName name="BLOCKCA" localSheetId="4">#REF!</definedName>
    <definedName name="BLOCKCA" localSheetId="5">#REF!</definedName>
    <definedName name="BLOCKCA" localSheetId="6">#REF!</definedName>
    <definedName name="BLOCKCA" localSheetId="7">#REF!</definedName>
    <definedName name="BLOCKCA" localSheetId="0">#REF!</definedName>
    <definedName name="BLOCKCA">#REF!</definedName>
    <definedName name="BLOCKCALAD666" localSheetId="2">#REF!</definedName>
    <definedName name="BLOCKCALAD666" localSheetId="4">#REF!</definedName>
    <definedName name="BLOCKCALAD666" localSheetId="7">#REF!</definedName>
    <definedName name="BLOCKCALAD666">#REF!</definedName>
    <definedName name="BLOCKCALAD886" localSheetId="2">#REF!</definedName>
    <definedName name="BLOCKCALAD886" localSheetId="4">#REF!</definedName>
    <definedName name="BLOCKCALAD886" localSheetId="7">#REF!</definedName>
    <definedName name="BLOCKCALAD886">#REF!</definedName>
    <definedName name="BLOCKCALADORN152040" localSheetId="2">#REF!</definedName>
    <definedName name="BLOCKCALADORN152040" localSheetId="4">#REF!</definedName>
    <definedName name="BLOCKCALADORN152040" localSheetId="7">#REF!</definedName>
    <definedName name="BLOCKCALADORN152040">#REF!</definedName>
    <definedName name="BLOCRI" localSheetId="2">#REF!</definedName>
    <definedName name="BLOCRI" localSheetId="4">#REF!</definedName>
    <definedName name="BLOCRI" localSheetId="5">#REF!</definedName>
    <definedName name="BLOCRI" localSheetId="6">#REF!</definedName>
    <definedName name="BLOCRI" localSheetId="7">#REF!</definedName>
    <definedName name="BLOCRI">#REF!</definedName>
    <definedName name="BLOK6" localSheetId="2">'[23]Anal. horm.'!#REF!</definedName>
    <definedName name="BLOK6" localSheetId="4">'[23]Anal. horm.'!#REF!</definedName>
    <definedName name="BLOK6" localSheetId="7">'[23]Anal. horm.'!#REF!</definedName>
    <definedName name="BLOK6">'[23]Anal. horm.'!#REF!</definedName>
    <definedName name="bloq4">[71]Analisis!$E$751</definedName>
    <definedName name="bloq6">[71]Analisis!$E$739</definedName>
    <definedName name="BLOQ61" localSheetId="2">[23]Volumenes!#REF!</definedName>
    <definedName name="BLOQ61" localSheetId="3">[23]Volumenes!#REF!</definedName>
    <definedName name="BLOQ61" localSheetId="4">[23]Volumenes!#REF!</definedName>
    <definedName name="BLOQ61" localSheetId="5">[23]Volumenes!#REF!</definedName>
    <definedName name="BLOQ61" localSheetId="6">[23]Volumenes!#REF!</definedName>
    <definedName name="BLOQ61" localSheetId="7">[23]Volumenes!#REF!</definedName>
    <definedName name="BLOQ61">[23]Volumenes!#REF!</definedName>
    <definedName name="Bloque.12.M.A." localSheetId="2">#REF!</definedName>
    <definedName name="Bloque.12.M.A." localSheetId="3">#REF!</definedName>
    <definedName name="Bloque.12.M.A." localSheetId="4">#REF!</definedName>
    <definedName name="Bloque.12.M.A." localSheetId="5">#REF!</definedName>
    <definedName name="Bloque.12.M.A." localSheetId="6">#REF!</definedName>
    <definedName name="Bloque.12.M.A." localSheetId="7">#REF!</definedName>
    <definedName name="Bloque.12.M.A.">#REF!</definedName>
    <definedName name="Bloque.12.SNP.Villas">[59]Análisis!$D$1112</definedName>
    <definedName name="Bloque.4.Barpis" localSheetId="2">[64]Análisis!#REF!</definedName>
    <definedName name="Bloque.4.Barpis" localSheetId="3">[64]Análisis!#REF!</definedName>
    <definedName name="Bloque.4.Barpis" localSheetId="4">[64]Análisis!#REF!</definedName>
    <definedName name="Bloque.4.Barpis" localSheetId="5">[64]Análisis!#REF!</definedName>
    <definedName name="Bloque.4.Barpis" localSheetId="6">[64]Análisis!#REF!</definedName>
    <definedName name="Bloque.4.Barpis" localSheetId="7">[64]Análisis!#REF!</definedName>
    <definedName name="Bloque.4.Barpis">[64]Análisis!#REF!</definedName>
    <definedName name="Bloque.4.MA" localSheetId="2">#REF!</definedName>
    <definedName name="Bloque.4.MA" localSheetId="3">#REF!</definedName>
    <definedName name="Bloque.4.MA" localSheetId="4">#REF!</definedName>
    <definedName name="Bloque.4.MA" localSheetId="5">#REF!</definedName>
    <definedName name="Bloque.4.MA" localSheetId="6">#REF!</definedName>
    <definedName name="Bloque.4.MA" localSheetId="7">#REF!</definedName>
    <definedName name="Bloque.4.MA">#REF!</definedName>
    <definedName name="Bloque.4.SNP.Mezc.Antillana" localSheetId="2">[64]Análisis!#REF!</definedName>
    <definedName name="Bloque.4.SNP.Mezc.Antillana" localSheetId="3">[64]Análisis!#REF!</definedName>
    <definedName name="Bloque.4.SNP.Mezc.Antillana" localSheetId="4">[64]Análisis!#REF!</definedName>
    <definedName name="Bloque.4.SNP.Mezc.Antillana" localSheetId="5">[64]Análisis!#REF!</definedName>
    <definedName name="Bloque.4.SNP.Mezc.Antillana" localSheetId="6">[64]Análisis!#REF!</definedName>
    <definedName name="Bloque.4.SNP.Mezc.Antillana" localSheetId="7">[64]Análisis!#REF!</definedName>
    <definedName name="Bloque.4.SNP.Mezc.Antillana">[64]Análisis!#REF!</definedName>
    <definedName name="Bloque.4.SNP.Villas">[59]Análisis!$D$915</definedName>
    <definedName name="Bloque.4BNP.Mezc.Antillana" localSheetId="2">[64]Análisis!#REF!</definedName>
    <definedName name="Bloque.4BNP.Mezc.Antillana" localSheetId="3">[64]Análisis!#REF!</definedName>
    <definedName name="Bloque.4BNP.Mezc.Antillana" localSheetId="4">[64]Análisis!#REF!</definedName>
    <definedName name="Bloque.4BNP.Mezc.Antillana" localSheetId="5">[64]Análisis!#REF!</definedName>
    <definedName name="Bloque.4BNP.Mezc.Antillana" localSheetId="6">[64]Análisis!#REF!</definedName>
    <definedName name="Bloque.4BNP.Mezc.Antillana" localSheetId="7">[64]Análisis!#REF!</definedName>
    <definedName name="Bloque.4BNP.Mezc.Antillana">[64]Análisis!#REF!</definedName>
    <definedName name="Bloque.6.BNP.Mezc.Antillana" localSheetId="2">[64]Análisis!#REF!</definedName>
    <definedName name="Bloque.6.BNP.Mezc.Antillana" localSheetId="3">[64]Análisis!#REF!</definedName>
    <definedName name="Bloque.6.BNP.Mezc.Antillana" localSheetId="4">[64]Análisis!#REF!</definedName>
    <definedName name="Bloque.6.BNP.Mezc.Antillana" localSheetId="5">[64]Análisis!#REF!</definedName>
    <definedName name="Bloque.6.BNP.Mezc.Antillana" localSheetId="6">[64]Análisis!#REF!</definedName>
    <definedName name="Bloque.6.BNP.Mezc.Antillana" localSheetId="7">[64]Análisis!#REF!</definedName>
    <definedName name="Bloque.6.BNP.Mezc.Antillana">[64]Análisis!#REF!</definedName>
    <definedName name="Bloque.6.BNP.Villas" localSheetId="2">#REF!</definedName>
    <definedName name="Bloque.6.BNP.Villas" localSheetId="3">#REF!</definedName>
    <definedName name="Bloque.6.BNP.Villas" localSheetId="4">#REF!</definedName>
    <definedName name="Bloque.6.BNP.Villas" localSheetId="5">#REF!</definedName>
    <definedName name="Bloque.6.BNP.Villas" localSheetId="6">#REF!</definedName>
    <definedName name="Bloque.6.BNP.Villas" localSheetId="7">#REF!</definedName>
    <definedName name="Bloque.6.BNP.Villas">#REF!</definedName>
    <definedName name="Bloque.6.MA" localSheetId="2">#REF!</definedName>
    <definedName name="Bloque.6.MA" localSheetId="4">#REF!</definedName>
    <definedName name="Bloque.6.MA" localSheetId="7">#REF!</definedName>
    <definedName name="Bloque.6.MA">#REF!</definedName>
    <definedName name="Bloque.6.SNP.Mezc.Antillana" localSheetId="2">[64]Análisis!#REF!</definedName>
    <definedName name="Bloque.6.SNP.Mezc.Antillana" localSheetId="4">[64]Análisis!#REF!</definedName>
    <definedName name="Bloque.6.SNP.Mezc.Antillana" localSheetId="7">[64]Análisis!#REF!</definedName>
    <definedName name="Bloque.6.SNP.Mezc.Antillana">[64]Análisis!#REF!</definedName>
    <definedName name="Bloque.6.SNP.Villas" localSheetId="2">#REF!</definedName>
    <definedName name="Bloque.6.SNP.Villas" localSheetId="3">#REF!</definedName>
    <definedName name="Bloque.6.SNP.Villas" localSheetId="4">#REF!</definedName>
    <definedName name="Bloque.6.SNP.Villas" localSheetId="5">#REF!</definedName>
    <definedName name="Bloque.6.SNP.Villas" localSheetId="6">#REF!</definedName>
    <definedName name="Bloque.6.SNP.Villas" localSheetId="7">#REF!</definedName>
    <definedName name="Bloque.6.SNP.Villas">#REF!</definedName>
    <definedName name="Bloque.8.BNP.Villas" localSheetId="2">#REF!</definedName>
    <definedName name="Bloque.8.BNP.Villas" localSheetId="4">#REF!</definedName>
    <definedName name="Bloque.8.BNP.Villas" localSheetId="7">#REF!</definedName>
    <definedName name="Bloque.8.BNP.Villas">#REF!</definedName>
    <definedName name="Bloque.8.MA" localSheetId="2">#REF!</definedName>
    <definedName name="Bloque.8.MA" localSheetId="4">#REF!</definedName>
    <definedName name="Bloque.8.MA" localSheetId="7">#REF!</definedName>
    <definedName name="Bloque.8.MA">#REF!</definedName>
    <definedName name="Bloque.8.SNP.Villas" localSheetId="2">#REF!</definedName>
    <definedName name="Bloque.8.SNP.Villas" localSheetId="4">#REF!</definedName>
    <definedName name="Bloque.8.SNP.Villas" localSheetId="7">#REF!</definedName>
    <definedName name="Bloque.8.SNP.Villas">#REF!</definedName>
    <definedName name="Bloque.8.SNP.Villas.A0.8" localSheetId="2">#REF!</definedName>
    <definedName name="Bloque.8.SNP.Villas.A0.8" localSheetId="4">#REF!</definedName>
    <definedName name="Bloque.8.SNP.Villas.A0.8" localSheetId="7">#REF!</definedName>
    <definedName name="Bloque.8.SNP.Villas.A0.8">#REF!</definedName>
    <definedName name="Bloque.8SNP.Villas" localSheetId="2">#REF!</definedName>
    <definedName name="Bloque.8SNP.Villas" localSheetId="4">#REF!</definedName>
    <definedName name="Bloque.8SNP.Villas" localSheetId="7">#REF!</definedName>
    <definedName name="Bloque.8SNP.Villas">#REF!</definedName>
    <definedName name="Bloque.Med.Luna.8.MA" localSheetId="2">[59]Insumos!#REF!</definedName>
    <definedName name="Bloque.Med.Luna.8.MA" localSheetId="4">[59]Insumos!#REF!</definedName>
    <definedName name="Bloque.Med.Luna.8.MA" localSheetId="7">[59]Insumos!#REF!</definedName>
    <definedName name="Bloque.Med.Luna.8.MA">[59]Insumos!#REF!</definedName>
    <definedName name="BLOQUE4">[33]Materiales!$E$651</definedName>
    <definedName name="BLOQUE6" localSheetId="3">[49]Materiales!$C$81</definedName>
    <definedName name="BLOQUE6" localSheetId="4">[49]Materiales!$C$81</definedName>
    <definedName name="BLOQUE6" localSheetId="5">[49]Materiales!$C$81</definedName>
    <definedName name="BLOQUE6" localSheetId="6">[49]Materiales!$C$81</definedName>
    <definedName name="BLOQUE6" localSheetId="7">[49]Materiales!$C$81</definedName>
    <definedName name="BLOQUE6">[33]Materiales!$E$652</definedName>
    <definedName name="BLOQUE8" localSheetId="2">#REF!</definedName>
    <definedName name="BLOQUE8" localSheetId="3">#REF!</definedName>
    <definedName name="BLOQUE8" localSheetId="4">#REF!</definedName>
    <definedName name="BLOQUE8" localSheetId="5">#REF!</definedName>
    <definedName name="BLOQUE8" localSheetId="6">#REF!</definedName>
    <definedName name="BLOQUE8" localSheetId="7">#REF!</definedName>
    <definedName name="BLOQUE8" localSheetId="0">#REF!</definedName>
    <definedName name="BLOQUE8">#REF!</definedName>
    <definedName name="bloques">[76]Ana!$F$139</definedName>
    <definedName name="Bloques.8.BNTN.Mezc.Antillana" localSheetId="2">[64]Análisis!#REF!</definedName>
    <definedName name="Bloques.8.BNTN.Mezc.Antillana" localSheetId="3">[64]Análisis!#REF!</definedName>
    <definedName name="Bloques.8.BNTN.Mezc.Antillana" localSheetId="4">[64]Análisis!#REF!</definedName>
    <definedName name="Bloques.8.BNTN.Mezc.Antillana" localSheetId="5">[64]Análisis!#REF!</definedName>
    <definedName name="Bloques.8.BNTN.Mezc.Antillana" localSheetId="6">[64]Análisis!#REF!</definedName>
    <definedName name="Bloques.8.BNTN.Mezc.Antillana" localSheetId="7">[64]Análisis!#REF!</definedName>
    <definedName name="Bloques.8.BNTN.Mezc.Antillana">[64]Análisis!#REF!</definedName>
    <definedName name="Bloques.8.SNP.Mezc.Antillana" localSheetId="2">[64]Análisis!#REF!</definedName>
    <definedName name="Bloques.8.SNP.Mezc.Antillana" localSheetId="3">[64]Análisis!#REF!</definedName>
    <definedName name="Bloques.8.SNP.Mezc.Antillana" localSheetId="4">[64]Análisis!#REF!</definedName>
    <definedName name="Bloques.8.SNP.Mezc.Antillana" localSheetId="5">[64]Análisis!#REF!</definedName>
    <definedName name="Bloques.8.SNP.Mezc.Antillana" localSheetId="6">[64]Análisis!#REF!</definedName>
    <definedName name="Bloques.8.SNP.Mezc.Antillana" localSheetId="7">[64]Análisis!#REF!</definedName>
    <definedName name="Bloques.8.SNP.Mezc.Antillana">[64]Análisis!#REF!</definedName>
    <definedName name="Bloques.8.SNPT">[59]Análisis!$D$306</definedName>
    <definedName name="bloques.calados" localSheetId="2">#REF!</definedName>
    <definedName name="bloques.calados" localSheetId="3">#REF!</definedName>
    <definedName name="bloques.calados" localSheetId="4">#REF!</definedName>
    <definedName name="bloques.calados" localSheetId="5">#REF!</definedName>
    <definedName name="bloques.calados" localSheetId="6">#REF!</definedName>
    <definedName name="bloques.calados" localSheetId="7">#REF!</definedName>
    <definedName name="bloques.calados">#REF!</definedName>
    <definedName name="Bloques_de_4">[47]Insumos!$B$21:$D$21</definedName>
    <definedName name="Bloques_de_6">[47]Insumos!$B$22:$D$22</definedName>
    <definedName name="Bloques_de_8">[47]Insumos!$B$23:$D$23</definedName>
    <definedName name="bloques4">[50]MATERIALES!#REF!</definedName>
    <definedName name="bloques6">[50]MATERIALES!#REF!</definedName>
    <definedName name="bloques8">[50]MATERIALES!#REF!</definedName>
    <definedName name="BLOQUESVID">[67]Ins!$E$260</definedName>
    <definedName name="bobedilla" localSheetId="2">#REF!</definedName>
    <definedName name="bobedilla" localSheetId="3">#REF!</definedName>
    <definedName name="bobedilla" localSheetId="4">#REF!</definedName>
    <definedName name="bobedilla" localSheetId="5">#REF!</definedName>
    <definedName name="bobedilla" localSheetId="6">#REF!</definedName>
    <definedName name="bobedilla" localSheetId="7">#REF!</definedName>
    <definedName name="bobedilla">#REF!</definedName>
    <definedName name="bobedilla6.54" localSheetId="2">#REF!</definedName>
    <definedName name="bobedilla6.54" localSheetId="4">#REF!</definedName>
    <definedName name="bobedilla6.54" localSheetId="7">#REF!</definedName>
    <definedName name="bobedilla6.54">#REF!</definedName>
    <definedName name="BOMBA" localSheetId="2">#REF!</definedName>
    <definedName name="BOMBA" localSheetId="4">#REF!</definedName>
    <definedName name="BOMBA" localSheetId="7">#REF!</definedName>
    <definedName name="BOMBA">#REF!</definedName>
    <definedName name="Bomba.Arrastre">[59]Insumos!$E$142</definedName>
    <definedName name="BOMBAS" localSheetId="2">#REF!</definedName>
    <definedName name="BOMBAS" localSheetId="3">#REF!</definedName>
    <definedName name="BOMBAS" localSheetId="4">#REF!</definedName>
    <definedName name="BOMBAS" localSheetId="5">#REF!</definedName>
    <definedName name="BOMBAS" localSheetId="6">#REF!</definedName>
    <definedName name="BOMBAS" localSheetId="7">#REF!</definedName>
    <definedName name="BOMBAS" localSheetId="0">#REF!</definedName>
    <definedName name="BOMBAS">#REF!</definedName>
    <definedName name="BOMBILLAS_1500W">[79]INSU!$B$42</definedName>
    <definedName name="BOMVAC" localSheetId="2">#REF!</definedName>
    <definedName name="BOMVAC" localSheetId="3">#REF!</definedName>
    <definedName name="BOMVAC" localSheetId="4">#REF!</definedName>
    <definedName name="BOMVAC" localSheetId="5">#REF!</definedName>
    <definedName name="BOMVAC" localSheetId="6">#REF!</definedName>
    <definedName name="BOMVAC" localSheetId="7">#REF!</definedName>
    <definedName name="BOMVAC" localSheetId="0">#REF!</definedName>
    <definedName name="BOMVAC">#REF!</definedName>
    <definedName name="BOQUILLAFREG" localSheetId="2">#REF!</definedName>
    <definedName name="BOQUILLAFREG" localSheetId="4">#REF!</definedName>
    <definedName name="BOQUILLAFREG" localSheetId="7">#REF!</definedName>
    <definedName name="BOQUILLAFREG">#REF!</definedName>
    <definedName name="BOQUILLALAV" localSheetId="2">#REF!</definedName>
    <definedName name="BOQUILLALAV" localSheetId="4">#REF!</definedName>
    <definedName name="BOQUILLALAV" localSheetId="7">#REF!</definedName>
    <definedName name="BOQUILLALAV">#REF!</definedName>
    <definedName name="BOQUILLALAV212TAPON" localSheetId="2">#REF!</definedName>
    <definedName name="BOQUILLALAV212TAPON" localSheetId="4">#REF!</definedName>
    <definedName name="BOQUILLALAV212TAPON" localSheetId="7">#REF!</definedName>
    <definedName name="BOQUILLALAV212TAPON">#REF!</definedName>
    <definedName name="BOQUILLALAVCRO" localSheetId="2">#REF!</definedName>
    <definedName name="BOQUILLALAVCRO" localSheetId="4">#REF!</definedName>
    <definedName name="BOQUILLALAVCRO" localSheetId="7">#REF!</definedName>
    <definedName name="BOQUILLALAVCRO">#REF!</definedName>
    <definedName name="BOQUILLALAVPVC" localSheetId="2">#REF!</definedName>
    <definedName name="BOQUILLALAVPVC" localSheetId="4">#REF!</definedName>
    <definedName name="BOQUILLALAVPVC" localSheetId="7">#REF!</definedName>
    <definedName name="BOQUILLALAVPVC">#REF!</definedName>
    <definedName name="Borde.marmol.A" localSheetId="2">[59]Insumos!#REF!</definedName>
    <definedName name="Borde.marmol.A" localSheetId="4">[59]Insumos!#REF!</definedName>
    <definedName name="Borde.marmol.A" localSheetId="7">[59]Insumos!#REF!</definedName>
    <definedName name="Borde.marmol.A">[59]Insumos!#REF!</definedName>
    <definedName name="Bordillo.Granito.Lavado" localSheetId="2">#REF!</definedName>
    <definedName name="Bordillo.Granito.Lavado" localSheetId="3">#REF!</definedName>
    <definedName name="Bordillo.Granito.Lavado" localSheetId="4">#REF!</definedName>
    <definedName name="Bordillo.Granito.Lavado" localSheetId="5">#REF!</definedName>
    <definedName name="Bordillo.Granito.Lavado" localSheetId="6">#REF!</definedName>
    <definedName name="Bordillo.Granito.Lavado" localSheetId="7">#REF!</definedName>
    <definedName name="Bordillo.Granito.Lavado">#REF!</definedName>
    <definedName name="BORDILLO4" localSheetId="2">#REF!</definedName>
    <definedName name="BORDILLO4" localSheetId="3">#REF!</definedName>
    <definedName name="BORDILLO4" localSheetId="4">#REF!</definedName>
    <definedName name="BORDILLO4" localSheetId="5">#REF!</definedName>
    <definedName name="BORDILLO4" localSheetId="6">#REF!</definedName>
    <definedName name="BORDILLO4" localSheetId="7">#REF!</definedName>
    <definedName name="BORDILLO4" localSheetId="0">#REF!</definedName>
    <definedName name="BORDILLO4">#REF!</definedName>
    <definedName name="BORDILLO6" localSheetId="2">#REF!</definedName>
    <definedName name="BORDILLO6" localSheetId="3">#REF!</definedName>
    <definedName name="BORDILLO6" localSheetId="4">#REF!</definedName>
    <definedName name="BORDILLO6" localSheetId="5">#REF!</definedName>
    <definedName name="BORDILLO6" localSheetId="6">#REF!</definedName>
    <definedName name="BORDILLO6" localSheetId="7">#REF!</definedName>
    <definedName name="BORDILLO6" localSheetId="0">#REF!</definedName>
    <definedName name="BORDILLO6">#REF!</definedName>
    <definedName name="BORDILLO8" localSheetId="2">#REF!</definedName>
    <definedName name="BORDILLO8" localSheetId="3">#REF!</definedName>
    <definedName name="BORDILLO8" localSheetId="4">#REF!</definedName>
    <definedName name="BORDILLO8" localSheetId="5">#REF!</definedName>
    <definedName name="BORDILLO8" localSheetId="6">#REF!</definedName>
    <definedName name="BORDILLO8" localSheetId="7">#REF!</definedName>
    <definedName name="BORDILLO8" localSheetId="0">#REF!</definedName>
    <definedName name="BORDILLO8">#REF!</definedName>
    <definedName name="Borrar_C.A1">'[80]Col.Amarre'!$J$9:$M$9,'[80]Col.Amarre'!$J$10:$R$10,'[80]Col.Amarre'!$AG$13:$AH$13,'[80]Col.Amarre'!$AJ$11:$AK$11,'[80]Col.Amarre'!$AP$13:$AQ$13,'[80]Col.Amarre'!$AR$11:$AS$11,'[80]Col.Amarre'!$D$16:$M$35,'[80]Col.Amarre'!$V$16:$AC$35</definedName>
    <definedName name="Borrar_Esc.">[80]Escalera!$J$9:$M$9,[80]Escalera!$J$10:$R$10,[80]Escalera!$AL$14:$AM$14,[80]Escalera!$AL$16:$AM$16,[80]Escalera!$I$16:$M$16,[80]Escalera!$B$19:$AE$32,[80]Escalera!$AN$19:$AQ$32</definedName>
    <definedName name="Borrar_Muros">[80]Muros!$W$15:$Z$15,[80]Muros!$AA$15:$AD$15,[80]Muros!$AF$13,[80]Muros!$K$20:$L$20,[80]Muros!$O$26:$P$26</definedName>
    <definedName name="Borrar_Precio">'[81]Cotz.'!$F$23:$F$800,'[81]Cotz.'!$K$280:$K$800</definedName>
    <definedName name="Borrar_V.C1">[82]qqVgas!$J$9:$M$9,[82]qqVgas!$J$10:$R$10,[82]qqVgas!$AJ$11:$AK$11,[82]qqVgas!$AR$11:$AS$11,[82]qqVgas!$AG$13:$AH$13,[82]qqVgas!$AP$13:$AQ$13,[82]qqVgas!$D$16:$AC$195</definedName>
    <definedName name="BOT" localSheetId="2">#REF!</definedName>
    <definedName name="BOT" localSheetId="4">#REF!</definedName>
    <definedName name="BOT" localSheetId="7">#REF!</definedName>
    <definedName name="BOT" localSheetId="0">#REF!</definedName>
    <definedName name="BOT">#REF!</definedName>
    <definedName name="Bote" localSheetId="2">#REF!</definedName>
    <definedName name="Bote" localSheetId="4">#REF!</definedName>
    <definedName name="Bote" localSheetId="7">#REF!</definedName>
    <definedName name="Bote">#REF!</definedName>
    <definedName name="BOTE_3.6KM">'[83]Analisis BC'!$H$60</definedName>
    <definedName name="bote_3km" localSheetId="2">#REF!</definedName>
    <definedName name="bote_3km" localSheetId="3">#REF!</definedName>
    <definedName name="bote_3km" localSheetId="4">#REF!</definedName>
    <definedName name="bote_3km" localSheetId="5">#REF!</definedName>
    <definedName name="bote_3km" localSheetId="6">#REF!</definedName>
    <definedName name="bote_3km" localSheetId="7">#REF!</definedName>
    <definedName name="bote_3km" localSheetId="0">#REF!</definedName>
    <definedName name="bote_3km">#REF!</definedName>
    <definedName name="bote_5km" localSheetId="2">#REF!</definedName>
    <definedName name="bote_5km" localSheetId="4">#REF!</definedName>
    <definedName name="bote_5km" localSheetId="7">#REF!</definedName>
    <definedName name="bote_5km">#REF!</definedName>
    <definedName name="Bote_de_Material">[47]Insumos!$B$27:$D$27</definedName>
    <definedName name="BOTE3.6KM">[78]Analisis!$F$80</definedName>
    <definedName name="BOTEEQUIPO" localSheetId="2">#REF!</definedName>
    <definedName name="BOTEEQUIPO" localSheetId="3">#REF!</definedName>
    <definedName name="BOTEEQUIPO" localSheetId="4">#REF!</definedName>
    <definedName name="BOTEEQUIPO" localSheetId="5">#REF!</definedName>
    <definedName name="BOTEEQUIPO" localSheetId="6">#REF!</definedName>
    <definedName name="BOTEEQUIPO" localSheetId="7">#REF!</definedName>
    <definedName name="BOTEEQUIPO" localSheetId="0">#REF!</definedName>
    <definedName name="BOTEEQUIPO">#REF!</definedName>
    <definedName name="botemano" localSheetId="2">#REF!</definedName>
    <definedName name="botemano" localSheetId="4">#REF!</definedName>
    <definedName name="botemano" localSheetId="5">#REF!</definedName>
    <definedName name="botemano" localSheetId="6">#REF!</definedName>
    <definedName name="botemano" localSheetId="7">#REF!</definedName>
    <definedName name="botemano">#REF!</definedName>
    <definedName name="botes" localSheetId="2">[84]GONZALO!#REF!</definedName>
    <definedName name="botes" localSheetId="4">[84]GONZALO!#REF!</definedName>
    <definedName name="botes" localSheetId="7">[84]GONZALO!#REF!</definedName>
    <definedName name="botes">[84]GONZALO!#REF!</definedName>
    <definedName name="bOTIQUIN01" localSheetId="2">#REF!</definedName>
    <definedName name="bOTIQUIN01" localSheetId="3">#REF!</definedName>
    <definedName name="bOTIQUIN01" localSheetId="4">#REF!</definedName>
    <definedName name="bOTIQUIN01" localSheetId="5">#REF!</definedName>
    <definedName name="bOTIQUIN01" localSheetId="6">#REF!</definedName>
    <definedName name="bOTIQUIN01" localSheetId="7">#REF!</definedName>
    <definedName name="bOTIQUIN01" localSheetId="0">#REF!</definedName>
    <definedName name="bOTIQUIN01">#REF!</definedName>
    <definedName name="bOTIQUIN02" localSheetId="2">#REF!</definedName>
    <definedName name="bOTIQUIN02" localSheetId="4">#REF!</definedName>
    <definedName name="bOTIQUIN02" localSheetId="7">#REF!</definedName>
    <definedName name="bOTIQUIN02">#REF!</definedName>
    <definedName name="bOTIQUIN03" localSheetId="2">#REF!</definedName>
    <definedName name="bOTIQUIN03" localSheetId="4">#REF!</definedName>
    <definedName name="bOTIQUIN03" localSheetId="7">#REF!</definedName>
    <definedName name="bOTIQUIN03">#REF!</definedName>
    <definedName name="bOTIQUIN04" localSheetId="2">#REF!</definedName>
    <definedName name="bOTIQUIN04" localSheetId="4">#REF!</definedName>
    <definedName name="bOTIQUIN04" localSheetId="7">#REF!</definedName>
    <definedName name="bOTIQUIN04">#REF!</definedName>
    <definedName name="bOTIQUIN05" localSheetId="2">#REF!</definedName>
    <definedName name="bOTIQUIN05" localSheetId="4">#REF!</definedName>
    <definedName name="bOTIQUIN05" localSheetId="7">#REF!</definedName>
    <definedName name="bOTIQUIN05">#REF!</definedName>
    <definedName name="bOTIQUIN06" localSheetId="2">#REF!</definedName>
    <definedName name="bOTIQUIN06" localSheetId="4">#REF!</definedName>
    <definedName name="bOTIQUIN06" localSheetId="7">#REF!</definedName>
    <definedName name="bOTIQUIN06">#REF!</definedName>
    <definedName name="botmat" localSheetId="2">#REF!</definedName>
    <definedName name="botmat" localSheetId="4">#REF!</definedName>
    <definedName name="botmat" localSheetId="7">#REF!</definedName>
    <definedName name="botmat">#REF!</definedName>
    <definedName name="BOTONTIMBRE" localSheetId="2">#REF!</definedName>
    <definedName name="BOTONTIMBRE" localSheetId="4">#REF!</definedName>
    <definedName name="BOTONTIMBRE" localSheetId="7">#REF!</definedName>
    <definedName name="BOTONTIMBRE">#REF!</definedName>
    <definedName name="BOVFOAM" localSheetId="2">#REF!</definedName>
    <definedName name="BOVFOAM" localSheetId="4">#REF!</definedName>
    <definedName name="BOVFOAM" localSheetId="5">#REF!</definedName>
    <definedName name="BOVFOAM" localSheetId="6">#REF!</definedName>
    <definedName name="BOVFOAM" localSheetId="7">#REF!</definedName>
    <definedName name="BOVFOAM">#REF!</definedName>
    <definedName name="boxes" localSheetId="2">[36]Factura!#REF!</definedName>
    <definedName name="boxes" localSheetId="4">[36]Factura!#REF!</definedName>
    <definedName name="boxes" localSheetId="7">[36]Factura!#REF!</definedName>
    <definedName name="boxes">[36]Factura!#REF!</definedName>
    <definedName name="bp_4">[75]PRECIOS!$E$84</definedName>
    <definedName name="BPLUV4SDR41CONTRA" localSheetId="2">#REF!</definedName>
    <definedName name="BPLUV4SDR41CONTRA" localSheetId="3">#REF!</definedName>
    <definedName name="BPLUV4SDR41CONTRA" localSheetId="4">#REF!</definedName>
    <definedName name="BPLUV4SDR41CONTRA" localSheetId="5">#REF!</definedName>
    <definedName name="BPLUV4SDR41CONTRA" localSheetId="6">#REF!</definedName>
    <definedName name="BPLUV4SDR41CONTRA" localSheetId="7">#REF!</definedName>
    <definedName name="BPLUV4SDR41CONTRA">#REF!</definedName>
    <definedName name="BREAKER15" localSheetId="2">#REF!</definedName>
    <definedName name="BREAKER15" localSheetId="4">#REF!</definedName>
    <definedName name="BREAKER15" localSheetId="7">#REF!</definedName>
    <definedName name="BREAKER15">#REF!</definedName>
    <definedName name="BREAKER2P40" localSheetId="2">#REF!</definedName>
    <definedName name="BREAKER2P40" localSheetId="4">#REF!</definedName>
    <definedName name="BREAKER2P40" localSheetId="5">#REF!</definedName>
    <definedName name="BREAKER2P40" localSheetId="6">#REF!</definedName>
    <definedName name="BREAKER2P40" localSheetId="7">#REF!</definedName>
    <definedName name="BREAKER2P40">#REF!</definedName>
    <definedName name="BREAKER2P60" localSheetId="2">#REF!</definedName>
    <definedName name="BREAKER2P60" localSheetId="4">#REF!</definedName>
    <definedName name="BREAKER2P60" localSheetId="5">#REF!</definedName>
    <definedName name="BREAKER2P60" localSheetId="6">#REF!</definedName>
    <definedName name="BREAKER2P60" localSheetId="7">#REF!</definedName>
    <definedName name="BREAKER2P60">#REF!</definedName>
    <definedName name="Brigada_de_Topografía__incluyendo_equipos">[47]Insumos!$B$148:$D$148</definedName>
    <definedName name="BRIGADATOPOGRAFICA">[85]M.O.!$C$9</definedName>
    <definedName name="Brillado.Marmol">[59]Insumos!$E$134</definedName>
    <definedName name="brochas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7">#REF!</definedName>
    <definedName name="BT" localSheetId="0">#REF!</definedName>
    <definedName name="BT">#REF!</definedName>
    <definedName name="bum" localSheetId="2">'[32]Pres. '!#REF!</definedName>
    <definedName name="bum" localSheetId="3">'[32]Pres. '!#REF!</definedName>
    <definedName name="bum" localSheetId="4">'[32]Pres. '!#REF!</definedName>
    <definedName name="bum" localSheetId="5">'[32]Pres. '!#REF!</definedName>
    <definedName name="bum" localSheetId="6">'[32]Pres. '!#REF!</definedName>
    <definedName name="bum" localSheetId="7">'[32]Pres. '!#REF!</definedName>
    <definedName name="bum" localSheetId="0">'[32]Pres. '!#REF!</definedName>
    <definedName name="bum">'[32]Pres. '!#REF!</definedName>
    <definedName name="button_area_1" localSheetId="2">#REF!</definedName>
    <definedName name="button_area_1" localSheetId="3">#REF!</definedName>
    <definedName name="button_area_1" localSheetId="4">#REF!</definedName>
    <definedName name="button_area_1" localSheetId="5">#REF!</definedName>
    <definedName name="button_area_1" localSheetId="6">#REF!</definedName>
    <definedName name="button_area_1" localSheetId="7">#REF!</definedName>
    <definedName name="button_area_1">#REF!</definedName>
    <definedName name="C._ADICIONAL">#N/A</definedName>
    <definedName name="c.gas.gen" localSheetId="2">#REF!</definedName>
    <definedName name="c.gas.gen" localSheetId="3">#REF!</definedName>
    <definedName name="c.gas.gen" localSheetId="4">#REF!</definedName>
    <definedName name="c.gas.gen" localSheetId="5">#REF!</definedName>
    <definedName name="c.gas.gen" localSheetId="6">#REF!</definedName>
    <definedName name="c.gas.gen" localSheetId="7">#REF!</definedName>
    <definedName name="c.gas.gen">#REF!</definedName>
    <definedName name="C.Piscina.C1" localSheetId="2">[64]Análisis!#REF!</definedName>
    <definedName name="C.Piscina.C1" localSheetId="3">[64]Análisis!#REF!</definedName>
    <definedName name="C.Piscina.C1" localSheetId="4">[64]Análisis!#REF!</definedName>
    <definedName name="C.Piscina.C1" localSheetId="5">[64]Análisis!#REF!</definedName>
    <definedName name="C.Piscina.C1" localSheetId="6">[64]Análisis!#REF!</definedName>
    <definedName name="C.Piscina.C1" localSheetId="7">[64]Análisis!#REF!</definedName>
    <definedName name="C.Piscina.C1">[64]Análisis!#REF!</definedName>
    <definedName name="C.Piscina.C2" localSheetId="2">[64]Análisis!#REF!</definedName>
    <definedName name="C.Piscina.C2" localSheetId="4">[64]Análisis!#REF!</definedName>
    <definedName name="C.Piscina.C2" localSheetId="7">[64]Análisis!#REF!</definedName>
    <definedName name="C.Piscina.C2">[64]Análisis!#REF!</definedName>
    <definedName name="C.Piscina.C3" localSheetId="2">[64]Análisis!#REF!</definedName>
    <definedName name="C.Piscina.C3" localSheetId="4">[64]Análisis!#REF!</definedName>
    <definedName name="C.Piscina.C3" localSheetId="7">[64]Análisis!#REF!</definedName>
    <definedName name="C.Piscina.C3">[64]Análisis!#REF!</definedName>
    <definedName name="C.Piscina.C4" localSheetId="2">[64]Análisis!#REF!</definedName>
    <definedName name="C.Piscina.C4" localSheetId="4">[64]Análisis!#REF!</definedName>
    <definedName name="C.Piscina.C4" localSheetId="7">[64]Análisis!#REF!</definedName>
    <definedName name="C.Piscina.C4">[64]Análisis!#REF!</definedName>
    <definedName name="C.Piscina.C5" localSheetId="2">[64]Análisis!#REF!</definedName>
    <definedName name="C.Piscina.C5" localSheetId="4">[64]Análisis!#REF!</definedName>
    <definedName name="C.Piscina.C5" localSheetId="7">[64]Análisis!#REF!</definedName>
    <definedName name="C.Piscina.C5">[64]Análisis!#REF!</definedName>
    <definedName name="C.Piscina.Cc" localSheetId="2">[64]Análisis!#REF!</definedName>
    <definedName name="C.Piscina.Cc" localSheetId="4">[64]Análisis!#REF!</definedName>
    <definedName name="C.Piscina.Cc" localSheetId="7">[64]Análisis!#REF!</definedName>
    <definedName name="C.Piscina.Cc">[64]Análisis!#REF!</definedName>
    <definedName name="C.Piscina.Losa" localSheetId="2">[64]Análisis!#REF!</definedName>
    <definedName name="C.Piscina.Losa" localSheetId="4">[64]Análisis!#REF!</definedName>
    <definedName name="C.Piscina.Losa" localSheetId="7">[64]Análisis!#REF!</definedName>
    <definedName name="C.Piscina.Losa">[64]Análisis!#REF!</definedName>
    <definedName name="C.Piscina.V1" localSheetId="2">[64]Análisis!#REF!</definedName>
    <definedName name="C.Piscina.V1" localSheetId="4">[64]Análisis!#REF!</definedName>
    <definedName name="C.Piscina.V1" localSheetId="7">[64]Análisis!#REF!</definedName>
    <definedName name="C.Piscina.V1">[64]Análisis!#REF!</definedName>
    <definedName name="C.Piscina.V2" localSheetId="2">[64]Análisis!#REF!</definedName>
    <definedName name="C.Piscina.V2" localSheetId="4">[64]Análisis!#REF!</definedName>
    <definedName name="C.Piscina.V2" localSheetId="7">[64]Análisis!#REF!</definedName>
    <definedName name="C.Piscina.V2">[64]Análisis!#REF!</definedName>
    <definedName name="C.Piscina.V3" localSheetId="2">[64]Análisis!#REF!</definedName>
    <definedName name="C.Piscina.V3" localSheetId="4">[64]Análisis!#REF!</definedName>
    <definedName name="C.Piscina.V3" localSheetId="7">[64]Análisis!#REF!</definedName>
    <definedName name="C.Piscina.V3">[64]Análisis!#REF!</definedName>
    <definedName name="C.Piscina.V4" localSheetId="2">[64]Análisis!#REF!</definedName>
    <definedName name="C.Piscina.V4" localSheetId="4">[64]Análisis!#REF!</definedName>
    <definedName name="C.Piscina.V4" localSheetId="7">[64]Análisis!#REF!</definedName>
    <definedName name="C.Piscina.V4">[64]Análisis!#REF!</definedName>
    <definedName name="C.Piscina.V5" localSheetId="2">[64]Análisis!#REF!</definedName>
    <definedName name="C.Piscina.V5" localSheetId="4">[64]Análisis!#REF!</definedName>
    <definedName name="C.Piscina.V5" localSheetId="7">[64]Análisis!#REF!</definedName>
    <definedName name="C.Piscina.V5">[64]Análisis!#REF!</definedName>
    <definedName name="C.Piscina.V6" localSheetId="2">[64]Análisis!#REF!</definedName>
    <definedName name="C.Piscina.V6" localSheetId="4">[64]Análisis!#REF!</definedName>
    <definedName name="C.Piscina.V6" localSheetId="7">[64]Análisis!#REF!</definedName>
    <definedName name="C.Piscina.V6">[64]Análisis!#REF!</definedName>
    <definedName name="C.Piscina.ZC1" localSheetId="2">[64]Análisis!#REF!</definedName>
    <definedName name="C.Piscina.ZC1" localSheetId="4">[64]Análisis!#REF!</definedName>
    <definedName name="C.Piscina.ZC1" localSheetId="7">[64]Análisis!#REF!</definedName>
    <definedName name="C.Piscina.ZC1">[64]Análisis!#REF!</definedName>
    <definedName name="C.Piscina.ZC2" localSheetId="2">[64]Análisis!#REF!</definedName>
    <definedName name="C.Piscina.ZC2" localSheetId="4">[64]Análisis!#REF!</definedName>
    <definedName name="C.Piscina.ZC2" localSheetId="7">[64]Análisis!#REF!</definedName>
    <definedName name="C.Piscina.ZC2">[64]Análisis!#REF!</definedName>
    <definedName name="C.Piscina.ZC3" localSheetId="2">[64]Análisis!#REF!</definedName>
    <definedName name="C.Piscina.ZC3" localSheetId="4">[64]Análisis!#REF!</definedName>
    <definedName name="C.Piscina.ZC3" localSheetId="7">[64]Análisis!#REF!</definedName>
    <definedName name="C.Piscina.ZC3">[64]Análisis!#REF!</definedName>
    <definedName name="C.Piscina.ZC4" localSheetId="2">[64]Análisis!#REF!</definedName>
    <definedName name="C.Piscina.ZC4" localSheetId="4">[64]Análisis!#REF!</definedName>
    <definedName name="C.Piscina.ZC4" localSheetId="7">[64]Análisis!#REF!</definedName>
    <definedName name="C.Piscina.ZC4">[64]Análisis!#REF!</definedName>
    <definedName name="C.Piscina.ZC5" localSheetId="2">[64]Análisis!#REF!</definedName>
    <definedName name="C.Piscina.ZC5" localSheetId="4">[64]Análisis!#REF!</definedName>
    <definedName name="C.Piscina.ZC5" localSheetId="7">[64]Análisis!#REF!</definedName>
    <definedName name="C.Piscina.ZC5">[64]Análisis!#REF!</definedName>
    <definedName name="C.Piscina.ZCc" localSheetId="2">[64]Análisis!#REF!</definedName>
    <definedName name="C.Piscina.ZCc" localSheetId="4">[64]Análisis!#REF!</definedName>
    <definedName name="C.Piscina.ZCc" localSheetId="7">[64]Análisis!#REF!</definedName>
    <definedName name="C.Piscina.ZCc">[64]Análisis!#REF!</definedName>
    <definedName name="C.Tennis.C1" localSheetId="2">[64]Análisis!#REF!</definedName>
    <definedName name="C.Tennis.C1" localSheetId="4">[64]Análisis!#REF!</definedName>
    <definedName name="C.Tennis.C1" localSheetId="7">[64]Análisis!#REF!</definedName>
    <definedName name="C.Tennis.C1">[64]Análisis!#REF!</definedName>
    <definedName name="C.Tennis.C2yC5" localSheetId="2">[64]Análisis!#REF!</definedName>
    <definedName name="C.Tennis.C2yC5" localSheetId="4">[64]Análisis!#REF!</definedName>
    <definedName name="C.Tennis.C2yC5" localSheetId="7">[64]Análisis!#REF!</definedName>
    <definedName name="C.Tennis.C2yC5">[64]Análisis!#REF!</definedName>
    <definedName name="C.Tennis.C4" localSheetId="2">[64]Análisis!#REF!</definedName>
    <definedName name="C.Tennis.C4" localSheetId="4">[64]Análisis!#REF!</definedName>
    <definedName name="C.Tennis.C4" localSheetId="7">[64]Análisis!#REF!</definedName>
    <definedName name="C.Tennis.C4">[64]Análisis!#REF!</definedName>
    <definedName name="C.Tennis.V1" localSheetId="2">[64]Análisis!#REF!</definedName>
    <definedName name="C.Tennis.V1" localSheetId="4">[64]Análisis!#REF!</definedName>
    <definedName name="C.Tennis.V1" localSheetId="7">[64]Análisis!#REF!</definedName>
    <definedName name="C.Tennis.V1">[64]Análisis!#REF!</definedName>
    <definedName name="C.Tennis.V10" localSheetId="2">[64]Análisis!#REF!</definedName>
    <definedName name="C.Tennis.V10" localSheetId="4">[64]Análisis!#REF!</definedName>
    <definedName name="C.Tennis.V10" localSheetId="7">[64]Análisis!#REF!</definedName>
    <definedName name="C.Tennis.V10">[64]Análisis!#REF!</definedName>
    <definedName name="C.Tennis.V2" localSheetId="2">[64]Análisis!#REF!</definedName>
    <definedName name="C.Tennis.V2" localSheetId="4">[64]Análisis!#REF!</definedName>
    <definedName name="C.Tennis.V2" localSheetId="7">[64]Análisis!#REF!</definedName>
    <definedName name="C.Tennis.V2">[64]Análisis!#REF!</definedName>
    <definedName name="C.Tennis.V3" localSheetId="2">[64]Análisis!#REF!</definedName>
    <definedName name="C.Tennis.V3" localSheetId="4">[64]Análisis!#REF!</definedName>
    <definedName name="C.Tennis.V3" localSheetId="7">[64]Análisis!#REF!</definedName>
    <definedName name="C.Tennis.V3">[64]Análisis!#REF!</definedName>
    <definedName name="C.Tennis.V4" localSheetId="2">[64]Análisis!#REF!</definedName>
    <definedName name="C.Tennis.V4" localSheetId="4">[64]Análisis!#REF!</definedName>
    <definedName name="C.Tennis.V4" localSheetId="7">[64]Análisis!#REF!</definedName>
    <definedName name="C.Tennis.V4">[64]Análisis!#REF!</definedName>
    <definedName name="C.Tennis.V5" localSheetId="2">[64]Análisis!#REF!</definedName>
    <definedName name="C.Tennis.V5" localSheetId="4">[64]Análisis!#REF!</definedName>
    <definedName name="C.Tennis.V5" localSheetId="7">[64]Análisis!#REF!</definedName>
    <definedName name="C.Tennis.V5">[64]Análisis!#REF!</definedName>
    <definedName name="C.Tennis.V6" localSheetId="2">[64]Análisis!#REF!</definedName>
    <definedName name="C.Tennis.V6" localSheetId="4">[64]Análisis!#REF!</definedName>
    <definedName name="C.Tennis.V6" localSheetId="7">[64]Análisis!#REF!</definedName>
    <definedName name="C.Tennis.V6">[64]Análisis!#REF!</definedName>
    <definedName name="C.Tennis.V7" localSheetId="2">[64]Análisis!#REF!</definedName>
    <definedName name="C.Tennis.V7" localSheetId="4">[64]Análisis!#REF!</definedName>
    <definedName name="C.Tennis.V7" localSheetId="7">[64]Análisis!#REF!</definedName>
    <definedName name="C.Tennis.V7">[64]Análisis!#REF!</definedName>
    <definedName name="C.Tennis.V8" localSheetId="2">[64]Análisis!#REF!</definedName>
    <definedName name="C.Tennis.V8" localSheetId="4">[64]Análisis!#REF!</definedName>
    <definedName name="C.Tennis.V8" localSheetId="7">[64]Análisis!#REF!</definedName>
    <definedName name="C.Tennis.V8">[64]Análisis!#REF!</definedName>
    <definedName name="C.Tennis.V9" localSheetId="2">[64]Análisis!#REF!</definedName>
    <definedName name="C.Tennis.V9" localSheetId="4">[64]Análisis!#REF!</definedName>
    <definedName name="C.Tennis.V9" localSheetId="7">[64]Análisis!#REF!</definedName>
    <definedName name="C.Tennis.V9">[64]Análisis!#REF!</definedName>
    <definedName name="C.Tennis.ZC1" localSheetId="2">[64]Análisis!#REF!</definedName>
    <definedName name="C.Tennis.ZC1" localSheetId="4">[64]Análisis!#REF!</definedName>
    <definedName name="C.Tennis.ZC1" localSheetId="7">[64]Análisis!#REF!</definedName>
    <definedName name="C.Tennis.ZC1">[64]Análisis!#REF!</definedName>
    <definedName name="C.Tennis.Zc2" localSheetId="2">[64]Análisis!#REF!</definedName>
    <definedName name="C.Tennis.Zc2" localSheetId="4">[64]Análisis!#REF!</definedName>
    <definedName name="C.Tennis.Zc2" localSheetId="7">[64]Análisis!#REF!</definedName>
    <definedName name="C.Tennis.Zc2">[64]Análisis!#REF!</definedName>
    <definedName name="C.Tennis.ZC3" localSheetId="2">[64]Análisis!#REF!</definedName>
    <definedName name="C.Tennis.ZC3" localSheetId="4">[64]Análisis!#REF!</definedName>
    <definedName name="C.Tennis.ZC3" localSheetId="7">[64]Análisis!#REF!</definedName>
    <definedName name="C.Tennis.ZC3">[64]Análisis!#REF!</definedName>
    <definedName name="C.Tennis.ZC4" localSheetId="2">[64]Análisis!#REF!</definedName>
    <definedName name="C.Tennis.ZC4" localSheetId="4">[64]Análisis!#REF!</definedName>
    <definedName name="C.Tennis.ZC4" localSheetId="7">[64]Análisis!#REF!</definedName>
    <definedName name="C.Tennis.ZC4">[64]Análisis!#REF!</definedName>
    <definedName name="C.Tennis.ZC5" localSheetId="2">[64]Análisis!#REF!</definedName>
    <definedName name="C.Tennis.ZC5" localSheetId="4">[64]Análisis!#REF!</definedName>
    <definedName name="C.Tennis.ZC5" localSheetId="7">[64]Análisis!#REF!</definedName>
    <definedName name="C.Tennis.ZC5">[64]Análisis!#REF!</definedName>
    <definedName name="C1.1erN.Villa" localSheetId="2">[59]Análisis!#REF!</definedName>
    <definedName name="C1.1erN.Villa" localSheetId="4">[59]Análisis!#REF!</definedName>
    <definedName name="C1.1erN.Villa" localSheetId="7">[59]Análisis!#REF!</definedName>
    <definedName name="C1.1erN.Villa">[59]Análisis!#REF!</definedName>
    <definedName name="C1.2doN.Villas" localSheetId="2">[59]Análisis!#REF!</definedName>
    <definedName name="C1.2doN.Villas" localSheetId="4">[59]Análisis!#REF!</definedName>
    <definedName name="C1.2doN.Villas" localSheetId="7">[59]Análisis!#REF!</definedName>
    <definedName name="C1.2doN.Villas">[59]Análisis!#REF!</definedName>
    <definedName name="C2.1erN.Villa" localSheetId="2">[59]Análisis!#REF!</definedName>
    <definedName name="C2.1erN.Villa" localSheetId="4">[59]Análisis!#REF!</definedName>
    <definedName name="C2.1erN.Villa" localSheetId="7">[59]Análisis!#REF!</definedName>
    <definedName name="C2.1erN.Villa">[59]Análisis!#REF!</definedName>
    <definedName name="C3.2do.N.Villa" localSheetId="2">[59]Análisis!#REF!</definedName>
    <definedName name="C3.2do.N.Villa" localSheetId="4">[59]Análisis!#REF!</definedName>
    <definedName name="C3.2do.N.Villa" localSheetId="7">[59]Análisis!#REF!</definedName>
    <definedName name="C3.2do.N.Villa">[59]Análisis!#REF!</definedName>
    <definedName name="Caareteo.2do.N" localSheetId="2">#REF!</definedName>
    <definedName name="Caareteo.2do.N" localSheetId="3">#REF!</definedName>
    <definedName name="Caareteo.2do.N" localSheetId="4">#REF!</definedName>
    <definedName name="Caareteo.2do.N" localSheetId="5">#REF!</definedName>
    <definedName name="Caareteo.2do.N" localSheetId="6">#REF!</definedName>
    <definedName name="Caareteo.2do.N" localSheetId="7">#REF!</definedName>
    <definedName name="Caareteo.2do.N">#REF!</definedName>
    <definedName name="CAASC1" localSheetId="2">[23]Volumenes!#REF!</definedName>
    <definedName name="CAASC1" localSheetId="3">[23]Volumenes!#REF!</definedName>
    <definedName name="CAASC1" localSheetId="4">[23]Volumenes!#REF!</definedName>
    <definedName name="CAASC1" localSheetId="5">[23]Volumenes!#REF!</definedName>
    <definedName name="CAASC1" localSheetId="6">[23]Volumenes!#REF!</definedName>
    <definedName name="CAASC1" localSheetId="7">[23]Volumenes!#REF!</definedName>
    <definedName name="CAASC1">[23]Volumenes!#REF!</definedName>
    <definedName name="caballete.tejas.hispaniola" localSheetId="2">#REF!</definedName>
    <definedName name="caballete.tejas.hispaniola" localSheetId="3">#REF!</definedName>
    <definedName name="caballete.tejas.hispaniola" localSheetId="4">#REF!</definedName>
    <definedName name="caballete.tejas.hispaniola" localSheetId="5">#REF!</definedName>
    <definedName name="caballete.tejas.hispaniola" localSheetId="6">#REF!</definedName>
    <definedName name="caballete.tejas.hispaniola" localSheetId="7">#REF!</definedName>
    <definedName name="caballete.tejas.hispaniola">#REF!</definedName>
    <definedName name="CABALLETEALUZINC" localSheetId="2">'[86]ANALISIS HORMIGON ARMADO'!#REF!</definedName>
    <definedName name="CABALLETEALUZINC" localSheetId="3">'[86]ANALISIS HORMIGON ARMADO'!#REF!</definedName>
    <definedName name="CABALLETEALUZINC" localSheetId="4">'[86]ANALISIS HORMIGON ARMADO'!#REF!</definedName>
    <definedName name="CABALLETEALUZINC" localSheetId="5">'[86]ANALISIS HORMIGON ARMADO'!#REF!</definedName>
    <definedName name="CABALLETEALUZINC" localSheetId="6">'[86]ANALISIS HORMIGON ARMADO'!#REF!</definedName>
    <definedName name="CABALLETEALUZINC" localSheetId="7">'[86]ANALISIS HORMIGON ARMADO'!#REF!</definedName>
    <definedName name="CABALLETEALUZINC">'[86]ANALISIS HORMIGON ARMADO'!#REF!</definedName>
    <definedName name="CABALLETEBARRO" localSheetId="2">#REF!</definedName>
    <definedName name="CABALLETEBARRO" localSheetId="3">#REF!</definedName>
    <definedName name="CABALLETEBARRO" localSheetId="4">#REF!</definedName>
    <definedName name="CABALLETEBARRO" localSheetId="5">#REF!</definedName>
    <definedName name="CABALLETEBARRO" localSheetId="6">#REF!</definedName>
    <definedName name="CABALLETEBARRO" localSheetId="7">#REF!</definedName>
    <definedName name="CABALLETEBARRO" localSheetId="0">#REF!</definedName>
    <definedName name="CABALLETEBARRO">#REF!</definedName>
    <definedName name="CABALLETEZ29" localSheetId="2">#REF!</definedName>
    <definedName name="CABALLETEZ29" localSheetId="4">#REF!</definedName>
    <definedName name="CABALLETEZ29" localSheetId="7">#REF!</definedName>
    <definedName name="CABALLETEZ29">#REF!</definedName>
    <definedName name="Cabañas.Ejecutivas">'[59]Cabañas Ejecutivas'!$G$109</definedName>
    <definedName name="Cabañas.Presidenciales">'[59]Cabañas Presidenciales '!$G$161</definedName>
    <definedName name="cabañas.simpleI">'[59]Cabañas simple Tipo I'!$G$106</definedName>
    <definedName name="cabañas.simpleII">'[59]Cabañas simple Tipo 2'!$G$106</definedName>
    <definedName name="cabañas.simpleIII">'[59]Cabañas simple Tipo 3'!$G$107</definedName>
    <definedName name="Cabañas.Vice.Presidenciales">'[59]Cabañas Vice Presidenciales'!$G$157</definedName>
    <definedName name="CABEZA">#REF!</definedName>
    <definedName name="CABEZAL" localSheetId="1">#REF!</definedName>
    <definedName name="CABEZAL" localSheetId="2">#REF!</definedName>
    <definedName name="CABEZAL" localSheetId="3">#REF!</definedName>
    <definedName name="CABEZAL" localSheetId="4">#REF!</definedName>
    <definedName name="CABEZAL" localSheetId="5">#REF!</definedName>
    <definedName name="CABEZAL" localSheetId="6">#REF!</definedName>
    <definedName name="CABEZAL" localSheetId="7">#REF!</definedName>
    <definedName name="CABEZAL" localSheetId="0">#REF!</definedName>
    <definedName name="CABEZAL">#REF!</definedName>
    <definedName name="Cable_de_Postensado" localSheetId="2">[56]Insumos!#REF!</definedName>
    <definedName name="Cable_de_Postensado" localSheetId="4">[56]Insumos!#REF!</definedName>
    <definedName name="Cable_de_Postensado" localSheetId="7">[56]Insumos!#REF!</definedName>
    <definedName name="Cable_de_Postensado">[56]Insumos!#REF!</definedName>
    <definedName name="Cable_de_Postensado_2">#N/A</definedName>
    <definedName name="Cable_de_Postensado_3">#N/A</definedName>
    <definedName name="cablo2">[61]Volumenes!$I$2234</definedName>
    <definedName name="cablo3" localSheetId="2">[23]Volumenes!#REF!</definedName>
    <definedName name="cablo3" localSheetId="3">[23]Volumenes!#REF!</definedName>
    <definedName name="cablo3" localSheetId="4">[23]Volumenes!#REF!</definedName>
    <definedName name="cablo3" localSheetId="5">[23]Volumenes!#REF!</definedName>
    <definedName name="cablo3" localSheetId="6">[23]Volumenes!#REF!</definedName>
    <definedName name="cablo3" localSheetId="7">[23]Volumenes!#REF!</definedName>
    <definedName name="cablo3">[23]Volumenes!#REF!</definedName>
    <definedName name="CABTEJAASFINST" localSheetId="2">#REF!</definedName>
    <definedName name="CABTEJAASFINST" localSheetId="3">#REF!</definedName>
    <definedName name="CABTEJAASFINST" localSheetId="4">#REF!</definedName>
    <definedName name="CABTEJAASFINST" localSheetId="5">#REF!</definedName>
    <definedName name="CABTEJAASFINST" localSheetId="6">#REF!</definedName>
    <definedName name="CABTEJAASFINST" localSheetId="7">#REF!</definedName>
    <definedName name="CABTEJAASFINST" localSheetId="0">#REF!</definedName>
    <definedName name="CABTEJAASFINST">#REF!</definedName>
    <definedName name="CACCATO" localSheetId="2">#REF!</definedName>
    <definedName name="CACCATO" localSheetId="4">#REF!</definedName>
    <definedName name="CACCATO" localSheetId="5">#REF!</definedName>
    <definedName name="CACCATO" localSheetId="6">#REF!</definedName>
    <definedName name="CACCATO" localSheetId="7">#REF!</definedName>
    <definedName name="CACCATO">#REF!</definedName>
    <definedName name="CACCEMP" localSheetId="2">#REF!</definedName>
    <definedName name="CACCEMP" localSheetId="4">#REF!</definedName>
    <definedName name="CACCEMP" localSheetId="5">#REF!</definedName>
    <definedName name="CACCEMP" localSheetId="6">#REF!</definedName>
    <definedName name="CACCEMP" localSheetId="7">#REF!</definedName>
    <definedName name="CACCEMP">#REF!</definedName>
    <definedName name="CACERO">[33]M.O.!$C$965</definedName>
    <definedName name="CACERO60" localSheetId="2">#REF!</definedName>
    <definedName name="CACERO60" localSheetId="3">#REF!</definedName>
    <definedName name="CACERO60" localSheetId="4">#REF!</definedName>
    <definedName name="CACERO60" localSheetId="5">#REF!</definedName>
    <definedName name="CACERO60" localSheetId="6">#REF!</definedName>
    <definedName name="CACERO60" localSheetId="7">#REF!</definedName>
    <definedName name="CACERO60" localSheetId="0">#REF!</definedName>
    <definedName name="CACERO60">#REF!</definedName>
    <definedName name="CACEROCOLCIR" localSheetId="2">#REF!</definedName>
    <definedName name="CACEROCOLCIR" localSheetId="4">#REF!</definedName>
    <definedName name="CACEROCOLCIR" localSheetId="7">#REF!</definedName>
    <definedName name="CACEROCOLCIR">#REF!</definedName>
    <definedName name="CACEROCOLML">[33]M.O.!$C$959</definedName>
    <definedName name="CACEROLOSALIMA" localSheetId="2">#REF!</definedName>
    <definedName name="CACEROLOSALIMA" localSheetId="3">#REF!</definedName>
    <definedName name="CACEROLOSALIMA" localSheetId="4">#REF!</definedName>
    <definedName name="CACEROLOSALIMA" localSheetId="5">#REF!</definedName>
    <definedName name="CACEROLOSALIMA" localSheetId="6">#REF!</definedName>
    <definedName name="CACEROLOSALIMA" localSheetId="7">#REF!</definedName>
    <definedName name="CACEROLOSALIMA" localSheetId="0">#REF!</definedName>
    <definedName name="CACEROLOSALIMA">#REF!</definedName>
    <definedName name="CACEROMALLA" localSheetId="2">#REF!</definedName>
    <definedName name="CACEROMALLA" localSheetId="4">#REF!</definedName>
    <definedName name="CACEROMALLA" localSheetId="7">#REF!</definedName>
    <definedName name="CACEROMALLA">#REF!</definedName>
    <definedName name="CACEROML">[33]M.O.!$C$961</definedName>
    <definedName name="CACEROPI" localSheetId="2">#REF!</definedName>
    <definedName name="CACEROPI" localSheetId="3">#REF!</definedName>
    <definedName name="CACEROPI" localSheetId="4">#REF!</definedName>
    <definedName name="CACEROPI" localSheetId="5">#REF!</definedName>
    <definedName name="CACEROPI" localSheetId="6">#REF!</definedName>
    <definedName name="CACEROPI" localSheetId="7">#REF!</definedName>
    <definedName name="CACEROPI" localSheetId="0">#REF!</definedName>
    <definedName name="CACEROPI">#REF!</definedName>
    <definedName name="CACEROPORTICO" localSheetId="2">#REF!</definedName>
    <definedName name="CACEROPORTICO" localSheetId="4">#REF!</definedName>
    <definedName name="CACEROPORTICO" localSheetId="7">#REF!</definedName>
    <definedName name="CACEROPORTICO">#REF!</definedName>
    <definedName name="CACERORAMPA" localSheetId="2">#REF!</definedName>
    <definedName name="CACERORAMPA" localSheetId="4">#REF!</definedName>
    <definedName name="CACERORAMPA" localSheetId="7">#REF!</definedName>
    <definedName name="CACERORAMPA">#REF!</definedName>
    <definedName name="CACEROSUBIR2" localSheetId="2">#REF!</definedName>
    <definedName name="CACEROSUBIR2" localSheetId="4">#REF!</definedName>
    <definedName name="CACEROSUBIR2" localSheetId="7">#REF!</definedName>
    <definedName name="CACEROSUBIR2">#REF!</definedName>
    <definedName name="CACEROSUBIR3" localSheetId="2">#REF!</definedName>
    <definedName name="CACEROSUBIR3" localSheetId="4">#REF!</definedName>
    <definedName name="CACEROSUBIR3" localSheetId="7">#REF!</definedName>
    <definedName name="CACEROSUBIR3">#REF!</definedName>
    <definedName name="CACEROSUBIR4" localSheetId="2">#REF!</definedName>
    <definedName name="CACEROSUBIR4" localSheetId="4">#REF!</definedName>
    <definedName name="CACEROSUBIR4" localSheetId="7">#REF!</definedName>
    <definedName name="CACEROSUBIR4">#REF!</definedName>
    <definedName name="CACEROSUBIR5" localSheetId="2">#REF!</definedName>
    <definedName name="CACEROSUBIR5" localSheetId="4">#REF!</definedName>
    <definedName name="CACEROSUBIR5" localSheetId="7">#REF!</definedName>
    <definedName name="CACEROSUBIR5">#REF!</definedName>
    <definedName name="CACEROSUBIR6" localSheetId="2">#REF!</definedName>
    <definedName name="CACEROSUBIR6" localSheetId="4">#REF!</definedName>
    <definedName name="CACEROSUBIR6" localSheetId="7">#REF!</definedName>
    <definedName name="CACEROSUBIR6">#REF!</definedName>
    <definedName name="CACEROVIGAML">[33]M.O.!$C$967</definedName>
    <definedName name="CACEROZAP">[33]M.O.!$C$969</definedName>
    <definedName name="CACOM12HG" localSheetId="2">#REF!</definedName>
    <definedName name="CACOM12HG" localSheetId="3">#REF!</definedName>
    <definedName name="CACOM12HG" localSheetId="4">#REF!</definedName>
    <definedName name="CACOM12HG" localSheetId="5">#REF!</definedName>
    <definedName name="CACOM12HG" localSheetId="6">#REF!</definedName>
    <definedName name="CACOM12HG" localSheetId="7">#REF!</definedName>
    <definedName name="CACOM12HG" localSheetId="0">#REF!</definedName>
    <definedName name="CACOM12HG">#REF!</definedName>
    <definedName name="CACOM12PVC" localSheetId="2">#REF!</definedName>
    <definedName name="CACOM12PVC" localSheetId="4">#REF!</definedName>
    <definedName name="CACOM12PVC" localSheetId="5">#REF!</definedName>
    <definedName name="CACOM12PVC" localSheetId="6">#REF!</definedName>
    <definedName name="CACOM12PVC" localSheetId="7">#REF!</definedName>
    <definedName name="CACOM12PVC">#REF!</definedName>
    <definedName name="CACOM8HG" localSheetId="2">#REF!</definedName>
    <definedName name="CACOM8HG" localSheetId="4">#REF!</definedName>
    <definedName name="CACOM8HG" localSheetId="5">#REF!</definedName>
    <definedName name="CACOM8HG" localSheetId="6">#REF!</definedName>
    <definedName name="CACOM8HG" localSheetId="7">#REF!</definedName>
    <definedName name="CACOM8HG">#REF!</definedName>
    <definedName name="cadeneros">'[55]O.M. y Salarios'!#REF!</definedName>
    <definedName name="CADOQUIN" localSheetId="2">#REF!</definedName>
    <definedName name="CADOQUIN" localSheetId="4">#REF!</definedName>
    <definedName name="CADOQUIN" localSheetId="7">#REF!</definedName>
    <definedName name="CADOQUIN">#REF!</definedName>
    <definedName name="CAJA2412" localSheetId="2">#REF!</definedName>
    <definedName name="CAJA2412" localSheetId="4">#REF!</definedName>
    <definedName name="CAJA2412" localSheetId="7">#REF!</definedName>
    <definedName name="CAJA2412">#REF!</definedName>
    <definedName name="CAJA2434" localSheetId="2">#REF!</definedName>
    <definedName name="CAJA2434" localSheetId="4">#REF!</definedName>
    <definedName name="CAJA2434" localSheetId="7">#REF!</definedName>
    <definedName name="CAJA2434">#REF!</definedName>
    <definedName name="CAJA4434" localSheetId="2">#REF!</definedName>
    <definedName name="CAJA4434" localSheetId="4">#REF!</definedName>
    <definedName name="CAJA4434" localSheetId="7">#REF!</definedName>
    <definedName name="CAJA4434">#REF!</definedName>
    <definedName name="CAJAMETAL2X4DE1_2">[33]Materiales!$E$766</definedName>
    <definedName name="CAJAMETAL2X4DE3_4">[33]Materiales!$E$767</definedName>
    <definedName name="CAJAOCTA12" localSheetId="2">#REF!</definedName>
    <definedName name="CAJAOCTA12" localSheetId="3">#REF!</definedName>
    <definedName name="CAJAOCTA12" localSheetId="4">#REF!</definedName>
    <definedName name="CAJAOCTA12" localSheetId="5">#REF!</definedName>
    <definedName name="CAJAOCTA12" localSheetId="6">#REF!</definedName>
    <definedName name="CAJAOCTA12" localSheetId="7">#REF!</definedName>
    <definedName name="CAJAOCTA12" localSheetId="0">#REF!</definedName>
    <definedName name="CAJAOCTA12">#REF!</definedName>
    <definedName name="cal" localSheetId="2">#REF!</definedName>
    <definedName name="cal" localSheetId="3">#REF!</definedName>
    <definedName name="cal" localSheetId="4">#REF!</definedName>
    <definedName name="cal" localSheetId="5">#REF!</definedName>
    <definedName name="cal" localSheetId="6">#REF!</definedName>
    <definedName name="cal" localSheetId="7">#REF!</definedName>
    <definedName name="cal" localSheetId="0">#REF!</definedName>
    <definedName name="cal">#REF!</definedName>
    <definedName name="Cal.Hidratada">[59]Insumos!$E$21</definedName>
    <definedName name="Cal.Hidratada.Perla" localSheetId="2">#REF!</definedName>
    <definedName name="Cal.Hidratada.Perla" localSheetId="3">#REF!</definedName>
    <definedName name="Cal.Hidratada.Perla" localSheetId="4">#REF!</definedName>
    <definedName name="Cal.Hidratada.Perla" localSheetId="5">#REF!</definedName>
    <definedName name="Cal.Hidratada.Perla" localSheetId="6">#REF!</definedName>
    <definedName name="Cal.Hidratada.Perla" localSheetId="7">#REF!</definedName>
    <definedName name="Cal.Hidratada.Perla">#REF!</definedName>
    <definedName name="Cal_Pomier____50_Lbs.">[47]Insumos!$B$29:$D$29</definedName>
    <definedName name="calad">[71]Analisis!$E$757</definedName>
    <definedName name="CALADOBARRO66" localSheetId="2">#REF!</definedName>
    <definedName name="CALADOBARRO66" localSheetId="3">#REF!</definedName>
    <definedName name="CALADOBARRO66" localSheetId="4">#REF!</definedName>
    <definedName name="CALADOBARRO66" localSheetId="5">#REF!</definedName>
    <definedName name="CALADOBARRO66" localSheetId="6">#REF!</definedName>
    <definedName name="CALADOBARRO66" localSheetId="7">#REF!</definedName>
    <definedName name="CALADOBARRO66" localSheetId="0">#REF!</definedName>
    <definedName name="CALADOBARRO66">#REF!</definedName>
    <definedName name="CALADOBARRO88" localSheetId="2">#REF!</definedName>
    <definedName name="CALADOBARRO88" localSheetId="4">#REF!</definedName>
    <definedName name="CALADOBARRO88" localSheetId="7">#REF!</definedName>
    <definedName name="CALADOBARRO88">#REF!</definedName>
    <definedName name="CALELECRI12" localSheetId="2">#REF!</definedName>
    <definedName name="CALELECRI12" localSheetId="4">#REF!</definedName>
    <definedName name="CALELECRI12" localSheetId="7">#REF!</definedName>
    <definedName name="CALELECRI12">#REF!</definedName>
    <definedName name="CALELECRI20" localSheetId="2">#REF!</definedName>
    <definedName name="CALELECRI20" localSheetId="4">#REF!</definedName>
    <definedName name="CALELECRI20" localSheetId="7">#REF!</definedName>
    <definedName name="CALELECRI20">#REF!</definedName>
    <definedName name="CALELECRI30" localSheetId="2">#REF!</definedName>
    <definedName name="CALELECRI30" localSheetId="4">#REF!</definedName>
    <definedName name="CALELECRI30" localSheetId="7">#REF!</definedName>
    <definedName name="CALELECRI30">#REF!</definedName>
    <definedName name="CALELECRI42" localSheetId="2">#REF!</definedName>
    <definedName name="CALELECRI42" localSheetId="4">#REF!</definedName>
    <definedName name="CALELECRI42" localSheetId="7">#REF!</definedName>
    <definedName name="CALELECRI42">#REF!</definedName>
    <definedName name="CALELECRI6" localSheetId="2">#REF!</definedName>
    <definedName name="CALELECRI6" localSheetId="4">#REF!</definedName>
    <definedName name="CALELECRI6" localSheetId="7">#REF!</definedName>
    <definedName name="CALELECRI6">#REF!</definedName>
    <definedName name="CALELECRI60" localSheetId="2">#REF!</definedName>
    <definedName name="CALELECRI60" localSheetId="4">#REF!</definedName>
    <definedName name="CALELECRI60" localSheetId="7">#REF!</definedName>
    <definedName name="CALELECRI60">#REF!</definedName>
    <definedName name="CALELECRI8" localSheetId="2">#REF!</definedName>
    <definedName name="CALELECRI8" localSheetId="4">#REF!</definedName>
    <definedName name="CALELECRI8" localSheetId="7">#REF!</definedName>
    <definedName name="CALELECRI8">#REF!</definedName>
    <definedName name="CALELEIMP20" localSheetId="2">#REF!</definedName>
    <definedName name="CALELEIMP20" localSheetId="4">#REF!</definedName>
    <definedName name="CALELEIMP20" localSheetId="7">#REF!</definedName>
    <definedName name="CALELEIMP20">#REF!</definedName>
    <definedName name="CALELEIMP30" localSheetId="2">#REF!</definedName>
    <definedName name="CALELEIMP30" localSheetId="4">#REF!</definedName>
    <definedName name="CALELEIMP30" localSheetId="7">#REF!</definedName>
    <definedName name="CALELEIMP30">#REF!</definedName>
    <definedName name="CALELEIMP40" localSheetId="2">#REF!</definedName>
    <definedName name="CALELEIMP40" localSheetId="4">#REF!</definedName>
    <definedName name="CALELEIMP40" localSheetId="7">#REF!</definedName>
    <definedName name="CALELEIMP40">#REF!</definedName>
    <definedName name="CALELEIMP80" localSheetId="2">#REF!</definedName>
    <definedName name="CALELEIMP80" localSheetId="4">#REF!</definedName>
    <definedName name="CALELEIMP80" localSheetId="7">#REF!</definedName>
    <definedName name="CALELEIMP80">#REF!</definedName>
    <definedName name="CALENTPVC" localSheetId="2">#REF!</definedName>
    <definedName name="CALENTPVC" localSheetId="4">#REF!</definedName>
    <definedName name="CALENTPVC" localSheetId="7">#REF!</definedName>
    <definedName name="CALENTPVC">#REF!</definedName>
    <definedName name="CALICHE" localSheetId="2">#REF!</definedName>
    <definedName name="CALICHE" localSheetId="3">#REF!</definedName>
    <definedName name="CALICHE" localSheetId="4">#REF!</definedName>
    <definedName name="CALICHE" localSheetId="5">#REF!</definedName>
    <definedName name="CALICHE" localSheetId="6">#REF!</definedName>
    <definedName name="CALICHE" localSheetId="7">#REF!</definedName>
    <definedName name="CALICHE" localSheetId="0">#REF!</definedName>
    <definedName name="CALICHE">#REF!</definedName>
    <definedName name="CALICHEB" localSheetId="2">#REF!</definedName>
    <definedName name="CALICHEB" localSheetId="3">#REF!</definedName>
    <definedName name="CALICHEB" localSheetId="4">#REF!</definedName>
    <definedName name="CALICHEB" localSheetId="5">#REF!</definedName>
    <definedName name="CALICHEB" localSheetId="6">#REF!</definedName>
    <definedName name="CALICHEB" localSheetId="7">#REF!</definedName>
    <definedName name="CALICHEB" localSheetId="0">#REF!</definedName>
    <definedName name="CALICHEB">#REF!</definedName>
    <definedName name="Calles.Acera.ycontenes">'[59]Calles, aceras y contenes'!$G$77</definedName>
    <definedName name="calzohormigon" localSheetId="2">#REF!</definedName>
    <definedName name="calzohormigon" localSheetId="3">#REF!</definedName>
    <definedName name="calzohormigon" localSheetId="4">#REF!</definedName>
    <definedName name="calzohormigon" localSheetId="5">#REF!</definedName>
    <definedName name="calzohormigon" localSheetId="6">#REF!</definedName>
    <definedName name="calzohormigon" localSheetId="7">#REF!</definedName>
    <definedName name="calzohormigon">#REF!</definedName>
    <definedName name="CAMA" localSheetId="2">'[2]Part. No Ejecutables'!#REF!</definedName>
    <definedName name="CAMA" localSheetId="3">'[2]Part. No Ejecutables'!#REF!</definedName>
    <definedName name="CAMA" localSheetId="4">'[2]Part. No Ejecutables'!#REF!</definedName>
    <definedName name="CAMA" localSheetId="5">'[2]Part. No Ejecutables'!#REF!</definedName>
    <definedName name="CAMA" localSheetId="6">'[2]Part. No Ejecutables'!#REF!</definedName>
    <definedName name="CAMA" localSheetId="7">'[2]Part. No Ejecutables'!#REF!</definedName>
    <definedName name="CAMA">'[2]Part. No Ejecutables'!#REF!</definedName>
    <definedName name="CAMARACAL" localSheetId="2">#REF!</definedName>
    <definedName name="CAMARACAL" localSheetId="3">#REF!</definedName>
    <definedName name="CAMARACAL" localSheetId="4">#REF!</definedName>
    <definedName name="CAMARACAL" localSheetId="5">#REF!</definedName>
    <definedName name="CAMARACAL" localSheetId="6">#REF!</definedName>
    <definedName name="CAMARACAL" localSheetId="7">#REF!</definedName>
    <definedName name="CAMARACAL" localSheetId="0">#REF!</definedName>
    <definedName name="CAMARACAL">#REF!</definedName>
    <definedName name="CAMARAROC" localSheetId="2">#REF!</definedName>
    <definedName name="CAMARAROC" localSheetId="4">#REF!</definedName>
    <definedName name="CAMARAROC" localSheetId="7">#REF!</definedName>
    <definedName name="CAMARAROC">#REF!</definedName>
    <definedName name="CAMARATIE" localSheetId="2">#REF!</definedName>
    <definedName name="CAMARATIE" localSheetId="4">#REF!</definedName>
    <definedName name="CAMARATIE" localSheetId="7">#REF!</definedName>
    <definedName name="CAMARATIE">#REF!</definedName>
    <definedName name="camins">[71]Analisis!$E$971</definedName>
    <definedName name="camioncama">'[43]Listado Equipos a utilizar'!#REF!</definedName>
    <definedName name="camioneta">'[43]Listado Equipos a utilizar'!#REF!</definedName>
    <definedName name="Camionv6">[37]Equipos!$E$14</definedName>
    <definedName name="CAMIONVOLTEO">[50]EQUIPOS!$I$19</definedName>
    <definedName name="CAMPAMENTO">[45]CAMPAMENTO2!$G$28</definedName>
    <definedName name="CAMU1" localSheetId="2">[23]Volumenes!#REF!</definedName>
    <definedName name="CAMU1" localSheetId="3">[23]Volumenes!#REF!</definedName>
    <definedName name="CAMU1" localSheetId="4">[23]Volumenes!#REF!</definedName>
    <definedName name="CAMU1" localSheetId="5">[23]Volumenes!#REF!</definedName>
    <definedName name="CAMU1" localSheetId="6">[23]Volumenes!#REF!</definedName>
    <definedName name="CAMU1" localSheetId="7">[23]Volumenes!#REF!</definedName>
    <definedName name="CAMU1">[23]Volumenes!#REF!</definedName>
    <definedName name="camufac2" localSheetId="2">[23]Volumenes!#REF!</definedName>
    <definedName name="camufac2" localSheetId="3">[23]Volumenes!#REF!</definedName>
    <definedName name="camufac2" localSheetId="4">[23]Volumenes!#REF!</definedName>
    <definedName name="camufac2" localSheetId="5">[23]Volumenes!#REF!</definedName>
    <definedName name="camufac2" localSheetId="6">[23]Volumenes!#REF!</definedName>
    <definedName name="camufac2" localSheetId="7">[23]Volumenes!#REF!</definedName>
    <definedName name="camufac2">[23]Volumenes!#REF!</definedName>
    <definedName name="CAN" localSheetId="2">[3]A!#REF!</definedName>
    <definedName name="CAN" localSheetId="3">[3]A!#REF!</definedName>
    <definedName name="CAN" localSheetId="4">[3]A!#REF!</definedName>
    <definedName name="CAN" localSheetId="5">[3]A!#REF!</definedName>
    <definedName name="CAN" localSheetId="6">[3]A!#REF!</definedName>
    <definedName name="CAN" localSheetId="7">[3]A!#REF!</definedName>
    <definedName name="CAN" localSheetId="0">[3]A!#REF!</definedName>
    <definedName name="CAN">[3]A!#REF!</definedName>
    <definedName name="can.meses">'[87]Analisis (2)'!$H$5</definedName>
    <definedName name="CANALETACONTRA" localSheetId="2">#REF!</definedName>
    <definedName name="CANALETACONTRA" localSheetId="3">#REF!</definedName>
    <definedName name="CANALETACONTRA" localSheetId="4">#REF!</definedName>
    <definedName name="CANALETACONTRA" localSheetId="5">#REF!</definedName>
    <definedName name="CANALETACONTRA" localSheetId="6">#REF!</definedName>
    <definedName name="CANALETACONTRA" localSheetId="7">#REF!</definedName>
    <definedName name="CANALETACONTRA">#REF!</definedName>
    <definedName name="canali">#REF!</definedName>
    <definedName name="canalii">#REF!</definedName>
    <definedName name="canaliii">#REF!</definedName>
    <definedName name="canaliiii">#REF!</definedName>
    <definedName name="CANASC1" localSheetId="2">[23]Volumenes!#REF!</definedName>
    <definedName name="CANASC1" localSheetId="3">[23]Volumenes!#REF!</definedName>
    <definedName name="CANASC1" localSheetId="4">[23]Volumenes!#REF!</definedName>
    <definedName name="CANASC1" localSheetId="5">[23]Volumenes!#REF!</definedName>
    <definedName name="CANASC1" localSheetId="6">[23]Volumenes!#REF!</definedName>
    <definedName name="CANASC1" localSheetId="7">[23]Volumenes!#REF!</definedName>
    <definedName name="CANASC1">[23]Volumenes!#REF!</definedName>
    <definedName name="canblo2" localSheetId="2">[23]Volumenes!#REF!</definedName>
    <definedName name="canblo2" localSheetId="3">[23]Volumenes!#REF!</definedName>
    <definedName name="canblo2" localSheetId="4">[23]Volumenes!#REF!</definedName>
    <definedName name="canblo2" localSheetId="5">[23]Volumenes!#REF!</definedName>
    <definedName name="canblo2" localSheetId="6">[23]Volumenes!#REF!</definedName>
    <definedName name="canblo2" localSheetId="7">[23]Volumenes!#REF!</definedName>
    <definedName name="canblo2">[23]Volumenes!#REF!</definedName>
    <definedName name="CANCOL1" localSheetId="2">[23]Volumenes!#REF!</definedName>
    <definedName name="CANCOL1" localSheetId="4">[23]Volumenes!#REF!</definedName>
    <definedName name="CANCOL1" localSheetId="7">[23]Volumenes!#REF!</definedName>
    <definedName name="CANCOL1">[23]Volumenes!#REF!</definedName>
    <definedName name="CANDADO" localSheetId="2">#REF!</definedName>
    <definedName name="CANDADO" localSheetId="3">#REF!</definedName>
    <definedName name="CANDADO" localSheetId="4">#REF!</definedName>
    <definedName name="CANDADO" localSheetId="5">#REF!</definedName>
    <definedName name="CANDADO" localSheetId="6">#REF!</definedName>
    <definedName name="CANDADO" localSheetId="7">#REF!</definedName>
    <definedName name="CANDADO" localSheetId="0">#REF!</definedName>
    <definedName name="CANDADO">#REF!</definedName>
    <definedName name="CANMU1" localSheetId="2">[23]Volumenes!#REF!</definedName>
    <definedName name="CANMU1" localSheetId="3">[23]Volumenes!#REF!</definedName>
    <definedName name="CANMU1" localSheetId="4">[23]Volumenes!#REF!</definedName>
    <definedName name="CANMU1" localSheetId="5">[23]Volumenes!#REF!</definedName>
    <definedName name="CANMU1" localSheetId="6">[23]Volumenes!#REF!</definedName>
    <definedName name="CANMU1" localSheetId="7">[23]Volumenes!#REF!</definedName>
    <definedName name="CANMU1" localSheetId="0">[23]Volumenes!#REF!</definedName>
    <definedName name="CANMU1">[23]Volumenes!#REF!</definedName>
    <definedName name="CANO" localSheetId="2">[23]Volumenes!#REF!</definedName>
    <definedName name="CANO" localSheetId="4">[23]Volumenes!#REF!</definedName>
    <definedName name="CANO" localSheetId="7">[23]Volumenes!#REF!</definedName>
    <definedName name="CANO">[23]Volumenes!#REF!</definedName>
    <definedName name="Cant" localSheetId="2">#REF!</definedName>
    <definedName name="Cant" localSheetId="3">#REF!</definedName>
    <definedName name="Cant" localSheetId="4">#REF!</definedName>
    <definedName name="Cant" localSheetId="5">#REF!</definedName>
    <definedName name="Cant" localSheetId="6">#REF!</definedName>
    <definedName name="Cant" localSheetId="7">#REF!</definedName>
    <definedName name="Cant">#REF!</definedName>
    <definedName name="cant.meses">'[88]EST N. DE OVANDO CENTRAL (MOD. '!$I$5</definedName>
    <definedName name="Cant_2">"$#REF!.$D$1:$D$65534"</definedName>
    <definedName name="Cant_3">"$#REF!.$D$1:$D$65534"</definedName>
    <definedName name="CANT1" localSheetId="2">#REF!</definedName>
    <definedName name="CANT1" localSheetId="3">#REF!</definedName>
    <definedName name="CANT1" localSheetId="4">#REF!</definedName>
    <definedName name="CANT1" localSheetId="5">#REF!</definedName>
    <definedName name="CANT1" localSheetId="6">#REF!</definedName>
    <definedName name="CANT1" localSheetId="7">#REF!</definedName>
    <definedName name="CANT1">#REF!</definedName>
    <definedName name="CANT1_2">"$#REF!.$D$1:$D$65534"</definedName>
    <definedName name="CANT1_3">"$#REF!.$D$1:$D$65534"</definedName>
    <definedName name="cant10" localSheetId="2">#REF!</definedName>
    <definedName name="cant10" localSheetId="3">#REF!</definedName>
    <definedName name="cant10" localSheetId="4">#REF!</definedName>
    <definedName name="cant10" localSheetId="5">#REF!</definedName>
    <definedName name="cant10" localSheetId="6">#REF!</definedName>
    <definedName name="cant10" localSheetId="7">#REF!</definedName>
    <definedName name="cant10">#REF!</definedName>
    <definedName name="cant2" localSheetId="2">#REF!</definedName>
    <definedName name="cant2" localSheetId="4">#REF!</definedName>
    <definedName name="cant2" localSheetId="7">#REF!</definedName>
    <definedName name="cant2">#REF!</definedName>
    <definedName name="Cant3" localSheetId="2">#REF!</definedName>
    <definedName name="Cant3" localSheetId="4">#REF!</definedName>
    <definedName name="Cant3" localSheetId="7">#REF!</definedName>
    <definedName name="Cant3">#REF!</definedName>
    <definedName name="cant4" localSheetId="3">[19]Sheet4!$C$1:$C$65536</definedName>
    <definedName name="cant4" localSheetId="4">[19]Sheet4!$C$1:$C$65536</definedName>
    <definedName name="cant4" localSheetId="5">[19]Sheet4!$C$1:$C$65536</definedName>
    <definedName name="cant4" localSheetId="6">[19]Sheet4!$C$1:$C$65536</definedName>
    <definedName name="cant4" localSheetId="7">[19]Sheet4!$C$1:$C$65536</definedName>
    <definedName name="cant4" localSheetId="0">[19]Sheet4!$C$1:$C$65536</definedName>
    <definedName name="cant4">[15]Sheet4!$C$1:$C$65536</definedName>
    <definedName name="cant5" localSheetId="3">[19]Sheet5!$C$1:$C$65536</definedName>
    <definedName name="cant5" localSheetId="4">[19]Sheet5!$C$1:$C$65536</definedName>
    <definedName name="cant5" localSheetId="5">[19]Sheet5!$C$1:$C$65536</definedName>
    <definedName name="cant5" localSheetId="6">[19]Sheet5!$C$1:$C$65536</definedName>
    <definedName name="cant5" localSheetId="7">[19]Sheet5!$C$1:$C$65536</definedName>
    <definedName name="cant5" localSheetId="0">[19]Sheet5!$C$1:$C$65536</definedName>
    <definedName name="cant5">[15]Sheet5!$C$1:$C$65536</definedName>
    <definedName name="CANT6" localSheetId="2">#REF!</definedName>
    <definedName name="CANT6" localSheetId="3">#REF!</definedName>
    <definedName name="CANT6" localSheetId="4">#REF!</definedName>
    <definedName name="CANT6" localSheetId="5">#REF!</definedName>
    <definedName name="CANT6" localSheetId="6">#REF!</definedName>
    <definedName name="CANT6" localSheetId="7">#REF!</definedName>
    <definedName name="CANT6">#REF!</definedName>
    <definedName name="CANT6_2">"$#REF!.$C$1:$C$65534"</definedName>
    <definedName name="CANT6_3">"$#REF!.$C$1:$C$65534"</definedName>
    <definedName name="cant7" localSheetId="2">#REF!</definedName>
    <definedName name="cant7" localSheetId="3">#REF!</definedName>
    <definedName name="cant7" localSheetId="4">#REF!</definedName>
    <definedName name="cant7" localSheetId="5">#REF!</definedName>
    <definedName name="cant7" localSheetId="6">#REF!</definedName>
    <definedName name="cant7" localSheetId="7">#REF!</definedName>
    <definedName name="cant7">#REF!</definedName>
    <definedName name="Cant8" localSheetId="2">#REF!</definedName>
    <definedName name="Cant8" localSheetId="4">#REF!</definedName>
    <definedName name="Cant8" localSheetId="7">#REF!</definedName>
    <definedName name="Cant8">#REF!</definedName>
    <definedName name="canta" localSheetId="2">#REF!</definedName>
    <definedName name="canta" localSheetId="4">#REF!</definedName>
    <definedName name="canta" localSheetId="7">#REF!</definedName>
    <definedName name="canta">#REF!</definedName>
    <definedName name="canta_2">"$#REF!.$H$1:$H$65534"</definedName>
    <definedName name="canta_3">"$#REF!.$H$1:$H$65534"</definedName>
    <definedName name="CANTIDADPRESUPUESTO" localSheetId="2">#REF!</definedName>
    <definedName name="CANTIDADPRESUPUESTO" localSheetId="3">#REF!</definedName>
    <definedName name="CANTIDADPRESUPUESTO" localSheetId="4">#REF!</definedName>
    <definedName name="CANTIDADPRESUPUESTO" localSheetId="5">#REF!</definedName>
    <definedName name="CANTIDADPRESUPUESTO" localSheetId="6">#REF!</definedName>
    <definedName name="CANTIDADPRESUPUESTO" localSheetId="7">#REF!</definedName>
    <definedName name="CANTIDADPRESUPUESTO">#REF!</definedName>
    <definedName name="CANTIDADPRESUPUESTO_2">"$#REF!.$C$1:$C$65534"</definedName>
    <definedName name="CANTIDADPRESUPUESTO_3">"$#REF!.$C$1:$C$65534"</definedName>
    <definedName name="CANTO" localSheetId="2">#REF!</definedName>
    <definedName name="CANTO" localSheetId="3">#REF!</definedName>
    <definedName name="CANTO" localSheetId="4">#REF!</definedName>
    <definedName name="CANTO" localSheetId="5">#REF!</definedName>
    <definedName name="CANTO" localSheetId="6">#REF!</definedName>
    <definedName name="CANTO" localSheetId="7">#REF!</definedName>
    <definedName name="CANTO" localSheetId="0">#REF!</definedName>
    <definedName name="CANTO">#REF!</definedName>
    <definedName name="Canto.Antillano" localSheetId="2">[64]Análisis!#REF!</definedName>
    <definedName name="Canto.Antillano" localSheetId="3">[64]Análisis!#REF!</definedName>
    <definedName name="Canto.Antillano" localSheetId="4">[64]Análisis!#REF!</definedName>
    <definedName name="Canto.Antillano" localSheetId="5">[64]Análisis!#REF!</definedName>
    <definedName name="Canto.Antillano" localSheetId="6">[64]Análisis!#REF!</definedName>
    <definedName name="Canto.Antillano" localSheetId="7">[64]Análisis!#REF!</definedName>
    <definedName name="Canto.Antillano" localSheetId="0">[64]Análisis!#REF!</definedName>
    <definedName name="Canto.Antillano">[64]Análisis!#REF!</definedName>
    <definedName name="CANTO1" localSheetId="2">[23]Volumenes!#REF!</definedName>
    <definedName name="CANTO1" localSheetId="3">[23]Volumenes!#REF!</definedName>
    <definedName name="CANTO1" localSheetId="4">[23]Volumenes!#REF!</definedName>
    <definedName name="CANTO1" localSheetId="5">[23]Volumenes!#REF!</definedName>
    <definedName name="CANTO1" localSheetId="6">[23]Volumenes!#REF!</definedName>
    <definedName name="CANTO1" localSheetId="7">[23]Volumenes!#REF!</definedName>
    <definedName name="CANTO1">[23]Volumenes!#REF!</definedName>
    <definedName name="Cantos">[89]Análisis!$N$957</definedName>
    <definedName name="Cantos.1erN" localSheetId="2">#REF!</definedName>
    <definedName name="Cantos.1erN" localSheetId="3">#REF!</definedName>
    <definedName name="Cantos.1erN" localSheetId="4">#REF!</definedName>
    <definedName name="Cantos.1erN" localSheetId="5">#REF!</definedName>
    <definedName name="Cantos.1erN" localSheetId="6">#REF!</definedName>
    <definedName name="Cantos.1erN" localSheetId="7">#REF!</definedName>
    <definedName name="Cantos.1erN">#REF!</definedName>
    <definedName name="Cantos.2doN" localSheetId="2">#REF!</definedName>
    <definedName name="Cantos.2doN" localSheetId="4">#REF!</definedName>
    <definedName name="Cantos.2doN" localSheetId="7">#REF!</definedName>
    <definedName name="Cantos.2doN">#REF!</definedName>
    <definedName name="Cantos.3erN" localSheetId="2">#REF!</definedName>
    <definedName name="Cantos.3erN" localSheetId="4">#REF!</definedName>
    <definedName name="Cantos.3erN" localSheetId="7">#REF!</definedName>
    <definedName name="Cantos.3erN">#REF!</definedName>
    <definedName name="Cantos.4toN" localSheetId="2">#REF!</definedName>
    <definedName name="Cantos.4toN" localSheetId="4">#REF!</definedName>
    <definedName name="Cantos.4toN" localSheetId="7">#REF!</definedName>
    <definedName name="Cantos.4toN">#REF!</definedName>
    <definedName name="Cantos.Villas" localSheetId="2">#REF!</definedName>
    <definedName name="Cantos.Villas" localSheetId="4">#REF!</definedName>
    <definedName name="Cantos.Villas" localSheetId="7">#REF!</definedName>
    <definedName name="Cantos.Villas">#REF!</definedName>
    <definedName name="cantp" localSheetId="2">#REF!</definedName>
    <definedName name="cantp" localSheetId="4">#REF!</definedName>
    <definedName name="cantp" localSheetId="7">#REF!</definedName>
    <definedName name="cantp">#REF!</definedName>
    <definedName name="cantp_2">"$#REF!.$J$1:$J$65534"</definedName>
    <definedName name="cantp_3">"$#REF!.$J$1:$J$65534"</definedName>
    <definedName name="cantpre" localSheetId="2">#REF!</definedName>
    <definedName name="cantpre" localSheetId="3">#REF!</definedName>
    <definedName name="cantpre" localSheetId="4">#REF!</definedName>
    <definedName name="cantpre" localSheetId="5">#REF!</definedName>
    <definedName name="cantpre" localSheetId="6">#REF!</definedName>
    <definedName name="cantpre" localSheetId="7">#REF!</definedName>
    <definedName name="cantpre">#REF!</definedName>
    <definedName name="cantpre_2">"$#REF!.$D$1:$D$65534"</definedName>
    <definedName name="cantpre_3">"$#REF!.$D$1:$D$65534"</definedName>
    <definedName name="cantt" localSheetId="2">#REF!</definedName>
    <definedName name="cantt" localSheetId="3">#REF!</definedName>
    <definedName name="cantt" localSheetId="4">#REF!</definedName>
    <definedName name="cantt" localSheetId="5">#REF!</definedName>
    <definedName name="cantt" localSheetId="6">#REF!</definedName>
    <definedName name="cantt" localSheetId="7">#REF!</definedName>
    <definedName name="cantt">#REF!</definedName>
    <definedName name="cantt_2">"$#REF!.$L$1:$L$65534"</definedName>
    <definedName name="cantt_3">"$#REF!.$L$1:$L$65534"</definedName>
    <definedName name="CAOBA" localSheetId="2">#REF!</definedName>
    <definedName name="CAOBA" localSheetId="3">#REF!</definedName>
    <definedName name="CAOBA" localSheetId="4">#REF!</definedName>
    <definedName name="CAOBA" localSheetId="5">#REF!</definedName>
    <definedName name="CAOBA" localSheetId="6">#REF!</definedName>
    <definedName name="CAOBA" localSheetId="7">#REF!</definedName>
    <definedName name="CAOBA" localSheetId="0">#REF!</definedName>
    <definedName name="CAOBA">#REF!</definedName>
    <definedName name="Cap.col.20x30" localSheetId="2">#REF!</definedName>
    <definedName name="Cap.col.20x30" localSheetId="4">#REF!</definedName>
    <definedName name="Cap.col.20x30" localSheetId="7">#REF!</definedName>
    <definedName name="Cap.col.20x30">#REF!</definedName>
    <definedName name="Cap.col.30x40" localSheetId="2">#REF!</definedName>
    <definedName name="Cap.col.30x40" localSheetId="4">#REF!</definedName>
    <definedName name="Cap.col.30x40" localSheetId="7">#REF!</definedName>
    <definedName name="Cap.col.30x40">#REF!</definedName>
    <definedName name="Cap.col.40x40" localSheetId="2">#REF!</definedName>
    <definedName name="Cap.col.40x40" localSheetId="4">#REF!</definedName>
    <definedName name="Cap.col.40x40" localSheetId="7">#REF!</definedName>
    <definedName name="Cap.col.40x40">#REF!</definedName>
    <definedName name="Cap.col.redonda" localSheetId="2">#REF!</definedName>
    <definedName name="Cap.col.redonda" localSheetId="4">#REF!</definedName>
    <definedName name="Cap.col.redonda" localSheetId="7">#REF!</definedName>
    <definedName name="Cap.col.redonda">#REF!</definedName>
    <definedName name="Cap.col.tapaytapa1cara" localSheetId="2">#REF!</definedName>
    <definedName name="Cap.col.tapaytapa1cara" localSheetId="4">#REF!</definedName>
    <definedName name="Cap.col.tapaytapa1cara" localSheetId="7">#REF!</definedName>
    <definedName name="Cap.col.tapaytapa1cara">#REF!</definedName>
    <definedName name="Cap.col.tapaytapa2caras" localSheetId="2">#REF!</definedName>
    <definedName name="Cap.col.tapaytapa2caras" localSheetId="4">#REF!</definedName>
    <definedName name="Cap.col.tapaytapa2caras" localSheetId="7">#REF!</definedName>
    <definedName name="Cap.col.tapaytapa2caras">#REF!</definedName>
    <definedName name="capa">[37]ManodeObra!$E$11</definedName>
    <definedName name="Capatazequipo">[50]OBRAMANO!$F$81</definedName>
    <definedName name="capu2" localSheetId="2">[23]Volumenes!#REF!</definedName>
    <definedName name="capu2" localSheetId="3">[23]Volumenes!#REF!</definedName>
    <definedName name="capu2" localSheetId="4">[23]Volumenes!#REF!</definedName>
    <definedName name="capu2" localSheetId="5">[23]Volumenes!#REF!</definedName>
    <definedName name="capu2" localSheetId="6">[23]Volumenes!#REF!</definedName>
    <definedName name="capu2" localSheetId="7">[23]Volumenes!#REF!</definedName>
    <definedName name="capu2">[23]Volumenes!#REF!</definedName>
    <definedName name="capu3" localSheetId="2">[23]Volumenes!#REF!</definedName>
    <definedName name="capu3" localSheetId="3">[23]Volumenes!#REF!</definedName>
    <definedName name="capu3" localSheetId="4">[23]Volumenes!#REF!</definedName>
    <definedName name="capu3" localSheetId="5">[23]Volumenes!#REF!</definedName>
    <definedName name="capu3" localSheetId="6">[23]Volumenes!#REF!</definedName>
    <definedName name="capu3" localSheetId="7">[23]Volumenes!#REF!</definedName>
    <definedName name="capu3">[23]Volumenes!#REF!</definedName>
    <definedName name="capu3y" localSheetId="2">[23]Volumenes!#REF!</definedName>
    <definedName name="capu3y" localSheetId="4">[23]Volumenes!#REF!</definedName>
    <definedName name="capu3y" localSheetId="7">[23]Volumenes!#REF!</definedName>
    <definedName name="capu3y">[23]Volumenes!#REF!</definedName>
    <definedName name="capue2" localSheetId="2">[23]Volumenes!#REF!</definedName>
    <definedName name="capue2" localSheetId="4">[23]Volumenes!#REF!</definedName>
    <definedName name="capue2" localSheetId="7">[23]Volumenes!#REF!</definedName>
    <definedName name="capue2">[23]Volumenes!#REF!</definedName>
    <definedName name="CAR.SOC">'[90]Cargas Sociales'!$G$23</definedName>
    <definedName name="CARANTEPECHO" localSheetId="2">[70]M.O.!#REF!</definedName>
    <definedName name="CARANTEPECHO" localSheetId="3">[70]M.O.!#REF!</definedName>
    <definedName name="CARANTEPECHO" localSheetId="4">[70]M.O.!#REF!</definedName>
    <definedName name="CARANTEPECHO" localSheetId="5">[70]M.O.!#REF!</definedName>
    <definedName name="CARANTEPECHO" localSheetId="6">[70]M.O.!#REF!</definedName>
    <definedName name="CARANTEPECHO" localSheetId="7">[70]M.O.!#REF!</definedName>
    <definedName name="CARANTEPECHO" localSheetId="0">[70]M.O.!#REF!</definedName>
    <definedName name="CARANTEPECHO">[70]M.O.!#REF!</definedName>
    <definedName name="CARANTEPH10" localSheetId="2">#REF!</definedName>
    <definedName name="CARANTEPH10" localSheetId="3">#REF!</definedName>
    <definedName name="CARANTEPH10" localSheetId="4">#REF!</definedName>
    <definedName name="CARANTEPH10" localSheetId="5">#REF!</definedName>
    <definedName name="CARANTEPH10" localSheetId="6">#REF!</definedName>
    <definedName name="CARANTEPH10" localSheetId="7">#REF!</definedName>
    <definedName name="CARANTEPH10" localSheetId="0">#REF!</definedName>
    <definedName name="CARANTEPH10">#REF!</definedName>
    <definedName name="CARARCOFONDO20RADIO3" localSheetId="2">#REF!</definedName>
    <definedName name="CARARCOFONDO20RADIO3" localSheetId="4">#REF!</definedName>
    <definedName name="CARARCOFONDO20RADIO3" localSheetId="7">#REF!</definedName>
    <definedName name="CARARCOFONDO20RADIO3">#REF!</definedName>
    <definedName name="CARASB36" localSheetId="2">#REF!</definedName>
    <definedName name="CARASB36" localSheetId="4">#REF!</definedName>
    <definedName name="CARASB36" localSheetId="7">#REF!</definedName>
    <definedName name="CARASB36">#REF!</definedName>
    <definedName name="CARASB36ENLATES" localSheetId="2">#REF!</definedName>
    <definedName name="CARASB36ENLATES" localSheetId="4">#REF!</definedName>
    <definedName name="CARASB36ENLATES" localSheetId="7">#REF!</definedName>
    <definedName name="CARASB36ENLATES">#REF!</definedName>
    <definedName name="CARASB38" localSheetId="2">#REF!</definedName>
    <definedName name="CARASB38" localSheetId="4">#REF!</definedName>
    <definedName name="CARASB38" localSheetId="7">#REF!</definedName>
    <definedName name="CARASB38">#REF!</definedName>
    <definedName name="CARASB38ENLATES" localSheetId="2">#REF!</definedName>
    <definedName name="CARASB38ENLATES" localSheetId="4">#REF!</definedName>
    <definedName name="CARASB38ENLATES" localSheetId="7">#REF!</definedName>
    <definedName name="CARASB38ENLATES">#REF!</definedName>
    <definedName name="CARCABASB" localSheetId="2">#REF!</definedName>
    <definedName name="CARCABASB" localSheetId="4">#REF!</definedName>
    <definedName name="CARCABASB" localSheetId="7">#REF!</definedName>
    <definedName name="CARCABASB">#REF!</definedName>
    <definedName name="CARCABZINC" localSheetId="2">#REF!</definedName>
    <definedName name="CARCABZINC" localSheetId="4">#REF!</definedName>
    <definedName name="CARCABZINC" localSheetId="7">#REF!</definedName>
    <definedName name="CARCABZINC">#REF!</definedName>
    <definedName name="CARCIELORASB2X2" localSheetId="2">#REF!</definedName>
    <definedName name="CARCIELORASB2X2" localSheetId="4">#REF!</definedName>
    <definedName name="CARCIELORASB2X2" localSheetId="7">#REF!</definedName>
    <definedName name="CARCIELORASB2X2">#REF!</definedName>
    <definedName name="CARCIELORCARCOSTILLA" localSheetId="2">#REF!</definedName>
    <definedName name="CARCIELORCARCOSTILLA" localSheetId="4">#REF!</definedName>
    <definedName name="CARCIELORCARCOSTILLA" localSheetId="7">#REF!</definedName>
    <definedName name="CARCIELORCARCOSTILLA">#REF!</definedName>
    <definedName name="CARCIELORPLY2X2" localSheetId="2">#REF!</definedName>
    <definedName name="CARCIELORPLY2X2" localSheetId="4">#REF!</definedName>
    <definedName name="CARCIELORPLY2X2" localSheetId="7">#REF!</definedName>
    <definedName name="CARCIELORPLY2X2">#REF!</definedName>
    <definedName name="CARCIELORPLYCARPIEDRA" localSheetId="2">#REF!</definedName>
    <definedName name="CARCIELORPLYCARPIEDRA" localSheetId="4">#REF!</definedName>
    <definedName name="CARCIELORPLYCARPIEDRA" localSheetId="7">#REF!</definedName>
    <definedName name="CARCIELORPLYCARPIEDRA">#REF!</definedName>
    <definedName name="CARCOL1" localSheetId="2">[23]Volumenes!#REF!</definedName>
    <definedName name="CARCOL1" localSheetId="4">[23]Volumenes!#REF!</definedName>
    <definedName name="CARCOL1" localSheetId="7">[23]Volumenes!#REF!</definedName>
    <definedName name="CARCOL1">[23]Volumenes!#REF!</definedName>
    <definedName name="CARCOL1X1CONF" localSheetId="2">#REF!</definedName>
    <definedName name="CARCOL1X1CONF" localSheetId="3">#REF!</definedName>
    <definedName name="CARCOL1X1CONF" localSheetId="4">#REF!</definedName>
    <definedName name="CARCOL1X1CONF" localSheetId="5">#REF!</definedName>
    <definedName name="CARCOL1X1CONF" localSheetId="6">#REF!</definedName>
    <definedName name="CARCOL1X1CONF" localSheetId="7">#REF!</definedName>
    <definedName name="CARCOL1X1CONF" localSheetId="0">#REF!</definedName>
    <definedName name="CARCOL1X1CONF">#REF!</definedName>
    <definedName name="CARCOL1X1INST" localSheetId="2">#REF!</definedName>
    <definedName name="CARCOL1X1INST" localSheetId="4">#REF!</definedName>
    <definedName name="CARCOL1X1INST" localSheetId="7">#REF!</definedName>
    <definedName name="CARCOL1X1INST">#REF!</definedName>
    <definedName name="CARCOL2TAPA10RETALLE" localSheetId="2">#REF!</definedName>
    <definedName name="CARCOL2TAPA10RETALLE" localSheetId="4">#REF!</definedName>
    <definedName name="CARCOL2TAPA10RETALLE" localSheetId="7">#REF!</definedName>
    <definedName name="CARCOL2TAPA10RETALLE">#REF!</definedName>
    <definedName name="CARCOL2TAPA20RETALLE" localSheetId="2">#REF!</definedName>
    <definedName name="CARCOL2TAPA20RETALLE" localSheetId="4">#REF!</definedName>
    <definedName name="CARCOL2TAPA20RETALLE" localSheetId="7">#REF!</definedName>
    <definedName name="CARCOL2TAPA20RETALLE">#REF!</definedName>
    <definedName name="CARCOL2TAPA30" localSheetId="2">#REF!</definedName>
    <definedName name="CARCOL2TAPA30" localSheetId="4">#REF!</definedName>
    <definedName name="CARCOL2TAPA30" localSheetId="7">#REF!</definedName>
    <definedName name="CARCOL2TAPA30">#REF!</definedName>
    <definedName name="CARCOL2TAPA30RETALLE" localSheetId="2">#REF!</definedName>
    <definedName name="CARCOL2TAPA30RETALLE" localSheetId="4">#REF!</definedName>
    <definedName name="CARCOL2TAPA30RETALLE" localSheetId="7">#REF!</definedName>
    <definedName name="CARCOL2TAPA30RETALLE">#REF!</definedName>
    <definedName name="CARCOL2TAPA40" localSheetId="2">#REF!</definedName>
    <definedName name="CARCOL2TAPA40" localSheetId="4">#REF!</definedName>
    <definedName name="CARCOL2TAPA40" localSheetId="7">#REF!</definedName>
    <definedName name="CARCOL2TAPA40">#REF!</definedName>
    <definedName name="CARCOL2TAPA50" localSheetId="2">#REF!</definedName>
    <definedName name="CARCOL2TAPA50" localSheetId="4">#REF!</definedName>
    <definedName name="CARCOL2TAPA50" localSheetId="7">#REF!</definedName>
    <definedName name="CARCOL2TAPA50">#REF!</definedName>
    <definedName name="CARCOL30" localSheetId="2">[70]M.O.!#REF!</definedName>
    <definedName name="CARCOL30" localSheetId="4">[70]M.O.!#REF!</definedName>
    <definedName name="CARCOL30" localSheetId="7">[70]M.O.!#REF!</definedName>
    <definedName name="CARCOL30">[70]M.O.!#REF!</definedName>
    <definedName name="CARCOL30X30CONF" localSheetId="2">#REF!</definedName>
    <definedName name="CARCOL30X30CONF" localSheetId="3">#REF!</definedName>
    <definedName name="CARCOL30X30CONF" localSheetId="4">#REF!</definedName>
    <definedName name="CARCOL30X30CONF" localSheetId="5">#REF!</definedName>
    <definedName name="CARCOL30X30CONF" localSheetId="6">#REF!</definedName>
    <definedName name="CARCOL30X30CONF" localSheetId="7">#REF!</definedName>
    <definedName name="CARCOL30X30CONF" localSheetId="0">#REF!</definedName>
    <definedName name="CARCOL30X30CONF">#REF!</definedName>
    <definedName name="CARCOL30X30INST" localSheetId="2">#REF!</definedName>
    <definedName name="CARCOL30X30INST" localSheetId="4">#REF!</definedName>
    <definedName name="CARCOL30X30INST" localSheetId="7">#REF!</definedName>
    <definedName name="CARCOL30X30INST">#REF!</definedName>
    <definedName name="CARCOL40X40CONF" localSheetId="2">#REF!</definedName>
    <definedName name="CARCOL40X40CONF" localSheetId="4">#REF!</definedName>
    <definedName name="CARCOL40X40CONF" localSheetId="7">#REF!</definedName>
    <definedName name="CARCOL40X40CONF">#REF!</definedName>
    <definedName name="CARCOL40X40INST" localSheetId="2">#REF!</definedName>
    <definedName name="CARCOL40X40INST" localSheetId="4">#REF!</definedName>
    <definedName name="CARCOL40X40INST" localSheetId="7">#REF!</definedName>
    <definedName name="CARCOL40X40INST">#REF!</definedName>
    <definedName name="CARCOL50" localSheetId="2">[70]M.O.!#REF!</definedName>
    <definedName name="CARCOL50" localSheetId="4">[70]M.O.!#REF!</definedName>
    <definedName name="CARCOL50" localSheetId="7">[70]M.O.!#REF!</definedName>
    <definedName name="CARCOL50">[70]M.O.!#REF!</definedName>
    <definedName name="CARCOL50X50CONF" localSheetId="2">#REF!</definedName>
    <definedName name="CARCOL50X50CONF" localSheetId="3">#REF!</definedName>
    <definedName name="CARCOL50X50CONF" localSheetId="4">#REF!</definedName>
    <definedName name="CARCOL50X50CONF" localSheetId="5">#REF!</definedName>
    <definedName name="CARCOL50X50CONF" localSheetId="6">#REF!</definedName>
    <definedName name="CARCOL50X50CONF" localSheetId="7">#REF!</definedName>
    <definedName name="CARCOL50X50CONF" localSheetId="0">#REF!</definedName>
    <definedName name="CARCOL50X50CONF">#REF!</definedName>
    <definedName name="CARCOL50X50INST" localSheetId="2">#REF!</definedName>
    <definedName name="CARCOL50X50INST" localSheetId="4">#REF!</definedName>
    <definedName name="CARCOL50X50INST" localSheetId="7">#REF!</definedName>
    <definedName name="CARCOL50X50INST">#REF!</definedName>
    <definedName name="CARCOL60X60CONF" localSheetId="2">#REF!</definedName>
    <definedName name="CARCOL60X60CONF" localSheetId="4">#REF!</definedName>
    <definedName name="CARCOL60X60CONF" localSheetId="7">#REF!</definedName>
    <definedName name="CARCOL60X60CONF">#REF!</definedName>
    <definedName name="CARCOL60X60INST" localSheetId="2">#REF!</definedName>
    <definedName name="CARCOL60X60INST" localSheetId="4">#REF!</definedName>
    <definedName name="CARCOL60X60INST" localSheetId="7">#REF!</definedName>
    <definedName name="CARCOL60X60INST">#REF!</definedName>
    <definedName name="CARCOL70X70CONF" localSheetId="2">#REF!</definedName>
    <definedName name="CARCOL70X70CONF" localSheetId="4">#REF!</definedName>
    <definedName name="CARCOL70X70CONF" localSheetId="7">#REF!</definedName>
    <definedName name="CARCOL70X70CONF">#REF!</definedName>
    <definedName name="CARCOL70X70INST" localSheetId="2">#REF!</definedName>
    <definedName name="CARCOL70X70INST" localSheetId="4">#REF!</definedName>
    <definedName name="CARCOL70X70INST" localSheetId="7">#REF!</definedName>
    <definedName name="CARCOL70X70INST">#REF!</definedName>
    <definedName name="CARCOL80X80CONF" localSheetId="2">#REF!</definedName>
    <definedName name="CARCOL80X80CONF" localSheetId="4">#REF!</definedName>
    <definedName name="CARCOL80X80CONF" localSheetId="7">#REF!</definedName>
    <definedName name="CARCOL80X80CONF">#REF!</definedName>
    <definedName name="CARCOL80X80INST" localSheetId="2">#REF!</definedName>
    <definedName name="CARCOL80X80INST" localSheetId="4">#REF!</definedName>
    <definedName name="CARCOL80X80INST" localSheetId="7">#REF!</definedName>
    <definedName name="CARCOL80X80INST">#REF!</definedName>
    <definedName name="CARCOLAMARRE" localSheetId="2">[70]M.O.!#REF!</definedName>
    <definedName name="CARCOLAMARRE" localSheetId="4">[70]M.O.!#REF!</definedName>
    <definedName name="CARCOLAMARRE" localSheetId="7">[70]M.O.!#REF!</definedName>
    <definedName name="CARCOLAMARRE">[70]M.O.!#REF!</definedName>
    <definedName name="CARCOLCONICA50" localSheetId="2">#REF!</definedName>
    <definedName name="CARCOLCONICA50" localSheetId="3">#REF!</definedName>
    <definedName name="CARCOLCONICA50" localSheetId="4">#REF!</definedName>
    <definedName name="CARCOLCONICA50" localSheetId="5">#REF!</definedName>
    <definedName name="CARCOLCONICA50" localSheetId="6">#REF!</definedName>
    <definedName name="CARCOLCONICA50" localSheetId="7">#REF!</definedName>
    <definedName name="CARCOLCONICA50" localSheetId="0">#REF!</definedName>
    <definedName name="CARCOLCONICA50">#REF!</definedName>
    <definedName name="CARCOLRED50" localSheetId="2">#REF!</definedName>
    <definedName name="CARCOLRED50" localSheetId="4">#REF!</definedName>
    <definedName name="CARCOLRED50" localSheetId="7">#REF!</definedName>
    <definedName name="CARCOLRED50">#REF!</definedName>
    <definedName name="CARDIN20LUZ2" localSheetId="2">#REF!</definedName>
    <definedName name="CARDIN20LUZ2" localSheetId="4">#REF!</definedName>
    <definedName name="CARDIN20LUZ2" localSheetId="7">#REF!</definedName>
    <definedName name="CARDIN20LUZ2">#REF!</definedName>
    <definedName name="CARDIN40LUZ2" localSheetId="2">#REF!</definedName>
    <definedName name="CARDIN40LUZ2" localSheetId="4">#REF!</definedName>
    <definedName name="CARDIN40LUZ2" localSheetId="7">#REF!</definedName>
    <definedName name="CARDIN40LUZ2">#REF!</definedName>
    <definedName name="CARDIVPLY1" localSheetId="2">#REF!</definedName>
    <definedName name="CARDIVPLY1" localSheetId="4">#REF!</definedName>
    <definedName name="CARDIVPLY1" localSheetId="7">#REF!</definedName>
    <definedName name="CARDIVPLY1">#REF!</definedName>
    <definedName name="CARDIVPLY2" localSheetId="2">#REF!</definedName>
    <definedName name="CARDIVPLY2" localSheetId="4">#REF!</definedName>
    <definedName name="CARDIVPLY2" localSheetId="7">#REF!</definedName>
    <definedName name="CARDIVPLY2">#REF!</definedName>
    <definedName name="Careteo">[89]Análisis!$N$890</definedName>
    <definedName name="careteo.3erN" localSheetId="2">#REF!</definedName>
    <definedName name="careteo.3erN" localSheetId="3">#REF!</definedName>
    <definedName name="careteo.3erN" localSheetId="4">#REF!</definedName>
    <definedName name="careteo.3erN" localSheetId="5">#REF!</definedName>
    <definedName name="careteo.3erN" localSheetId="6">#REF!</definedName>
    <definedName name="careteo.3erN" localSheetId="7">#REF!</definedName>
    <definedName name="careteo.3erN">#REF!</definedName>
    <definedName name="careteo.4to.N" localSheetId="2">#REF!</definedName>
    <definedName name="careteo.4to.N" localSheetId="4">#REF!</definedName>
    <definedName name="careteo.4to.N" localSheetId="7">#REF!</definedName>
    <definedName name="careteo.4to.N">#REF!</definedName>
    <definedName name="Careteo.Antillano" localSheetId="2">[64]Análisis!#REF!</definedName>
    <definedName name="Careteo.Antillano" localSheetId="4">[64]Análisis!#REF!</definedName>
    <definedName name="Careteo.Antillano" localSheetId="7">[64]Análisis!#REF!</definedName>
    <definedName name="Careteo.Antillano">[64]Análisis!#REF!</definedName>
    <definedName name="careteo.Villas" localSheetId="2">#REF!</definedName>
    <definedName name="careteo.Villas" localSheetId="3">#REF!</definedName>
    <definedName name="careteo.Villas" localSheetId="4">#REF!</definedName>
    <definedName name="careteo.Villas" localSheetId="5">#REF!</definedName>
    <definedName name="careteo.Villas" localSheetId="6">#REF!</definedName>
    <definedName name="careteo.Villas" localSheetId="7">#REF!</definedName>
    <definedName name="careteo.Villas">#REF!</definedName>
    <definedName name="CARFP275" localSheetId="2">#REF!</definedName>
    <definedName name="CARFP275" localSheetId="4">#REF!</definedName>
    <definedName name="CARFP275" localSheetId="7">#REF!</definedName>
    <definedName name="CARFP275">#REF!</definedName>
    <definedName name="CARFP3" localSheetId="2">#REF!</definedName>
    <definedName name="CARFP3" localSheetId="4">#REF!</definedName>
    <definedName name="CARFP3" localSheetId="7">#REF!</definedName>
    <definedName name="CARFP3">#REF!</definedName>
    <definedName name="CARFP4" localSheetId="2">#REF!</definedName>
    <definedName name="CARFP4" localSheetId="4">#REF!</definedName>
    <definedName name="CARFP4" localSheetId="7">#REF!</definedName>
    <definedName name="CARFP4">#REF!</definedName>
    <definedName name="CARFP5" localSheetId="2">#REF!</definedName>
    <definedName name="CARFP5" localSheetId="4">#REF!</definedName>
    <definedName name="CARFP5" localSheetId="7">#REF!</definedName>
    <definedName name="CARFP5">#REF!</definedName>
    <definedName name="CARFP6" localSheetId="2">#REF!</definedName>
    <definedName name="CARFP6" localSheetId="4">#REF!</definedName>
    <definedName name="CARFP6" localSheetId="7">#REF!</definedName>
    <definedName name="CARFP6">#REF!</definedName>
    <definedName name="cargador">'[43]Listado Equipos a utilizar'!#REF!</definedName>
    <definedName name="CARGADORB">[91]EQUIPOS!$D$13</definedName>
    <definedName name="CARLOSAPLA" localSheetId="2">[70]M.O.!#REF!</definedName>
    <definedName name="CARLOSAPLA" localSheetId="3">[70]M.O.!#REF!</definedName>
    <definedName name="CARLOSAPLA" localSheetId="4">[70]M.O.!#REF!</definedName>
    <definedName name="CARLOSAPLA" localSheetId="5">[70]M.O.!#REF!</definedName>
    <definedName name="CARLOSAPLA" localSheetId="6">[70]M.O.!#REF!</definedName>
    <definedName name="CARLOSAPLA" localSheetId="7">[70]M.O.!#REF!</definedName>
    <definedName name="CARLOSAPLA" localSheetId="0">[70]M.O.!#REF!</definedName>
    <definedName name="CARLOSAPLA">[70]M.O.!#REF!</definedName>
    <definedName name="CARLOSAVARIASAGUAS" localSheetId="2">[70]M.O.!#REF!</definedName>
    <definedName name="CARLOSAVARIASAGUAS" localSheetId="3">[70]M.O.!#REF!</definedName>
    <definedName name="CARLOSAVARIASAGUAS" localSheetId="4">[70]M.O.!#REF!</definedName>
    <definedName name="CARLOSAVARIASAGUAS" localSheetId="5">[70]M.O.!#REF!</definedName>
    <definedName name="CARLOSAVARIASAGUAS" localSheetId="6">[70]M.O.!#REF!</definedName>
    <definedName name="CARLOSAVARIASAGUAS" localSheetId="7">[70]M.O.!#REF!</definedName>
    <definedName name="CARLOSAVARIASAGUAS">[70]M.O.!#REF!</definedName>
    <definedName name="Carmen" localSheetId="2">#REF!</definedName>
    <definedName name="Carmen" localSheetId="3">#REF!</definedName>
    <definedName name="Carmen" localSheetId="4">#REF!</definedName>
    <definedName name="Carmen" localSheetId="5">#REF!</definedName>
    <definedName name="Carmen" localSheetId="6">#REF!</definedName>
    <definedName name="Carmen" localSheetId="7">#REF!</definedName>
    <definedName name="Carmen" localSheetId="0">#REF!</definedName>
    <definedName name="Carmen">#REF!</definedName>
    <definedName name="carmufac" localSheetId="2">[23]Volumenes!#REF!</definedName>
    <definedName name="carmufac" localSheetId="3">[23]Volumenes!#REF!</definedName>
    <definedName name="carmufac" localSheetId="4">[23]Volumenes!#REF!</definedName>
    <definedName name="carmufac" localSheetId="5">[23]Volumenes!#REF!</definedName>
    <definedName name="carmufac" localSheetId="6">[23]Volumenes!#REF!</definedName>
    <definedName name="carmufac" localSheetId="7">[23]Volumenes!#REF!</definedName>
    <definedName name="carmufac" localSheetId="0">[23]Volumenes!#REF!</definedName>
    <definedName name="carmufac">[23]Volumenes!#REF!</definedName>
    <definedName name="CARMURO" localSheetId="2">[70]M.O.!#REF!</definedName>
    <definedName name="CARMURO" localSheetId="3">[70]M.O.!#REF!</definedName>
    <definedName name="CARMURO" localSheetId="4">[70]M.O.!#REF!</definedName>
    <definedName name="CARMURO" localSheetId="5">[70]M.O.!#REF!</definedName>
    <definedName name="CARMURO" localSheetId="6">[70]M.O.!#REF!</definedName>
    <definedName name="CARMURO" localSheetId="7">[70]M.O.!#REF!</definedName>
    <definedName name="CARMURO">[70]M.O.!#REF!</definedName>
    <definedName name="CARMUROCONF" localSheetId="2">#REF!</definedName>
    <definedName name="CARMUROCONF" localSheetId="3">#REF!</definedName>
    <definedName name="CARMUROCONF" localSheetId="4">#REF!</definedName>
    <definedName name="CARMUROCONF" localSheetId="5">#REF!</definedName>
    <definedName name="CARMUROCONF" localSheetId="6">#REF!</definedName>
    <definedName name="CARMUROCONF" localSheetId="7">#REF!</definedName>
    <definedName name="CARMUROCONF" localSheetId="0">#REF!</definedName>
    <definedName name="CARMUROCONF">#REF!</definedName>
    <definedName name="CARMUROINST" localSheetId="2">#REF!</definedName>
    <definedName name="CARMUROINST" localSheetId="4">#REF!</definedName>
    <definedName name="CARMUROINST" localSheetId="7">#REF!</definedName>
    <definedName name="CARMUROINST">#REF!</definedName>
    <definedName name="caro" localSheetId="2">#REF!</definedName>
    <definedName name="caro" localSheetId="4">#REF!</definedName>
    <definedName name="caro" localSheetId="7">#REF!</definedName>
    <definedName name="caro">#REF!</definedName>
    <definedName name="Caro.viga.25x50">[72]Insumos!$E$225</definedName>
    <definedName name="Carp.Atc.Vigas.25x50" localSheetId="2">#REF!</definedName>
    <definedName name="Carp.Atc.Vigas.25x50" localSheetId="3">#REF!</definedName>
    <definedName name="Carp.Atc.Vigas.25x50" localSheetId="4">#REF!</definedName>
    <definedName name="Carp.Atc.Vigas.25x50" localSheetId="5">#REF!</definedName>
    <definedName name="Carp.Atc.Vigas.25x50" localSheetId="6">#REF!</definedName>
    <definedName name="Carp.Atc.Vigas.25x50" localSheetId="7">#REF!</definedName>
    <definedName name="Carp.Atc.Vigas.25x50">#REF!</definedName>
    <definedName name="Carp.Col.25x25">[72]Insumos!$E$199</definedName>
    <definedName name="Carp.Col.30x30">[72]Insumos!$E$200</definedName>
    <definedName name="Carp.Col.35x35">[72]Insumos!$E$201</definedName>
    <definedName name="Carp.Col.45x45">[72]Insumos!$E$203</definedName>
    <definedName name="Carp.Col.50x50">[72]Insumos!$E$204</definedName>
    <definedName name="Carp.Col.55x55">[72]Insumos!$E$205</definedName>
    <definedName name="Carp.Col.60x60">[72]Insumos!$E$206</definedName>
    <definedName name="Carp.Col.Ø25cm">[72]Insumos!$E$208</definedName>
    <definedName name="Carp.Col.Ø30">[72]Insumos!$E$209</definedName>
    <definedName name="Carp.Col.Ø35" localSheetId="2">#REF!</definedName>
    <definedName name="Carp.Col.Ø35" localSheetId="3">#REF!</definedName>
    <definedName name="Carp.Col.Ø35" localSheetId="4">#REF!</definedName>
    <definedName name="Carp.Col.Ø35" localSheetId="5">#REF!</definedName>
    <definedName name="Carp.Col.Ø35" localSheetId="6">#REF!</definedName>
    <definedName name="Carp.Col.Ø35" localSheetId="7">#REF!</definedName>
    <definedName name="Carp.Col.Ø35">#REF!</definedName>
    <definedName name="Carp.Col.Ø40">[72]Insumos!$E$211</definedName>
    <definedName name="Carp.Col.Ø45">[72]Insumos!$E$212</definedName>
    <definedName name="Carp.Col.Ø65" localSheetId="2">#REF!</definedName>
    <definedName name="Carp.Col.Ø65" localSheetId="3">#REF!</definedName>
    <definedName name="Carp.Col.Ø65" localSheetId="4">#REF!</definedName>
    <definedName name="Carp.Col.Ø65" localSheetId="5">#REF!</definedName>
    <definedName name="Carp.Col.Ø65" localSheetId="6">#REF!</definedName>
    <definedName name="Carp.Col.Ø65" localSheetId="7">#REF!</definedName>
    <definedName name="Carp.Col.Ø65">#REF!</definedName>
    <definedName name="Carp.Col.Ø90">[72]Insumos!$E$217</definedName>
    <definedName name="Carp.col.tapaytapa">[72]Insumos!$E$198</definedName>
    <definedName name="carp.Col40x40">[72]Insumos!$E$202</definedName>
    <definedName name="Carp.Colm.Redonda.30cm" localSheetId="2">[59]Insumos!#REF!</definedName>
    <definedName name="Carp.Colm.Redonda.30cm" localSheetId="3">[59]Insumos!#REF!</definedName>
    <definedName name="Carp.Colm.Redonda.30cm" localSheetId="4">[59]Insumos!#REF!</definedName>
    <definedName name="Carp.Colm.Redonda.30cm" localSheetId="5">[59]Insumos!#REF!</definedName>
    <definedName name="Carp.Colm.Redonda.30cm" localSheetId="6">[59]Insumos!#REF!</definedName>
    <definedName name="Carp.Colm.Redonda.30cm" localSheetId="7">[59]Insumos!#REF!</definedName>
    <definedName name="Carp.Colm.Redonda.30cm">[59]Insumos!#REF!</definedName>
    <definedName name="Carp.ColØ60">[72]Insumos!$E$213</definedName>
    <definedName name="Carp.ColØ70">[72]Insumos!$E$215</definedName>
    <definedName name="Carp.ColØ80">[72]Insumos!$E$216</definedName>
    <definedName name="Carp.colum.Redon.60cm" localSheetId="2">[59]Insumos!#REF!</definedName>
    <definedName name="Carp.colum.Redon.60cm" localSheetId="3">[59]Insumos!#REF!</definedName>
    <definedName name="Carp.colum.Redon.60cm" localSheetId="4">[59]Insumos!#REF!</definedName>
    <definedName name="Carp.colum.Redon.60cm" localSheetId="5">[59]Insumos!#REF!</definedName>
    <definedName name="Carp.colum.Redon.60cm" localSheetId="6">[59]Insumos!#REF!</definedName>
    <definedName name="Carp.colum.Redon.60cm" localSheetId="7">[59]Insumos!#REF!</definedName>
    <definedName name="Carp.colum.Redon.60cm">[59]Insumos!#REF!</definedName>
    <definedName name="Carp.Column.atc" localSheetId="2">#REF!</definedName>
    <definedName name="Carp.Column.atc" localSheetId="3">#REF!</definedName>
    <definedName name="Carp.Column.atc" localSheetId="4">#REF!</definedName>
    <definedName name="Carp.Column.atc" localSheetId="5">#REF!</definedName>
    <definedName name="Carp.Column.atc" localSheetId="6">#REF!</definedName>
    <definedName name="Carp.Column.atc" localSheetId="7">#REF!</definedName>
    <definedName name="Carp.Column.atc">#REF!</definedName>
    <definedName name="Carp.Dintel">[72]Insumos!$E$235</definedName>
    <definedName name="Carp.Escal.atc" localSheetId="2">#REF!</definedName>
    <definedName name="Carp.Escal.atc" localSheetId="3">#REF!</definedName>
    <definedName name="Carp.Escal.atc" localSheetId="4">#REF!</definedName>
    <definedName name="Carp.Escal.atc" localSheetId="5">#REF!</definedName>
    <definedName name="Carp.Escal.atc" localSheetId="6">#REF!</definedName>
    <definedName name="Carp.Escal.atc" localSheetId="7">#REF!</definedName>
    <definedName name="Carp.Escal.atc">#REF!</definedName>
    <definedName name="Carp.Losa.Aligeradas.atc">[59]Insumos!$E$164</definedName>
    <definedName name="Carp.losa.Horm.Visto">[59]Insumos!$E$162</definedName>
    <definedName name="Carp.Losa.Horz.atc" localSheetId="2">#REF!</definedName>
    <definedName name="Carp.Losa.Horz.atc" localSheetId="3">#REF!</definedName>
    <definedName name="Carp.Losa.Horz.atc" localSheetId="4">#REF!</definedName>
    <definedName name="Carp.Losa.Horz.atc" localSheetId="5">#REF!</definedName>
    <definedName name="Carp.Losa.Horz.atc" localSheetId="6">#REF!</definedName>
    <definedName name="Carp.Losa.Horz.atc" localSheetId="7">#REF!</definedName>
    <definedName name="Carp.Losa.Horz.atc">#REF!</definedName>
    <definedName name="Carp.Losa.Incl.atc" localSheetId="2">#REF!</definedName>
    <definedName name="Carp.Losa.Incl.atc" localSheetId="4">#REF!</definedName>
    <definedName name="Carp.Losa.Incl.atc" localSheetId="7">#REF!</definedName>
    <definedName name="Carp.Losa.Incl.atc">#REF!</definedName>
    <definedName name="Carp.Muros.atc">[59]Insumos!$E$167</definedName>
    <definedName name="Carp.Platea.Zap.atc">[59]Insumos!$E$168</definedName>
    <definedName name="Carp.Viga.20x30">[72]Insumos!$E$218</definedName>
    <definedName name="Carp.Viga.20x40">[72]Insumos!$E$219</definedName>
    <definedName name="Carp.viga.20x50" localSheetId="2">#REF!</definedName>
    <definedName name="Carp.viga.20x50" localSheetId="3">#REF!</definedName>
    <definedName name="Carp.viga.20x50" localSheetId="4">#REF!</definedName>
    <definedName name="Carp.viga.20x50" localSheetId="5">#REF!</definedName>
    <definedName name="Carp.viga.20x50" localSheetId="6">#REF!</definedName>
    <definedName name="Carp.viga.20x50" localSheetId="7">#REF!</definedName>
    <definedName name="Carp.viga.20x50">#REF!</definedName>
    <definedName name="Carp.Viga.25x35">[72]Insumos!$E$222</definedName>
    <definedName name="Carp.Viga.25x40">[72]Insumos!$E$223</definedName>
    <definedName name="CArp.Viga.25x45" localSheetId="2">#REF!</definedName>
    <definedName name="CArp.Viga.25x45" localSheetId="3">#REF!</definedName>
    <definedName name="CArp.Viga.25x45" localSheetId="4">#REF!</definedName>
    <definedName name="CArp.Viga.25x45" localSheetId="5">#REF!</definedName>
    <definedName name="CArp.Viga.25x45" localSheetId="6">#REF!</definedName>
    <definedName name="CArp.Viga.25x45" localSheetId="7">#REF!</definedName>
    <definedName name="CArp.Viga.25x45">#REF!</definedName>
    <definedName name="Carp.viga.25x50" localSheetId="2">#REF!</definedName>
    <definedName name="Carp.viga.25x50" localSheetId="4">#REF!</definedName>
    <definedName name="Carp.viga.25x50" localSheetId="7">#REF!</definedName>
    <definedName name="Carp.viga.25x50">#REF!</definedName>
    <definedName name="CArp.Viga.25x60">[72]Insumos!$E$226</definedName>
    <definedName name="Carp.Viga.25x65">[72]Insumos!$E$227</definedName>
    <definedName name="Carp.Viga.25x70">[72]Insumos!$E$230</definedName>
    <definedName name="Carp.Viga.25x80">[72]Insumos!$E$231</definedName>
    <definedName name="Carp.viga.30x50" localSheetId="2">#REF!</definedName>
    <definedName name="Carp.viga.30x50" localSheetId="3">#REF!</definedName>
    <definedName name="Carp.viga.30x50" localSheetId="4">#REF!</definedName>
    <definedName name="Carp.viga.30x50" localSheetId="5">#REF!</definedName>
    <definedName name="Carp.viga.30x50" localSheetId="6">#REF!</definedName>
    <definedName name="Carp.viga.30x50" localSheetId="7">#REF!</definedName>
    <definedName name="Carp.viga.30x50">#REF!</definedName>
    <definedName name="Carp.Viga.30x60atc" localSheetId="2">#REF!</definedName>
    <definedName name="Carp.Viga.30x60atc" localSheetId="4">#REF!</definedName>
    <definedName name="Carp.Viga.30x60atc" localSheetId="7">#REF!</definedName>
    <definedName name="Carp.Viga.30x60atc">#REF!</definedName>
    <definedName name="Carp.Viga.30x80">[72]Insumos!$E$229</definedName>
    <definedName name="Carp.viga.amarre" localSheetId="2">#REF!</definedName>
    <definedName name="Carp.viga.amarre" localSheetId="3">#REF!</definedName>
    <definedName name="Carp.viga.amarre" localSheetId="4">#REF!</definedName>
    <definedName name="Carp.viga.amarre" localSheetId="5">#REF!</definedName>
    <definedName name="Carp.viga.amarre" localSheetId="6">#REF!</definedName>
    <definedName name="Carp.viga.amarre" localSheetId="7">#REF!</definedName>
    <definedName name="Carp.viga.amarre">#REF!</definedName>
    <definedName name="Carp.Viga.Curva.20x50">[72]Insumos!$E$232</definedName>
    <definedName name="Carp.Vigas.atc" localSheetId="2">#REF!</definedName>
    <definedName name="Carp.Vigas.atc" localSheetId="3">#REF!</definedName>
    <definedName name="Carp.Vigas.atc" localSheetId="4">#REF!</definedName>
    <definedName name="Carp.Vigas.atc" localSheetId="5">#REF!</definedName>
    <definedName name="Carp.Vigas.atc" localSheetId="6">#REF!</definedName>
    <definedName name="Carp.Vigas.atc" localSheetId="7">#REF!</definedName>
    <definedName name="Carp.Vigas.atc">#REF!</definedName>
    <definedName name="Carp.Vigas.Curvas.30x70">[72]Insumos!$E$233</definedName>
    <definedName name="CARP1" localSheetId="2">[70]Ins!#REF!</definedName>
    <definedName name="CARP1" localSheetId="3">[70]Ins!#REF!</definedName>
    <definedName name="CARP1" localSheetId="4">[70]Ins!#REF!</definedName>
    <definedName name="CARP1" localSheetId="5">[70]Ins!#REF!</definedName>
    <definedName name="CARP1" localSheetId="6">[70]Ins!#REF!</definedName>
    <definedName name="CARP1" localSheetId="7">[70]Ins!#REF!</definedName>
    <definedName name="CARP1" localSheetId="0">[70]Ins!#REF!</definedName>
    <definedName name="CARP1">[70]Ins!#REF!</definedName>
    <definedName name="CARP1RA" localSheetId="2">#REF!</definedName>
    <definedName name="CARP1RA" localSheetId="3">#REF!</definedName>
    <definedName name="CARP1RA" localSheetId="4">#REF!</definedName>
    <definedName name="CARP1RA" localSheetId="5">#REF!</definedName>
    <definedName name="CARP1RA" localSheetId="6">#REF!</definedName>
    <definedName name="CARP1RA" localSheetId="7">#REF!</definedName>
    <definedName name="CARP1RA">#REF!</definedName>
    <definedName name="CARP2" localSheetId="2">[70]Ins!#REF!</definedName>
    <definedName name="CARP2" localSheetId="3">[70]Ins!#REF!</definedName>
    <definedName name="CARP2" localSheetId="4">[70]Ins!#REF!</definedName>
    <definedName name="CARP2" localSheetId="5">[70]Ins!#REF!</definedName>
    <definedName name="CARP2" localSheetId="6">[70]Ins!#REF!</definedName>
    <definedName name="CARP2" localSheetId="7">[70]Ins!#REF!</definedName>
    <definedName name="CARP2">[70]Ins!#REF!</definedName>
    <definedName name="CARP2DA" localSheetId="2">#REF!</definedName>
    <definedName name="CARP2DA" localSheetId="3">#REF!</definedName>
    <definedName name="CARP2DA" localSheetId="4">#REF!</definedName>
    <definedName name="CARP2DA" localSheetId="5">#REF!</definedName>
    <definedName name="CARP2DA" localSheetId="6">#REF!</definedName>
    <definedName name="CARP2DA" localSheetId="7">#REF!</definedName>
    <definedName name="CARP2DA">#REF!</definedName>
    <definedName name="CARPDINTEL" localSheetId="2">[70]M.O.!#REF!</definedName>
    <definedName name="CARPDINTEL" localSheetId="3">[70]M.O.!#REF!</definedName>
    <definedName name="CARPDINTEL" localSheetId="4">[70]M.O.!#REF!</definedName>
    <definedName name="CARPDINTEL" localSheetId="5">[70]M.O.!#REF!</definedName>
    <definedName name="CARPDINTEL" localSheetId="6">[70]M.O.!#REF!</definedName>
    <definedName name="CARPDINTEL" localSheetId="7">[70]M.O.!#REF!</definedName>
    <definedName name="CARPDINTEL">[70]M.O.!#REF!</definedName>
    <definedName name="Carpin.Colum.redon.40" localSheetId="2">[59]Insumos!#REF!</definedName>
    <definedName name="Carpin.Colum.redon.40" localSheetId="3">[59]Insumos!#REF!</definedName>
    <definedName name="Carpin.Colum.redon.40" localSheetId="4">[59]Insumos!#REF!</definedName>
    <definedName name="Carpin.Colum.redon.40" localSheetId="5">[59]Insumos!#REF!</definedName>
    <definedName name="Carpin.Colum.redon.40" localSheetId="6">[59]Insumos!#REF!</definedName>
    <definedName name="Carpin.Colum.redon.40" localSheetId="7">[59]Insumos!#REF!</definedName>
    <definedName name="Carpin.Colum.redon.40">[59]Insumos!#REF!</definedName>
    <definedName name="Carpint.Columna.30.30">'[77]Costos Mano de Obra'!$O$71</definedName>
    <definedName name="Carpint.Columna.Redon.50cm" localSheetId="2">[59]Insumos!#REF!</definedName>
    <definedName name="Carpint.Columna.Redon.50cm" localSheetId="3">[59]Insumos!#REF!</definedName>
    <definedName name="Carpint.Columna.Redon.50cm" localSheetId="4">[59]Insumos!#REF!</definedName>
    <definedName name="Carpint.Columna.Redon.50cm" localSheetId="5">[59]Insumos!#REF!</definedName>
    <definedName name="Carpint.Columna.Redon.50cm" localSheetId="6">[59]Insumos!#REF!</definedName>
    <definedName name="Carpint.Columna.Redon.50cm" localSheetId="7">[59]Insumos!#REF!</definedName>
    <definedName name="Carpint.Columna.Redon.50cm">[59]Insumos!#REF!</definedName>
    <definedName name="Carpintería.vigas.20x32">[59]Insumos!$E$172</definedName>
    <definedName name="Carpintería__Puntales_y_M.O.">'[48]LISTA DE PRECIO'!$C$16</definedName>
    <definedName name="Carpintería_de_Vigas_15x30">[59]Insumos!$E$170</definedName>
    <definedName name="Carpintería_de_Vigas_15x40">[59]Insumos!$E$171</definedName>
    <definedName name="Carpintería_de_Vigas_20x130">[59]Insumos!$E$177</definedName>
    <definedName name="Carpintería_de_Vigas_20x20">[59]Insumos!$E$173</definedName>
    <definedName name="Carpintería_de_Vigas_20x30">[59]Insumos!$E$175</definedName>
    <definedName name="Carpintería_de_Vigas_20x40">[59]Insumos!$E$174</definedName>
    <definedName name="Carpintería_de_Vigas_20x60">[59]Insumos!$E$176</definedName>
    <definedName name="Carpintería_de_Vigas_40x40">[59]Insumos!$E$178</definedName>
    <definedName name="Carpintería_de_Vigas_40x50">[59]Insumos!$E$179</definedName>
    <definedName name="Carpintería_de_Vigas_40x70">[59]Insumos!$E$180</definedName>
    <definedName name="Carpintero_1ra">[92]MO!$C$21</definedName>
    <definedName name="Carpintero_2da">[92]MO!$C$20</definedName>
    <definedName name="CARPVIGA2040" localSheetId="2">[70]M.O.!#REF!</definedName>
    <definedName name="CARPVIGA2040" localSheetId="3">[70]M.O.!#REF!</definedName>
    <definedName name="CARPVIGA2040" localSheetId="4">[70]M.O.!#REF!</definedName>
    <definedName name="CARPVIGA2040" localSheetId="5">[70]M.O.!#REF!</definedName>
    <definedName name="CARPVIGA2040" localSheetId="6">[70]M.O.!#REF!</definedName>
    <definedName name="CARPVIGA2040" localSheetId="7">[70]M.O.!#REF!</definedName>
    <definedName name="CARPVIGA2040" localSheetId="0">[70]M.O.!#REF!</definedName>
    <definedName name="CARPVIGA2040">[70]M.O.!#REF!</definedName>
    <definedName name="CARPVIGA3050" localSheetId="2">[70]M.O.!#REF!</definedName>
    <definedName name="CARPVIGA3050" localSheetId="3">[70]M.O.!#REF!</definedName>
    <definedName name="CARPVIGA3050" localSheetId="4">[70]M.O.!#REF!</definedName>
    <definedName name="CARPVIGA3050" localSheetId="5">[70]M.O.!#REF!</definedName>
    <definedName name="CARPVIGA3050" localSheetId="6">[70]M.O.!#REF!</definedName>
    <definedName name="CARPVIGA3050" localSheetId="7">[70]M.O.!#REF!</definedName>
    <definedName name="CARPVIGA3050">[70]M.O.!#REF!</definedName>
    <definedName name="CARPVIGA3060" localSheetId="2">[70]M.O.!#REF!</definedName>
    <definedName name="CARPVIGA3060" localSheetId="4">[70]M.O.!#REF!</definedName>
    <definedName name="CARPVIGA3060" localSheetId="7">[70]M.O.!#REF!</definedName>
    <definedName name="CARPVIGA3060">[70]M.O.!#REF!</definedName>
    <definedName name="CARPVIGA4080" localSheetId="2">[70]M.O.!#REF!</definedName>
    <definedName name="CARPVIGA4080" localSheetId="4">[70]M.O.!#REF!</definedName>
    <definedName name="CARPVIGA4080" localSheetId="7">[70]M.O.!#REF!</definedName>
    <definedName name="CARPVIGA4080">[70]M.O.!#REF!</definedName>
    <definedName name="CARRAMPA" localSheetId="2">[70]M.O.!#REF!</definedName>
    <definedName name="CARRAMPA" localSheetId="4">[70]M.O.!#REF!</definedName>
    <definedName name="CARRAMPA" localSheetId="7">[70]M.O.!#REF!</definedName>
    <definedName name="CARRAMPA">[70]M.O.!#REF!</definedName>
    <definedName name="CARRAMPALISACONF" localSheetId="2">#REF!</definedName>
    <definedName name="CARRAMPALISACONF" localSheetId="3">#REF!</definedName>
    <definedName name="CARRAMPALISACONF" localSheetId="4">#REF!</definedName>
    <definedName name="CARRAMPALISACONF" localSheetId="5">#REF!</definedName>
    <definedName name="CARRAMPALISACONF" localSheetId="6">#REF!</definedName>
    <definedName name="CARRAMPALISACONF" localSheetId="7">#REF!</definedName>
    <definedName name="CARRAMPALISACONF" localSheetId="0">#REF!</definedName>
    <definedName name="CARRAMPALISACONF">#REF!</definedName>
    <definedName name="CARRASTRE2" localSheetId="2">#REF!</definedName>
    <definedName name="CARRASTRE2" localSheetId="4">#REF!</definedName>
    <definedName name="CARRASTRE2" localSheetId="7">#REF!</definedName>
    <definedName name="CARRASTRE2">#REF!</definedName>
    <definedName name="CARRASTRE3" localSheetId="2">#REF!</definedName>
    <definedName name="CARRASTRE3" localSheetId="4">#REF!</definedName>
    <definedName name="CARRASTRE3" localSheetId="7">#REF!</definedName>
    <definedName name="CARRASTRE3">#REF!</definedName>
    <definedName name="CARRASTRE5" localSheetId="2">#REF!</definedName>
    <definedName name="CARRASTRE5" localSheetId="4">#REF!</definedName>
    <definedName name="CARRASTRE5" localSheetId="7">#REF!</definedName>
    <definedName name="CARRASTRE5">#REF!</definedName>
    <definedName name="CARRASTRE6" localSheetId="2">#REF!</definedName>
    <definedName name="CARRASTRE6" localSheetId="4">#REF!</definedName>
    <definedName name="CARRASTRE6" localSheetId="5">#REF!</definedName>
    <definedName name="CARRASTRE6" localSheetId="6">#REF!</definedName>
    <definedName name="CARRASTRE6" localSheetId="7">#REF!</definedName>
    <definedName name="CARRASTRE6">#REF!</definedName>
    <definedName name="Carretilla____2_P3_______TIPO_JEEP" localSheetId="2">[19]Insumos!#REF!</definedName>
    <definedName name="Carretilla____2_P3_______TIPO_JEEP" localSheetId="4">[19]Insumos!#REF!</definedName>
    <definedName name="Carretilla____2_P3_______TIPO_JEEP" localSheetId="7">[19]Insumos!#REF!</definedName>
    <definedName name="Carretilla____2_P3_______TIPO_JEEP">[19]Insumos!#REF!</definedName>
    <definedName name="CARSISALENLATES" localSheetId="2">#REF!</definedName>
    <definedName name="CARSISALENLATES" localSheetId="3">#REF!</definedName>
    <definedName name="CARSISALENLATES" localSheetId="4">#REF!</definedName>
    <definedName name="CARSISALENLATES" localSheetId="5">#REF!</definedName>
    <definedName name="CARSISALENLATES" localSheetId="6">#REF!</definedName>
    <definedName name="CARSISALENLATES" localSheetId="7">#REF!</definedName>
    <definedName name="CARSISALENLATES" localSheetId="0">#REF!</definedName>
    <definedName name="CARSISALENLATES">#REF!</definedName>
    <definedName name="CARTIJATOR" localSheetId="2">#REF!</definedName>
    <definedName name="CARTIJATOR" localSheetId="4">#REF!</definedName>
    <definedName name="CARTIJATOR" localSheetId="7">#REF!</definedName>
    <definedName name="CARTIJATOR">#REF!</definedName>
    <definedName name="CARTIJCLAV" localSheetId="2">#REF!</definedName>
    <definedName name="CARTIJCLAV" localSheetId="4">#REF!</definedName>
    <definedName name="CARTIJCLAV" localSheetId="7">#REF!</definedName>
    <definedName name="CARTIJCLAV">#REF!</definedName>
    <definedName name="CARVIGAAMA1520X20" localSheetId="2">#REF!</definedName>
    <definedName name="CARVIGAAMA1520X20" localSheetId="4">#REF!</definedName>
    <definedName name="CARVIGAAMA1520X20" localSheetId="7">#REF!</definedName>
    <definedName name="CARVIGAAMA1520X20">#REF!</definedName>
    <definedName name="CARVIGAAMA1520X30" localSheetId="2">#REF!</definedName>
    <definedName name="CARVIGAAMA1520X30" localSheetId="4">#REF!</definedName>
    <definedName name="CARVIGAAMA1520X30" localSheetId="7">#REF!</definedName>
    <definedName name="CARVIGAAMA1520X30">#REF!</definedName>
    <definedName name="CARVIGAAMA1520X40" localSheetId="2">#REF!</definedName>
    <definedName name="CARVIGAAMA1520X40" localSheetId="4">#REF!</definedName>
    <definedName name="CARVIGAAMA1520X40" localSheetId="7">#REF!</definedName>
    <definedName name="CARVIGAAMA1520X40">#REF!</definedName>
    <definedName name="CARVIGAAMA1520X50" localSheetId="2">#REF!</definedName>
    <definedName name="CARVIGAAMA1520X50" localSheetId="4">#REF!</definedName>
    <definedName name="CARVIGAAMA1520X50" localSheetId="7">#REF!</definedName>
    <definedName name="CARVIGAAMA1520X50">#REF!</definedName>
    <definedName name="CARVIGAFONDOH10" localSheetId="2">#REF!</definedName>
    <definedName name="CARVIGAFONDOH10" localSheetId="4">#REF!</definedName>
    <definedName name="CARVIGAFONDOH10" localSheetId="7">#REF!</definedName>
    <definedName name="CARVIGAFONDOH10">#REF!</definedName>
    <definedName name="CARVIGAINVTAPA10" localSheetId="2">#REF!</definedName>
    <definedName name="CARVIGAINVTAPA10" localSheetId="4">#REF!</definedName>
    <definedName name="CARVIGAINVTAPA10" localSheetId="7">#REF!</definedName>
    <definedName name="CARVIGAINVTAPA10">#REF!</definedName>
    <definedName name="CARVIGATAPAH10" localSheetId="2">#REF!</definedName>
    <definedName name="CARVIGATAPAH10" localSheetId="4">#REF!</definedName>
    <definedName name="CARVIGATAPAH10" localSheetId="7">#REF!</definedName>
    <definedName name="CARVIGATAPAH10">#REF!</definedName>
    <definedName name="CARVIGZAP40X40" localSheetId="2">#REF!</definedName>
    <definedName name="CARVIGZAP40X40" localSheetId="4">#REF!</definedName>
    <definedName name="CARVIGZAP40X40" localSheetId="7">#REF!</definedName>
    <definedName name="CARVIGZAP40X40">#REF!</definedName>
    <definedName name="CARVIGZAP50X50" localSheetId="2">#REF!</definedName>
    <definedName name="CARVIGZAP50X50" localSheetId="4">#REF!</definedName>
    <definedName name="CARVIGZAP50X50" localSheetId="7">#REF!</definedName>
    <definedName name="CARVIGZAP50X50">#REF!</definedName>
    <definedName name="CARVIGZAP60X60" localSheetId="2">#REF!</definedName>
    <definedName name="CARVIGZAP60X60" localSheetId="4">#REF!</definedName>
    <definedName name="CARVIGZAP60X60" localSheetId="7">#REF!</definedName>
    <definedName name="CARVIGZAP60X60">#REF!</definedName>
    <definedName name="CARVUELO1" localSheetId="2">#REF!</definedName>
    <definedName name="CARVUELO1" localSheetId="4">#REF!</definedName>
    <definedName name="CARVUELO1" localSheetId="7">#REF!</definedName>
    <definedName name="CARVUELO1">#REF!</definedName>
    <definedName name="CARVUELO10" localSheetId="2">#REF!</definedName>
    <definedName name="CARVUELO10" localSheetId="4">#REF!</definedName>
    <definedName name="CARVUELO10" localSheetId="7">#REF!</definedName>
    <definedName name="CARVUELO10">#REF!</definedName>
    <definedName name="CARVUELO20" localSheetId="2">#REF!</definedName>
    <definedName name="CARVUELO20" localSheetId="4">#REF!</definedName>
    <definedName name="CARVUELO20" localSheetId="7">#REF!</definedName>
    <definedName name="CARVUELO20">#REF!</definedName>
    <definedName name="CARVUELO30" localSheetId="2">#REF!</definedName>
    <definedName name="CARVUELO30" localSheetId="4">#REF!</definedName>
    <definedName name="CARVUELO30" localSheetId="7">#REF!</definedName>
    <definedName name="CARVUELO30">#REF!</definedName>
    <definedName name="CARVUELO40" localSheetId="2">#REF!</definedName>
    <definedName name="CARVUELO40" localSheetId="4">#REF!</definedName>
    <definedName name="CARVUELO40" localSheetId="7">#REF!</definedName>
    <definedName name="CARVUELO40">#REF!</definedName>
    <definedName name="CARVUELO5090" localSheetId="2">#REF!</definedName>
    <definedName name="CARVUELO5090" localSheetId="4">#REF!</definedName>
    <definedName name="CARVUELO5090" localSheetId="7">#REF!</definedName>
    <definedName name="CARVUELO5090">#REF!</definedName>
    <definedName name="CARZINC" localSheetId="2">#REF!</definedName>
    <definedName name="CARZINC" localSheetId="4">#REF!</definedName>
    <definedName name="CARZINC" localSheetId="7">#REF!</definedName>
    <definedName name="CARZINC">#REF!</definedName>
    <definedName name="CARZINCENLATES" localSheetId="2">#REF!</definedName>
    <definedName name="CARZINCENLATES" localSheetId="4">#REF!</definedName>
    <definedName name="CARZINCENLATES" localSheetId="7">#REF!</definedName>
    <definedName name="CARZINCENLATES">#REF!</definedName>
    <definedName name="CASBESTO" localSheetId="2">[70]M.O.!#REF!</definedName>
    <definedName name="CASBESTO" localSheetId="4">[70]M.O.!#REF!</definedName>
    <definedName name="CASBESTO" localSheetId="7">[70]M.O.!#REF!</definedName>
    <definedName name="CASBESTO">[70]M.O.!#REF!</definedName>
    <definedName name="CASCAJO" localSheetId="2">#REF!</definedName>
    <definedName name="CASCAJO" localSheetId="3">#REF!</definedName>
    <definedName name="CASCAJO" localSheetId="4">#REF!</definedName>
    <definedName name="CASCAJO" localSheetId="5">#REF!</definedName>
    <definedName name="CASCAJO" localSheetId="6">#REF!</definedName>
    <definedName name="CASCAJO" localSheetId="7">#REF!</definedName>
    <definedName name="CASCAJO" localSheetId="0">#REF!</definedName>
    <definedName name="CASCAJO">#REF!</definedName>
    <definedName name="Cascajo_Limpio">[47]Insumos!$B$13:$D$13</definedName>
    <definedName name="Cascajo_Sucio" localSheetId="2">[19]Insumos!#REF!</definedName>
    <definedName name="Cascajo_Sucio" localSheetId="3">[19]Insumos!#REF!</definedName>
    <definedName name="Cascajo_Sucio" localSheetId="4">[19]Insumos!#REF!</definedName>
    <definedName name="Cascajo_Sucio" localSheetId="5">[19]Insumos!#REF!</definedName>
    <definedName name="Cascajo_Sucio" localSheetId="6">[19]Insumos!#REF!</definedName>
    <definedName name="Cascajo_Sucio" localSheetId="7">[19]Insumos!#REF!</definedName>
    <definedName name="Cascajo_Sucio" localSheetId="0">[19]Insumos!#REF!</definedName>
    <definedName name="Cascajo_Sucio">[19]Insumos!#REF!</definedName>
    <definedName name="CASETA" localSheetId="2">'[23]anal term'!#REF!</definedName>
    <definedName name="CASETA" localSheetId="3">'[23]anal term'!#REF!</definedName>
    <definedName name="CASETA" localSheetId="4">'[23]anal term'!#REF!</definedName>
    <definedName name="CASETA" localSheetId="5">'[23]anal term'!#REF!</definedName>
    <definedName name="CASETA" localSheetId="6">'[23]anal term'!#REF!</definedName>
    <definedName name="CASETA" localSheetId="7">'[23]anal term'!#REF!</definedName>
    <definedName name="CASETA">'[23]anal term'!#REF!</definedName>
    <definedName name="Caseta.Control" localSheetId="2">#REF!</definedName>
    <definedName name="Caseta.Control" localSheetId="3">#REF!</definedName>
    <definedName name="Caseta.Control" localSheetId="4">#REF!</definedName>
    <definedName name="Caseta.Control" localSheetId="5">#REF!</definedName>
    <definedName name="Caseta.Control" localSheetId="6">#REF!</definedName>
    <definedName name="Caseta.Control" localSheetId="7">#REF!</definedName>
    <definedName name="Caseta.Control">#REF!</definedName>
    <definedName name="caseta.planta.electrica">[59]Resumen!$D$26</definedName>
    <definedName name="Caseta.Playa" localSheetId="2">#REF!</definedName>
    <definedName name="Caseta.Playa" localSheetId="3">#REF!</definedName>
    <definedName name="Caseta.Playa" localSheetId="4">#REF!</definedName>
    <definedName name="Caseta.Playa" localSheetId="5">#REF!</definedName>
    <definedName name="Caseta.Playa" localSheetId="6">#REF!</definedName>
    <definedName name="Caseta.Playa" localSheetId="7">#REF!</definedName>
    <definedName name="Caseta.Playa">#REF!</definedName>
    <definedName name="CASETA_DE_PLANTA_ELECTRICA">'[59]Caseta de planta'!$H$71</definedName>
    <definedName name="CASETA200" localSheetId="2">#REF!</definedName>
    <definedName name="CASETA200" localSheetId="3">#REF!</definedName>
    <definedName name="CASETA200" localSheetId="4">#REF!</definedName>
    <definedName name="CASETA200" localSheetId="5">#REF!</definedName>
    <definedName name="CASETA200" localSheetId="6">#REF!</definedName>
    <definedName name="CASETA200" localSheetId="7">#REF!</definedName>
    <definedName name="CASETA200" localSheetId="0">#REF!</definedName>
    <definedName name="CASETA200">#REF!</definedName>
    <definedName name="CASETA200M2" localSheetId="2">#REF!</definedName>
    <definedName name="CASETA200M2" localSheetId="4">#REF!</definedName>
    <definedName name="CASETA200M2" localSheetId="7">#REF!</definedName>
    <definedName name="CASETA200M2">#REF!</definedName>
    <definedName name="CASETA500" localSheetId="2">#REF!</definedName>
    <definedName name="CASETA500" localSheetId="3">#REF!</definedName>
    <definedName name="CASETA500" localSheetId="4">#REF!</definedName>
    <definedName name="CASETA500" localSheetId="5">#REF!</definedName>
    <definedName name="CASETA500" localSheetId="6">#REF!</definedName>
    <definedName name="CASETA500" localSheetId="7">#REF!</definedName>
    <definedName name="CASETA500" localSheetId="0">#REF!</definedName>
    <definedName name="CASETA500">#REF!</definedName>
    <definedName name="CASETAM2" localSheetId="2">#REF!</definedName>
    <definedName name="CASETAM2" localSheetId="4">#REF!</definedName>
    <definedName name="CASETAM2" localSheetId="7">#REF!</definedName>
    <definedName name="CASETAM2">#REF!</definedName>
    <definedName name="casino" localSheetId="2">#REF!</definedName>
    <definedName name="casino" localSheetId="4">#REF!</definedName>
    <definedName name="casino" localSheetId="7">#REF!</definedName>
    <definedName name="casino">#REF!</definedName>
    <definedName name="Casino.Col.C" localSheetId="2">[64]Análisis!#REF!</definedName>
    <definedName name="Casino.Col.C" localSheetId="4">[64]Análisis!#REF!</definedName>
    <definedName name="Casino.Col.C" localSheetId="7">[64]Análisis!#REF!</definedName>
    <definedName name="Casino.Col.C">[64]Análisis!#REF!</definedName>
    <definedName name="Casino.Col.C1" localSheetId="2">[64]Análisis!#REF!</definedName>
    <definedName name="Casino.Col.C1" localSheetId="4">[64]Análisis!#REF!</definedName>
    <definedName name="Casino.Col.C1" localSheetId="7">[64]Análisis!#REF!</definedName>
    <definedName name="Casino.Col.C1">[64]Análisis!#REF!</definedName>
    <definedName name="Casino.Col.C2" localSheetId="2">[64]Análisis!#REF!</definedName>
    <definedName name="Casino.Col.C2" localSheetId="4">[64]Análisis!#REF!</definedName>
    <definedName name="Casino.Col.C2" localSheetId="7">[64]Análisis!#REF!</definedName>
    <definedName name="Casino.Col.C2">[64]Análisis!#REF!</definedName>
    <definedName name="Casino.Col.C3" localSheetId="2">[64]Análisis!#REF!</definedName>
    <definedName name="Casino.Col.C3" localSheetId="4">[64]Análisis!#REF!</definedName>
    <definedName name="Casino.Col.C3" localSheetId="7">[64]Análisis!#REF!</definedName>
    <definedName name="Casino.Col.C3">[64]Análisis!#REF!</definedName>
    <definedName name="Casino.Col.C4" localSheetId="2">[64]Análisis!#REF!</definedName>
    <definedName name="Casino.Col.C4" localSheetId="4">[64]Análisis!#REF!</definedName>
    <definedName name="Casino.Col.C4" localSheetId="7">[64]Análisis!#REF!</definedName>
    <definedName name="Casino.Col.C4">[64]Análisis!#REF!</definedName>
    <definedName name="Casino.Col.C5" localSheetId="2">[64]Análisis!#REF!</definedName>
    <definedName name="Casino.Col.C5" localSheetId="4">[64]Análisis!#REF!</definedName>
    <definedName name="Casino.Col.C5" localSheetId="7">[64]Análisis!#REF!</definedName>
    <definedName name="Casino.Col.C5">[64]Análisis!#REF!</definedName>
    <definedName name="Casino.Losa" localSheetId="2">[64]Análisis!#REF!</definedName>
    <definedName name="Casino.Losa" localSheetId="4">[64]Análisis!#REF!</definedName>
    <definedName name="Casino.Losa" localSheetId="7">[64]Análisis!#REF!</definedName>
    <definedName name="Casino.Losa">[64]Análisis!#REF!</definedName>
    <definedName name="Casino.V1" localSheetId="2">[64]Análisis!#REF!</definedName>
    <definedName name="Casino.V1" localSheetId="4">[64]Análisis!#REF!</definedName>
    <definedName name="Casino.V1" localSheetId="7">[64]Análisis!#REF!</definedName>
    <definedName name="Casino.V1">[64]Análisis!#REF!</definedName>
    <definedName name="Casino.V2" localSheetId="2">[64]Análisis!#REF!</definedName>
    <definedName name="Casino.V2" localSheetId="4">[64]Análisis!#REF!</definedName>
    <definedName name="Casino.V2" localSheetId="7">[64]Análisis!#REF!</definedName>
    <definedName name="Casino.V2">[64]Análisis!#REF!</definedName>
    <definedName name="Casino.V3" localSheetId="2">[64]Análisis!#REF!</definedName>
    <definedName name="Casino.V3" localSheetId="4">[64]Análisis!#REF!</definedName>
    <definedName name="Casino.V3" localSheetId="7">[64]Análisis!#REF!</definedName>
    <definedName name="Casino.V3">[64]Análisis!#REF!</definedName>
    <definedName name="Casino.V4" localSheetId="2">[64]Análisis!#REF!</definedName>
    <definedName name="Casino.V4" localSheetId="4">[64]Análisis!#REF!</definedName>
    <definedName name="Casino.V4" localSheetId="7">[64]Análisis!#REF!</definedName>
    <definedName name="Casino.V4">[64]Análisis!#REF!</definedName>
    <definedName name="Casino.V5" localSheetId="2">[64]Análisis!#REF!</definedName>
    <definedName name="Casino.V5" localSheetId="4">[64]Análisis!#REF!</definedName>
    <definedName name="Casino.V5" localSheetId="7">[64]Análisis!#REF!</definedName>
    <definedName name="Casino.V5">[64]Análisis!#REF!</definedName>
    <definedName name="Casino.V6" localSheetId="2">[64]Análisis!#REF!</definedName>
    <definedName name="Casino.V6" localSheetId="4">[64]Análisis!#REF!</definedName>
    <definedName name="Casino.V6" localSheetId="7">[64]Análisis!#REF!</definedName>
    <definedName name="Casino.V6">[64]Análisis!#REF!</definedName>
    <definedName name="Casino.Vp" localSheetId="2">[64]Análisis!#REF!</definedName>
    <definedName name="Casino.Vp" localSheetId="4">[64]Análisis!#REF!</definedName>
    <definedName name="Casino.Vp" localSheetId="7">[64]Análisis!#REF!</definedName>
    <definedName name="Casino.Vp">[64]Análisis!#REF!</definedName>
    <definedName name="Casino.Zap.C2" localSheetId="2">[64]Análisis!#REF!</definedName>
    <definedName name="Casino.Zap.C2" localSheetId="4">[64]Análisis!#REF!</definedName>
    <definedName name="Casino.Zap.C2" localSheetId="7">[64]Análisis!#REF!</definedName>
    <definedName name="Casino.Zap.C2">[64]Análisis!#REF!</definedName>
    <definedName name="Casino.Zap.Z3" localSheetId="2">[64]Análisis!#REF!</definedName>
    <definedName name="Casino.Zap.Z3" localSheetId="4">[64]Análisis!#REF!</definedName>
    <definedName name="Casino.Zap.Z3" localSheetId="7">[64]Análisis!#REF!</definedName>
    <definedName name="Casino.Zap.Z3">[64]Análisis!#REF!</definedName>
    <definedName name="Casino.Zap.Z4" localSheetId="2">[64]Análisis!#REF!</definedName>
    <definedName name="Casino.Zap.Z4" localSheetId="4">[64]Análisis!#REF!</definedName>
    <definedName name="Casino.Zap.Z4" localSheetId="7">[64]Análisis!#REF!</definedName>
    <definedName name="Casino.Zap.Z4">[64]Análisis!#REF!</definedName>
    <definedName name="Casino.Zap.Zc1" localSheetId="2">[64]Análisis!#REF!</definedName>
    <definedName name="Casino.Zap.Zc1" localSheetId="4">[64]Análisis!#REF!</definedName>
    <definedName name="Casino.Zap.Zc1" localSheetId="7">[64]Análisis!#REF!</definedName>
    <definedName name="Casino.Zap.Zc1">[64]Análisis!#REF!</definedName>
    <definedName name="Casting_Bed" localSheetId="2">[56]Insumos!#REF!</definedName>
    <definedName name="Casting_Bed" localSheetId="4">[56]Insumos!#REF!</definedName>
    <definedName name="Casting_Bed" localSheetId="7">[56]Insumos!#REF!</definedName>
    <definedName name="Casting_Bed">[56]Insumos!#REF!</definedName>
    <definedName name="Casting_Bed_2">#N/A</definedName>
    <definedName name="Casting_Bed_3">#N/A</definedName>
    <definedName name="CAT214BFT">[50]EQUIPOS!$I$15</definedName>
    <definedName name="Cat950B">[50]EQUIPOS!$I$14</definedName>
    <definedName name="cave2" localSheetId="2">[23]Volumenes!#REF!</definedName>
    <definedName name="cave2" localSheetId="3">[23]Volumenes!#REF!</definedName>
    <definedName name="cave2" localSheetId="4">[23]Volumenes!#REF!</definedName>
    <definedName name="cave2" localSheetId="5">[23]Volumenes!#REF!</definedName>
    <definedName name="cave2" localSheetId="6">[23]Volumenes!#REF!</definedName>
    <definedName name="cave2" localSheetId="7">[23]Volumenes!#REF!</definedName>
    <definedName name="cave2">[23]Volumenes!#REF!</definedName>
    <definedName name="cave3" localSheetId="2">[23]Volumenes!#REF!</definedName>
    <definedName name="cave3" localSheetId="3">[23]Volumenes!#REF!</definedName>
    <definedName name="cave3" localSheetId="4">[23]Volumenes!#REF!</definedName>
    <definedName name="cave3" localSheetId="5">[23]Volumenes!#REF!</definedName>
    <definedName name="cave3" localSheetId="6">[23]Volumenes!#REF!</definedName>
    <definedName name="cave3" localSheetId="7">[23]Volumenes!#REF!</definedName>
    <definedName name="cave3">[23]Volumenes!#REF!</definedName>
    <definedName name="cave3y" localSheetId="2">[23]Volumenes!#REF!</definedName>
    <definedName name="cave3y" localSheetId="4">[23]Volumenes!#REF!</definedName>
    <definedName name="cave3y" localSheetId="7">[23]Volumenes!#REF!</definedName>
    <definedName name="cave3y">[23]Volumenes!#REF!</definedName>
    <definedName name="caventa2" localSheetId="2">[23]Volumenes!#REF!</definedName>
    <definedName name="caventa2" localSheetId="4">[23]Volumenes!#REF!</definedName>
    <definedName name="caventa2" localSheetId="7">[23]Volumenes!#REF!</definedName>
    <definedName name="caventa2">[23]Volumenes!#REF!</definedName>
    <definedName name="CAVOSC" localSheetId="2">#REF!</definedName>
    <definedName name="CAVOSC" localSheetId="3">#REF!</definedName>
    <definedName name="CAVOSC" localSheetId="4">#REF!</definedName>
    <definedName name="CAVOSC" localSheetId="5">#REF!</definedName>
    <definedName name="CAVOSC" localSheetId="6">#REF!</definedName>
    <definedName name="CAVOSC" localSheetId="7">#REF!</definedName>
    <definedName name="CAVOSC" localSheetId="0">#REF!</definedName>
    <definedName name="CAVOSC">#REF!</definedName>
    <definedName name="CB" localSheetId="2">#REF!</definedName>
    <definedName name="CB" localSheetId="4">#REF!</definedName>
    <definedName name="CB" localSheetId="7">#REF!</definedName>
    <definedName name="CB">#REF!</definedName>
    <definedName name="CBAJVEN2" localSheetId="2">#REF!</definedName>
    <definedName name="CBAJVEN2" localSheetId="4">#REF!</definedName>
    <definedName name="CBAJVEN2" localSheetId="7">#REF!</definedName>
    <definedName name="CBAJVEN2">#REF!</definedName>
    <definedName name="CBAJVEN3">[33]M.O.!$C$594</definedName>
    <definedName name="CBAJVEN4">[33]M.O.!$C$595</definedName>
    <definedName name="CBAJVEN5" localSheetId="2">#REF!</definedName>
    <definedName name="CBAJVEN5" localSheetId="3">#REF!</definedName>
    <definedName name="CBAJVEN5" localSheetId="4">#REF!</definedName>
    <definedName name="CBAJVEN5" localSheetId="5">#REF!</definedName>
    <definedName name="CBAJVEN5" localSheetId="6">#REF!</definedName>
    <definedName name="CBAJVEN5" localSheetId="7">#REF!</definedName>
    <definedName name="CBAJVEN5" localSheetId="0">#REF!</definedName>
    <definedName name="CBAJVEN5">#REF!</definedName>
    <definedName name="CBANERAESP" localSheetId="2">#REF!</definedName>
    <definedName name="CBANERAESP" localSheetId="4">#REF!</definedName>
    <definedName name="CBANERAESP" localSheetId="5">#REF!</definedName>
    <definedName name="CBANERAESP" localSheetId="6">#REF!</definedName>
    <definedName name="CBANERAESP" localSheetId="7">#REF!</definedName>
    <definedName name="CBANERAESP">#REF!</definedName>
    <definedName name="CBANERALIV" localSheetId="2">#REF!</definedName>
    <definedName name="CBANERALIV" localSheetId="4">#REF!</definedName>
    <definedName name="CBANERALIV" localSheetId="7">#REF!</definedName>
    <definedName name="CBANERALIV">#REF!</definedName>
    <definedName name="CBANERAPES" localSheetId="2">#REF!</definedName>
    <definedName name="CBANERAPES" localSheetId="4">#REF!</definedName>
    <definedName name="CBANERAPES" localSheetId="7">#REF!</definedName>
    <definedName name="CBANERAPES">#REF!</definedName>
    <definedName name="CBANERAPVC" localSheetId="2">#REF!</definedName>
    <definedName name="CBANERAPVC" localSheetId="4">#REF!</definedName>
    <definedName name="CBANERAPVC" localSheetId="5">#REF!</definedName>
    <definedName name="CBANERAPVC" localSheetId="6">#REF!</definedName>
    <definedName name="CBANERAPVC" localSheetId="7">#REF!</definedName>
    <definedName name="CBANERAPVC">#REF!</definedName>
    <definedName name="CBASEBAN" localSheetId="2">#REF!</definedName>
    <definedName name="CBASEBAN" localSheetId="4">#REF!</definedName>
    <definedName name="CBASEBAN" localSheetId="7">#REF!</definedName>
    <definedName name="CBASEBAN">#REF!</definedName>
    <definedName name="CBIDET" localSheetId="2">#REF!</definedName>
    <definedName name="CBIDET" localSheetId="4">#REF!</definedName>
    <definedName name="CBIDET" localSheetId="7">#REF!</definedName>
    <definedName name="CBIDET">#REF!</definedName>
    <definedName name="CBLOCK10" localSheetId="2">[70]Ins!#REF!</definedName>
    <definedName name="CBLOCK10" localSheetId="4">[70]Ins!#REF!</definedName>
    <definedName name="CBLOCK10" localSheetId="7">[70]Ins!#REF!</definedName>
    <definedName name="CBLOCK10">[70]Ins!#REF!</definedName>
    <definedName name="CBLOCK12" localSheetId="2">#REF!</definedName>
    <definedName name="CBLOCK12" localSheetId="3">#REF!</definedName>
    <definedName name="CBLOCK12" localSheetId="4">#REF!</definedName>
    <definedName name="CBLOCK12" localSheetId="5">#REF!</definedName>
    <definedName name="CBLOCK12" localSheetId="6">#REF!</definedName>
    <definedName name="CBLOCK12" localSheetId="7">#REF!</definedName>
    <definedName name="CBLOCK12" localSheetId="0">#REF!</definedName>
    <definedName name="CBLOCK12">#REF!</definedName>
    <definedName name="CBLOCK4">[33]M.O.!$C$21</definedName>
    <definedName name="CBLOCK5" localSheetId="2">#REF!</definedName>
    <definedName name="CBLOCK5" localSheetId="3">#REF!</definedName>
    <definedName name="CBLOCK5" localSheetId="4">#REF!</definedName>
    <definedName name="CBLOCK5" localSheetId="5">#REF!</definedName>
    <definedName name="CBLOCK5" localSheetId="6">#REF!</definedName>
    <definedName name="CBLOCK5" localSheetId="7">#REF!</definedName>
    <definedName name="CBLOCK5" localSheetId="0">#REF!</definedName>
    <definedName name="CBLOCK5">#REF!</definedName>
    <definedName name="CBLOCK52520" localSheetId="2">#REF!</definedName>
    <definedName name="CBLOCK52520" localSheetId="4">#REF!</definedName>
    <definedName name="CBLOCK52520" localSheetId="7">#REF!</definedName>
    <definedName name="CBLOCK52520">#REF!</definedName>
    <definedName name="CBLOCK6">[33]M.O.!$C$23</definedName>
    <definedName name="CBLOCK6818" localSheetId="2">#REF!</definedName>
    <definedName name="CBLOCK6818" localSheetId="3">#REF!</definedName>
    <definedName name="CBLOCK6818" localSheetId="4">#REF!</definedName>
    <definedName name="CBLOCK6818" localSheetId="5">#REF!</definedName>
    <definedName name="CBLOCK6818" localSheetId="6">#REF!</definedName>
    <definedName name="CBLOCK6818" localSheetId="7">#REF!</definedName>
    <definedName name="CBLOCK6818" localSheetId="0">#REF!</definedName>
    <definedName name="CBLOCK6818">#REF!</definedName>
    <definedName name="CBLOCK8">[33]M.O.!$C$25</definedName>
    <definedName name="CBLOCKCRI" localSheetId="2">#REF!</definedName>
    <definedName name="CBLOCKCRI" localSheetId="3">#REF!</definedName>
    <definedName name="CBLOCKCRI" localSheetId="4">#REF!</definedName>
    <definedName name="CBLOCKCRI" localSheetId="5">#REF!</definedName>
    <definedName name="CBLOCKCRI" localSheetId="6">#REF!</definedName>
    <definedName name="CBLOCKCRI" localSheetId="7">#REF!</definedName>
    <definedName name="CBLOCKCRI" localSheetId="0">#REF!</definedName>
    <definedName name="CBLOCKCRI">#REF!</definedName>
    <definedName name="CBLOCKIRR" localSheetId="2">#REF!</definedName>
    <definedName name="CBLOCKIRR" localSheetId="4">#REF!</definedName>
    <definedName name="CBLOCKIRR" localSheetId="7">#REF!</definedName>
    <definedName name="CBLOCKIRR">#REF!</definedName>
    <definedName name="CBLOCKORN" localSheetId="2">#REF!</definedName>
    <definedName name="CBLOCKORN" localSheetId="4">#REF!</definedName>
    <definedName name="CBLOCKORN" localSheetId="7">#REF!</definedName>
    <definedName name="CBLOCKORN">#REF!</definedName>
    <definedName name="CBOMCC114" localSheetId="2">#REF!</definedName>
    <definedName name="CBOMCC114" localSheetId="4">#REF!</definedName>
    <definedName name="CBOMCC114" localSheetId="5">#REF!</definedName>
    <definedName name="CBOMCC114" localSheetId="6">#REF!</definedName>
    <definedName name="CBOMCC114" localSheetId="7">#REF!</definedName>
    <definedName name="CBOMCC114">#REF!</definedName>
    <definedName name="CBOMCC34" localSheetId="2">#REF!</definedName>
    <definedName name="CBOMCC34" localSheetId="4">#REF!</definedName>
    <definedName name="CBOMCC34" localSheetId="5">#REF!</definedName>
    <definedName name="CBOMCC34" localSheetId="6">#REF!</definedName>
    <definedName name="CBOMCC34" localSheetId="7">#REF!</definedName>
    <definedName name="CBOMCC34">#REF!</definedName>
    <definedName name="CBOMSC1" localSheetId="2">#REF!</definedName>
    <definedName name="CBOMSC1" localSheetId="4">#REF!</definedName>
    <definedName name="CBOMSC1" localSheetId="5">#REF!</definedName>
    <definedName name="CBOMSC1" localSheetId="6">#REF!</definedName>
    <definedName name="CBOMSC1" localSheetId="7">#REF!</definedName>
    <definedName name="CBOMSC1">#REF!</definedName>
    <definedName name="CBOMSC112" localSheetId="2">#REF!</definedName>
    <definedName name="CBOMSC112" localSheetId="4">#REF!</definedName>
    <definedName name="CBOMSC112" localSheetId="5">#REF!</definedName>
    <definedName name="CBOMSC112" localSheetId="6">#REF!</definedName>
    <definedName name="CBOMSC112" localSheetId="7">#REF!</definedName>
    <definedName name="CBOMSC112">#REF!</definedName>
    <definedName name="CBOMSC34">[33]M.O.!$C$603</definedName>
    <definedName name="CBOTCOEMP" localSheetId="2">#REF!</definedName>
    <definedName name="CBOTCOEMP" localSheetId="3">#REF!</definedName>
    <definedName name="CBOTCOEMP" localSheetId="4">#REF!</definedName>
    <definedName name="CBOTCOEMP" localSheetId="5">#REF!</definedName>
    <definedName name="CBOTCOEMP" localSheetId="6">#REF!</definedName>
    <definedName name="CBOTCOEMP" localSheetId="7">#REF!</definedName>
    <definedName name="CBOTCOEMP" localSheetId="0">#REF!</definedName>
    <definedName name="CBOTCOEMP">#REF!</definedName>
    <definedName name="CBOTCOSUP" localSheetId="2">#REF!</definedName>
    <definedName name="CBOTCOSUP" localSheetId="4">#REF!</definedName>
    <definedName name="CBOTCOSUP" localSheetId="5">#REF!</definedName>
    <definedName name="CBOTCOSUP" localSheetId="6">#REF!</definedName>
    <definedName name="CBOTCOSUP" localSheetId="7">#REF!</definedName>
    <definedName name="CBOTCOSUP">#REF!</definedName>
    <definedName name="CBOTLUEMP" localSheetId="2">#REF!</definedName>
    <definedName name="CBOTLUEMP" localSheetId="4">#REF!</definedName>
    <definedName name="CBOTLUEMP" localSheetId="5">#REF!</definedName>
    <definedName name="CBOTLUEMP" localSheetId="6">#REF!</definedName>
    <definedName name="CBOTLUEMP" localSheetId="7">#REF!</definedName>
    <definedName name="CBOTLUEMP">#REF!</definedName>
    <definedName name="CBOTLUSUP" localSheetId="2">#REF!</definedName>
    <definedName name="CBOTLUSUP" localSheetId="4">#REF!</definedName>
    <definedName name="CBOTLUSUP" localSheetId="5">#REF!</definedName>
    <definedName name="CBOTLUSUP" localSheetId="6">#REF!</definedName>
    <definedName name="CBOTLUSUP" localSheetId="7">#REF!</definedName>
    <definedName name="CBOTLUSUP">#REF!</definedName>
    <definedName name="CBOTON" localSheetId="2">#REF!</definedName>
    <definedName name="CBOTON" localSheetId="4">#REF!</definedName>
    <definedName name="CBOTON" localSheetId="7">#REF!</definedName>
    <definedName name="CBOTON">#REF!</definedName>
    <definedName name="CBREAKERS">[33]M.O.!$C$489</definedName>
    <definedName name="CC">[36]Personalizar!$G$22:$G$25</definedName>
    <definedName name="CCALENT1850" localSheetId="2">#REF!</definedName>
    <definedName name="CCALENT1850" localSheetId="3">#REF!</definedName>
    <definedName name="CCALENT1850" localSheetId="4">#REF!</definedName>
    <definedName name="CCALENT1850" localSheetId="5">#REF!</definedName>
    <definedName name="CCALENT1850" localSheetId="6">#REF!</definedName>
    <definedName name="CCALENT1850" localSheetId="7">#REF!</definedName>
    <definedName name="CCALENT1850" localSheetId="0">#REF!</definedName>
    <definedName name="CCALENT1850">#REF!</definedName>
    <definedName name="CCALENT612" localSheetId="2">#REF!</definedName>
    <definedName name="CCALENT612" localSheetId="4">#REF!</definedName>
    <definedName name="CCALENT612" localSheetId="5">#REF!</definedName>
    <definedName name="CCALENT612" localSheetId="6">#REF!</definedName>
    <definedName name="CCALENT612" localSheetId="7">#REF!</definedName>
    <definedName name="CCALENT612">#REF!</definedName>
    <definedName name="CCALENTGAS" localSheetId="2">#REF!</definedName>
    <definedName name="CCALENTGAS" localSheetId="4">#REF!</definedName>
    <definedName name="CCALENTGAS" localSheetId="5">#REF!</definedName>
    <definedName name="CCALENTGAS" localSheetId="6">#REF!</definedName>
    <definedName name="CCALENTGAS" localSheetId="7">#REF!</definedName>
    <definedName name="CCALENTGAS">#REF!</definedName>
    <definedName name="CCAMINS2" localSheetId="2">#REF!</definedName>
    <definedName name="CCAMINS2" localSheetId="4">#REF!</definedName>
    <definedName name="CCAMINS2" localSheetId="7">#REF!</definedName>
    <definedName name="CCAMINS2">#REF!</definedName>
    <definedName name="CCAMINS3Y4" localSheetId="2">#REF!</definedName>
    <definedName name="CCAMINS3Y4" localSheetId="4">#REF!</definedName>
    <definedName name="CCAMINS3Y4" localSheetId="7">#REF!</definedName>
    <definedName name="CCAMINS3Y4">#REF!</definedName>
    <definedName name="CCAMINS5Y6" localSheetId="2">#REF!</definedName>
    <definedName name="CCAMINS5Y6" localSheetId="4">#REF!</definedName>
    <definedName name="CCAMINS5Y6" localSheetId="7">#REF!</definedName>
    <definedName name="CCAMINS5Y6">#REF!</definedName>
    <definedName name="CCOLAGUACOB1" localSheetId="2">#REF!</definedName>
    <definedName name="CCOLAGUACOB1" localSheetId="4">#REF!</definedName>
    <definedName name="CCOLAGUACOB1" localSheetId="5">#REF!</definedName>
    <definedName name="CCOLAGUACOB1" localSheetId="6">#REF!</definedName>
    <definedName name="CCOLAGUACOB1" localSheetId="7">#REF!</definedName>
    <definedName name="CCOLAGUACOB1">#REF!</definedName>
    <definedName name="CCOLAGUACOB12" localSheetId="2">#REF!</definedName>
    <definedName name="CCOLAGUACOB12" localSheetId="4">#REF!</definedName>
    <definedName name="CCOLAGUACOB12" localSheetId="5">#REF!</definedName>
    <definedName name="CCOLAGUACOB12" localSheetId="6">#REF!</definedName>
    <definedName name="CCOLAGUACOB12" localSheetId="7">#REF!</definedName>
    <definedName name="CCOLAGUACOB12">#REF!</definedName>
    <definedName name="CCOLAGUACOB34" localSheetId="2">#REF!</definedName>
    <definedName name="CCOLAGUACOB34" localSheetId="4">#REF!</definedName>
    <definedName name="CCOLAGUACOB34" localSheetId="5">#REF!</definedName>
    <definedName name="CCOLAGUACOB34" localSheetId="6">#REF!</definedName>
    <definedName name="CCOLAGUACOB34" localSheetId="7">#REF!</definedName>
    <definedName name="CCOLAGUACOB34">#REF!</definedName>
    <definedName name="CCOLAGUAHG1114" localSheetId="2">#REF!</definedName>
    <definedName name="CCOLAGUAHG1114" localSheetId="4">#REF!</definedName>
    <definedName name="CCOLAGUAHG1114" localSheetId="5">#REF!</definedName>
    <definedName name="CCOLAGUAHG1114" localSheetId="6">#REF!</definedName>
    <definedName name="CCOLAGUAHG1114" localSheetId="7">#REF!</definedName>
    <definedName name="CCOLAGUAHG1114">#REF!</definedName>
    <definedName name="CCOLAGUAHG112" localSheetId="2">#REF!</definedName>
    <definedName name="CCOLAGUAHG112" localSheetId="4">#REF!</definedName>
    <definedName name="CCOLAGUAHG112" localSheetId="5">#REF!</definedName>
    <definedName name="CCOLAGUAHG112" localSheetId="6">#REF!</definedName>
    <definedName name="CCOLAGUAHG112" localSheetId="7">#REF!</definedName>
    <definedName name="CCOLAGUAHG112">#REF!</definedName>
    <definedName name="CCOLAGUAHG1234" localSheetId="2">#REF!</definedName>
    <definedName name="CCOLAGUAHG1234" localSheetId="4">#REF!</definedName>
    <definedName name="CCOLAGUAHG1234" localSheetId="5">#REF!</definedName>
    <definedName name="CCOLAGUAHG1234" localSheetId="6">#REF!</definedName>
    <definedName name="CCOLAGUAHG1234" localSheetId="7">#REF!</definedName>
    <definedName name="CCOLAGUAHG1234">#REF!</definedName>
    <definedName name="CCOLAGUAHG2" localSheetId="2">#REF!</definedName>
    <definedName name="CCOLAGUAHG2" localSheetId="4">#REF!</definedName>
    <definedName name="CCOLAGUAHG2" localSheetId="5">#REF!</definedName>
    <definedName name="CCOLAGUAHG2" localSheetId="6">#REF!</definedName>
    <definedName name="CCOLAGUAHG2" localSheetId="7">#REF!</definedName>
    <definedName name="CCOLAGUAHG2">#REF!</definedName>
    <definedName name="CCOLAGUAHG3" localSheetId="2">#REF!</definedName>
    <definedName name="CCOLAGUAHG3" localSheetId="4">#REF!</definedName>
    <definedName name="CCOLAGUAHG3" localSheetId="5">#REF!</definedName>
    <definedName name="CCOLAGUAHG3" localSheetId="6">#REF!</definedName>
    <definedName name="CCOLAGUAHG3" localSheetId="7">#REF!</definedName>
    <definedName name="CCOLAGUAHG3">#REF!</definedName>
    <definedName name="CCOLAGUAHG4" localSheetId="2">#REF!</definedName>
    <definedName name="CCOLAGUAHG4" localSheetId="4">#REF!</definedName>
    <definedName name="CCOLAGUAHG4" localSheetId="5">#REF!</definedName>
    <definedName name="CCOLAGUAHG4" localSheetId="6">#REF!</definedName>
    <definedName name="CCOLAGUAHG4" localSheetId="7">#REF!</definedName>
    <definedName name="CCOLAGUAHG4">#REF!</definedName>
    <definedName name="CCOLAGUAHG5" localSheetId="2">#REF!</definedName>
    <definedName name="CCOLAGUAHG5" localSheetId="4">#REF!</definedName>
    <definedName name="CCOLAGUAHG5" localSheetId="5">#REF!</definedName>
    <definedName name="CCOLAGUAHG5" localSheetId="6">#REF!</definedName>
    <definedName name="CCOLAGUAHG5" localSheetId="7">#REF!</definedName>
    <definedName name="CCOLAGUAHG5">#REF!</definedName>
    <definedName name="CCONSEP1C4" localSheetId="2">#REF!</definedName>
    <definedName name="CCONSEP1C4" localSheetId="4">#REF!</definedName>
    <definedName name="CCONSEP1C4" localSheetId="5">#REF!</definedName>
    <definedName name="CCONSEP1C4" localSheetId="6">#REF!</definedName>
    <definedName name="CCONSEP1C4" localSheetId="7">#REF!</definedName>
    <definedName name="CCONSEP1C4">#REF!</definedName>
    <definedName name="CCONSEP1C5" localSheetId="2">#REF!</definedName>
    <definedName name="CCONSEP1C5" localSheetId="4">#REF!</definedName>
    <definedName name="CCONSEP1C5" localSheetId="5">#REF!</definedName>
    <definedName name="CCONSEP1C5" localSheetId="6">#REF!</definedName>
    <definedName name="CCONSEP1C5" localSheetId="7">#REF!</definedName>
    <definedName name="CCONSEP1C5">#REF!</definedName>
    <definedName name="CCONSEP1C6" localSheetId="2">#REF!</definedName>
    <definedName name="CCONSEP1C6" localSheetId="4">#REF!</definedName>
    <definedName name="CCONSEP1C6" localSheetId="5">#REF!</definedName>
    <definedName name="CCONSEP1C6" localSheetId="6">#REF!</definedName>
    <definedName name="CCONSEP1C6" localSheetId="7">#REF!</definedName>
    <definedName name="CCONSEP1C6">#REF!</definedName>
    <definedName name="CCONSEP1C8" localSheetId="2">#REF!</definedName>
    <definedName name="CCONSEP1C8" localSheetId="4">#REF!</definedName>
    <definedName name="CCONSEP1C8" localSheetId="5">#REF!</definedName>
    <definedName name="CCONSEP1C8" localSheetId="6">#REF!</definedName>
    <definedName name="CCONSEP1C8" localSheetId="7">#REF!</definedName>
    <definedName name="CCONSEP1C8">#REF!</definedName>
    <definedName name="CCONSEP2C4" localSheetId="2">#REF!</definedName>
    <definedName name="CCONSEP2C4" localSheetId="4">#REF!</definedName>
    <definedName name="CCONSEP2C4" localSheetId="5">#REF!</definedName>
    <definedName name="CCONSEP2C4" localSheetId="6">#REF!</definedName>
    <definedName name="CCONSEP2C4" localSheetId="7">#REF!</definedName>
    <definedName name="CCONSEP2C4">#REF!</definedName>
    <definedName name="CCONSEP2C5" localSheetId="2">#REF!</definedName>
    <definedName name="CCONSEP2C5" localSheetId="4">#REF!</definedName>
    <definedName name="CCONSEP2C5" localSheetId="5">#REF!</definedName>
    <definedName name="CCONSEP2C5" localSheetId="6">#REF!</definedName>
    <definedName name="CCONSEP2C5" localSheetId="7">#REF!</definedName>
    <definedName name="CCONSEP2C5">#REF!</definedName>
    <definedName name="CCONSEP2C6" localSheetId="2">#REF!</definedName>
    <definedName name="CCONSEP2C6" localSheetId="4">#REF!</definedName>
    <definedName name="CCONSEP2C6" localSheetId="5">#REF!</definedName>
    <definedName name="CCONSEP2C6" localSheetId="6">#REF!</definedName>
    <definedName name="CCONSEP2C6" localSheetId="7">#REF!</definedName>
    <definedName name="CCONSEP2C6">#REF!</definedName>
    <definedName name="CCONSEP2C8" localSheetId="2">#REF!</definedName>
    <definedName name="CCONSEP2C8" localSheetId="4">#REF!</definedName>
    <definedName name="CCONSEP2C8" localSheetId="5">#REF!</definedName>
    <definedName name="CCONSEP2C8" localSheetId="6">#REF!</definedName>
    <definedName name="CCONSEP2C8" localSheetId="7">#REF!</definedName>
    <definedName name="CCONSEP2C8">#REF!</definedName>
    <definedName name="CCT" localSheetId="2">[36]Factura!#REF!</definedName>
    <definedName name="CCT" localSheetId="4">[36]Factura!#REF!</definedName>
    <definedName name="CCT" localSheetId="7">[36]Factura!#REF!</definedName>
    <definedName name="CCT">[36]Factura!#REF!</definedName>
    <definedName name="CDES2">[33]M.O.!$C$646</definedName>
    <definedName name="CDES3">[33]M.O.!$C$647</definedName>
    <definedName name="CDESINOPAR" localSheetId="2">#REF!</definedName>
    <definedName name="CDESINOPAR" localSheetId="3">#REF!</definedName>
    <definedName name="CDESINOPAR" localSheetId="4">#REF!</definedName>
    <definedName name="CDESINOPAR" localSheetId="5">#REF!</definedName>
    <definedName name="CDESINOPAR" localSheetId="6">#REF!</definedName>
    <definedName name="CDESINOPAR" localSheetId="7">#REF!</definedName>
    <definedName name="CDESINOPAR" localSheetId="0">#REF!</definedName>
    <definedName name="CDESINOPAR">#REF!</definedName>
    <definedName name="CDESPISPARR2">[33]M.O.!$C$649</definedName>
    <definedName name="CDESPISPARR3" localSheetId="2">#REF!</definedName>
    <definedName name="CDESPISPARR3" localSheetId="3">#REF!</definedName>
    <definedName name="CDESPISPARR3" localSheetId="4">#REF!</definedName>
    <definedName name="CDESPISPARR3" localSheetId="5">#REF!</definedName>
    <definedName name="CDESPISPARR3" localSheetId="6">#REF!</definedName>
    <definedName name="CDESPISPARR3" localSheetId="7">#REF!</definedName>
    <definedName name="CDESPISPARR3" localSheetId="0">#REF!</definedName>
    <definedName name="CDESPISPARR3">#REF!</definedName>
    <definedName name="CDESPLU2" localSheetId="2">#REF!</definedName>
    <definedName name="CDESPLU2" localSheetId="4">#REF!</definedName>
    <definedName name="CDESPLU2" localSheetId="5">#REF!</definedName>
    <definedName name="CDESPLU2" localSheetId="6">#REF!</definedName>
    <definedName name="CDESPLU2" localSheetId="7">#REF!</definedName>
    <definedName name="CDESPLU2">#REF!</definedName>
    <definedName name="CDESPLU3">[33]M.O.!$C$630</definedName>
    <definedName name="CDESPLU4">[33]M.O.!$C$631</definedName>
    <definedName name="CDESPLU5" localSheetId="2">#REF!</definedName>
    <definedName name="CDESPLU5" localSheetId="3">#REF!</definedName>
    <definedName name="CDESPLU5" localSheetId="4">#REF!</definedName>
    <definedName name="CDESPLU5" localSheetId="5">#REF!</definedName>
    <definedName name="CDESPLU5" localSheetId="6">#REF!</definedName>
    <definedName name="CDESPLU5" localSheetId="7">#REF!</definedName>
    <definedName name="CDESPLU5" localSheetId="0">#REF!</definedName>
    <definedName name="CDESPLU5">#REF!</definedName>
    <definedName name="CDUCHA">[33]M.O.!$C$803</definedName>
    <definedName name="CEDRO" localSheetId="2">#REF!</definedName>
    <definedName name="CEDRO" localSheetId="3">#REF!</definedName>
    <definedName name="CEDRO" localSheetId="4">#REF!</definedName>
    <definedName name="CEDRO" localSheetId="5">#REF!</definedName>
    <definedName name="CEDRO" localSheetId="6">#REF!</definedName>
    <definedName name="CEDRO" localSheetId="7">#REF!</definedName>
    <definedName name="CEDRO" localSheetId="0">#REF!</definedName>
    <definedName name="CEDRO">#REF!</definedName>
    <definedName name="celltips_area" localSheetId="2">#REF!</definedName>
    <definedName name="celltips_area" localSheetId="4">#REF!</definedName>
    <definedName name="celltips_area" localSheetId="7">#REF!</definedName>
    <definedName name="celltips_area">#REF!</definedName>
    <definedName name="cem">[11]Precio!$F$9</definedName>
    <definedName name="Cem.Bco.Cisne.90Lb" localSheetId="2">#REF!</definedName>
    <definedName name="Cem.Bco.Cisne.90Lb" localSheetId="3">#REF!</definedName>
    <definedName name="Cem.Bco.Cisne.90Lb" localSheetId="4">#REF!</definedName>
    <definedName name="Cem.Bco.Cisne.90Lb" localSheetId="5">#REF!</definedName>
    <definedName name="Cem.Bco.Cisne.90Lb" localSheetId="6">#REF!</definedName>
    <definedName name="Cem.Bco.Cisne.90Lb" localSheetId="7">#REF!</definedName>
    <definedName name="Cem.Bco.Cisne.90Lb">#REF!</definedName>
    <definedName name="Cem.Bco.Rigas.88lb">[59]Insumos!$E$25</definedName>
    <definedName name="Cem.Gris.Portland" localSheetId="2">#REF!</definedName>
    <definedName name="Cem.Gris.Portland" localSheetId="3">#REF!</definedName>
    <definedName name="Cem.Gris.Portland" localSheetId="4">#REF!</definedName>
    <definedName name="Cem.Gris.Portland" localSheetId="5">#REF!</definedName>
    <definedName name="Cem.Gris.Portland" localSheetId="6">#REF!</definedName>
    <definedName name="Cem.Gris.Portland" localSheetId="7">#REF!</definedName>
    <definedName name="Cem.Gris.Portland">#REF!</definedName>
    <definedName name="CEMBCO">[29]Mat!$D$54</definedName>
    <definedName name="CEMCPVC14" localSheetId="2">#REF!</definedName>
    <definedName name="CEMCPVC14" localSheetId="3">#REF!</definedName>
    <definedName name="CEMCPVC14" localSheetId="4">#REF!</definedName>
    <definedName name="CEMCPVC14" localSheetId="5">#REF!</definedName>
    <definedName name="CEMCPVC14" localSheetId="6">#REF!</definedName>
    <definedName name="CEMCPVC14" localSheetId="7">#REF!</definedName>
    <definedName name="CEMCPVC14" localSheetId="0">#REF!</definedName>
    <definedName name="CEMCPVC14">#REF!</definedName>
    <definedName name="CEMCPVCPINTA" localSheetId="2">#REF!</definedName>
    <definedName name="CEMCPVCPINTA" localSheetId="4">#REF!</definedName>
    <definedName name="CEMCPVCPINTA" localSheetId="7">#REF!</definedName>
    <definedName name="CEMCPVCPINTA">#REF!</definedName>
    <definedName name="CEMEB">[41]Materiales!$E$17</definedName>
    <definedName name="CEMEG">[33]Materiales!$E$15</definedName>
    <definedName name="Cemento" localSheetId="2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0">#REF!</definedName>
    <definedName name="Cemento">#REF!</definedName>
    <definedName name="Cemento.Granel" localSheetId="2">[59]Insumos!#REF!</definedName>
    <definedName name="Cemento.Granel" localSheetId="3">[59]Insumos!#REF!</definedName>
    <definedName name="Cemento.Granel" localSheetId="4">[59]Insumos!#REF!</definedName>
    <definedName name="Cemento.Granel" localSheetId="5">[59]Insumos!#REF!</definedName>
    <definedName name="Cemento.Granel" localSheetId="6">[59]Insumos!#REF!</definedName>
    <definedName name="Cemento.Granel" localSheetId="7">[59]Insumos!#REF!</definedName>
    <definedName name="Cemento.Granel" localSheetId="0">[59]Insumos!#REF!</definedName>
    <definedName name="Cemento.Granel">[59]Insumos!#REF!</definedName>
    <definedName name="cemento.pañete">'[93]Insumos materiales'!$J$20</definedName>
    <definedName name="Cemento_1">#N/A</definedName>
    <definedName name="Cemento_2">#N/A</definedName>
    <definedName name="Cemento_3">#N/A</definedName>
    <definedName name="Cemento_Blanco">[47]Insumos!$B$32:$D$32</definedName>
    <definedName name="Cemento_Gris">[58]Materiales!$B$3</definedName>
    <definedName name="CEMENTO_GRIS_FDA">'[60]MATERIALES LISTADO'!$D$17</definedName>
    <definedName name="cementoblanco">[50]MATERIALES!#REF!</definedName>
    <definedName name="CEMENTOG" localSheetId="2">#REF!</definedName>
    <definedName name="CEMENTOG" localSheetId="3">#REF!</definedName>
    <definedName name="CEMENTOG" localSheetId="4">#REF!</definedName>
    <definedName name="CEMENTOG" localSheetId="5">#REF!</definedName>
    <definedName name="CEMENTOG" localSheetId="6">#REF!</definedName>
    <definedName name="CEMENTOG" localSheetId="7">#REF!</definedName>
    <definedName name="CEMENTOG" localSheetId="0">#REF!</definedName>
    <definedName name="CEMENTOG">#REF!</definedName>
    <definedName name="cementogris">[50]MATERIALES!$G$17</definedName>
    <definedName name="CEMENTOP" localSheetId="2">#REF!</definedName>
    <definedName name="CEMENTOP" localSheetId="3">#REF!</definedName>
    <definedName name="CEMENTOP" localSheetId="4">#REF!</definedName>
    <definedName name="CEMENTOP" localSheetId="5">#REF!</definedName>
    <definedName name="CEMENTOP" localSheetId="6">#REF!</definedName>
    <definedName name="CEMENTOP" localSheetId="7">#REF!</definedName>
    <definedName name="CEMENTOP" localSheetId="0">#REF!</definedName>
    <definedName name="CEMENTOP">#REF!</definedName>
    <definedName name="CEMENTOPVC">[41]Materiales!$E$24</definedName>
    <definedName name="CEMENTOPVCCANOPINTA" localSheetId="2">#REF!</definedName>
    <definedName name="CEMENTOPVCCANOPINTA" localSheetId="3">#REF!</definedName>
    <definedName name="CEMENTOPVCCANOPINTA" localSheetId="4">#REF!</definedName>
    <definedName name="CEMENTOPVCCANOPINTA" localSheetId="5">#REF!</definedName>
    <definedName name="CEMENTOPVCCANOPINTA" localSheetId="6">#REF!</definedName>
    <definedName name="CEMENTOPVCCANOPINTA" localSheetId="7">#REF!</definedName>
    <definedName name="CEMENTOPVCCANOPINTA" localSheetId="0">#REF!</definedName>
    <definedName name="CEMENTOPVCCANOPINTA">#REF!</definedName>
    <definedName name="CEMENTOS" localSheetId="2">#REF!</definedName>
    <definedName name="CEMENTOS" localSheetId="4">#REF!</definedName>
    <definedName name="CEMENTOS" localSheetId="5">#REF!</definedName>
    <definedName name="CEMENTOS" localSheetId="6">#REF!</definedName>
    <definedName name="CEMENTOS" localSheetId="7">#REF!</definedName>
    <definedName name="CEMENTOS">#REF!</definedName>
    <definedName name="CEMPALMEAGUA1" localSheetId="2">#REF!</definedName>
    <definedName name="CEMPALMEAGUA1" localSheetId="4">#REF!</definedName>
    <definedName name="CEMPALMEAGUA1" localSheetId="7">#REF!</definedName>
    <definedName name="CEMPALMEAGUA1">#REF!</definedName>
    <definedName name="CEMPALMEAGUA114112" localSheetId="2">#REF!</definedName>
    <definedName name="CEMPALMEAGUA114112" localSheetId="4">#REF!</definedName>
    <definedName name="CEMPALMEAGUA114112" localSheetId="5">#REF!</definedName>
    <definedName name="CEMPALMEAGUA114112" localSheetId="6">#REF!</definedName>
    <definedName name="CEMPALMEAGUA114112" localSheetId="7">#REF!</definedName>
    <definedName name="CEMPALMEAGUA114112">#REF!</definedName>
    <definedName name="CEMPALMEAGUA1234" localSheetId="2">#REF!</definedName>
    <definedName name="CEMPALMEAGUA1234" localSheetId="4">#REF!</definedName>
    <definedName name="CEMPALMEAGUA1234" localSheetId="7">#REF!</definedName>
    <definedName name="CEMPALMEAGUA1234">#REF!</definedName>
    <definedName name="CEMPALMEAGUA2" localSheetId="2">#REF!</definedName>
    <definedName name="CEMPALMEAGUA2" localSheetId="4">#REF!</definedName>
    <definedName name="CEMPALMEAGUA2" localSheetId="7">#REF!</definedName>
    <definedName name="CEMPALMEAGUA2">#REF!</definedName>
    <definedName name="CEMPALMEAGUA212" localSheetId="2">#REF!</definedName>
    <definedName name="CEMPALMEAGUA212" localSheetId="4">#REF!</definedName>
    <definedName name="CEMPALMEAGUA212" localSheetId="5">#REF!</definedName>
    <definedName name="CEMPALMEAGUA212" localSheetId="6">#REF!</definedName>
    <definedName name="CEMPALMEAGUA212" localSheetId="7">#REF!</definedName>
    <definedName name="CEMPALMEAGUA212">#REF!</definedName>
    <definedName name="cenefa.decorativas" localSheetId="2">#REF!</definedName>
    <definedName name="cenefa.decorativas" localSheetId="4">#REF!</definedName>
    <definedName name="cenefa.decorativas" localSheetId="7">#REF!</definedName>
    <definedName name="cenefa.decorativas">#REF!</definedName>
    <definedName name="Cer" localSheetId="2">#REF!</definedName>
    <definedName name="Cer" localSheetId="4">#REF!</definedName>
    <definedName name="Cer" localSheetId="7">#REF!</definedName>
    <definedName name="Cer">#REF!</definedName>
    <definedName name="cer20x203">'[61]anal term'!$G$958</definedName>
    <definedName name="cera" localSheetId="2">#REF!</definedName>
    <definedName name="cera" localSheetId="3">#REF!</definedName>
    <definedName name="cera" localSheetId="4">#REF!</definedName>
    <definedName name="cera" localSheetId="5">#REF!</definedName>
    <definedName name="cera" localSheetId="6">#REF!</definedName>
    <definedName name="cera" localSheetId="7">#REF!</definedName>
    <definedName name="cera" localSheetId="0">#REF!</definedName>
    <definedName name="cera">#REF!</definedName>
    <definedName name="cerab" localSheetId="2">#REF!</definedName>
    <definedName name="cerab" localSheetId="4">#REF!</definedName>
    <definedName name="cerab" localSheetId="7">#REF!</definedName>
    <definedName name="cerab">#REF!</definedName>
    <definedName name="Cerac" localSheetId="2">#REF!</definedName>
    <definedName name="Cerac" localSheetId="4">#REF!</definedName>
    <definedName name="Cerac" localSheetId="7">#REF!</definedName>
    <definedName name="Cerac">#REF!</definedName>
    <definedName name="Ceram.Boston.45x45" localSheetId="2">#REF!</definedName>
    <definedName name="Ceram.Boston.45x45" localSheetId="4">#REF!</definedName>
    <definedName name="Ceram.Boston.45x45" localSheetId="7">#REF!</definedName>
    <definedName name="Ceram.Boston.45x45">#REF!</definedName>
    <definedName name="Ceram.criolla.pared15x15">[59]Insumos!$E$66</definedName>
    <definedName name="Ceram.Etrusco.30x30">[59]Insumos!$E$63</definedName>
    <definedName name="Ceram.Gres.piso">[72]Insumos!$E$78</definedName>
    <definedName name="ceram.imp.pared" localSheetId="2">#REF!</definedName>
    <definedName name="ceram.imp.pared" localSheetId="3">#REF!</definedName>
    <definedName name="ceram.imp.pared" localSheetId="4">#REF!</definedName>
    <definedName name="ceram.imp.pared" localSheetId="5">#REF!</definedName>
    <definedName name="ceram.imp.pared" localSheetId="6">#REF!</definedName>
    <definedName name="ceram.imp.pared" localSheetId="7">#REF!</definedName>
    <definedName name="ceram.imp.pared">#REF!</definedName>
    <definedName name="Ceram.Imperial.45x45">[59]Insumos!$E$60</definedName>
    <definedName name="Ceram.Import." localSheetId="2">#REF!</definedName>
    <definedName name="Ceram.Import." localSheetId="3">#REF!</definedName>
    <definedName name="Ceram.Import." localSheetId="4">#REF!</definedName>
    <definedName name="Ceram.Import." localSheetId="5">#REF!</definedName>
    <definedName name="Ceram.Import." localSheetId="6">#REF!</definedName>
    <definedName name="Ceram.Import." localSheetId="7">#REF!</definedName>
    <definedName name="Ceram.Import.">#REF!</definedName>
    <definedName name="Ceram.Ines.Gris30x30">[59]Insumos!$E$61</definedName>
    <definedName name="Ceram.Nevada.33x33">[59]Insumos!$E$64</definedName>
    <definedName name="Ceram.Ultra.Blanco.33x33">[59]Insumos!$E$62</definedName>
    <definedName name="ceramcr33">[50]MATERIALES!#REF!</definedName>
    <definedName name="ceramcriolla">[50]MATERIALES!#REF!</definedName>
    <definedName name="ceramica" localSheetId="2">#REF!</definedName>
    <definedName name="ceramica" localSheetId="3">#REF!</definedName>
    <definedName name="ceramica" localSheetId="4">#REF!</definedName>
    <definedName name="ceramica" localSheetId="5">#REF!</definedName>
    <definedName name="ceramica" localSheetId="6">#REF!</definedName>
    <definedName name="ceramica" localSheetId="7">#REF!</definedName>
    <definedName name="ceramica" localSheetId="0">#REF!</definedName>
    <definedName name="ceramica">#REF!</definedName>
    <definedName name="Ceramica.Criolla.40.40">'[77]Insumos materiales'!$J$48</definedName>
    <definedName name="Cerámica.para.Piso">[72]Insumos!$E$79</definedName>
    <definedName name="Cerámica_30x30_Pared">[47]Insumos!$B$35:$D$35</definedName>
    <definedName name="Cerámica_Italiana_Pared">[47]Insumos!$B$34:$D$34</definedName>
    <definedName name="ceramicaitalia">[50]MATERIALES!#REF!</definedName>
    <definedName name="ceramicaitaliapared">[50]MATERIALES!#REF!</definedName>
    <definedName name="ceramicaitalipared">[50]MATERIALES!#REF!</definedName>
    <definedName name="ceramicapared">'[90]Analisis Unit. '!$F$48</definedName>
    <definedName name="CERAMICAPAREDP" localSheetId="2">#REF!</definedName>
    <definedName name="CERAMICAPAREDP" localSheetId="3">#REF!</definedName>
    <definedName name="CERAMICAPAREDP" localSheetId="4">#REF!</definedName>
    <definedName name="CERAMICAPAREDP" localSheetId="5">#REF!</definedName>
    <definedName name="CERAMICAPAREDP" localSheetId="6">#REF!</definedName>
    <definedName name="CERAMICAPAREDP" localSheetId="7">#REF!</definedName>
    <definedName name="CERAMICAPAREDP" localSheetId="0">#REF!</definedName>
    <definedName name="CERAMICAPAREDP">#REF!</definedName>
    <definedName name="CERAMICAPAREDS" localSheetId="2">#REF!</definedName>
    <definedName name="CERAMICAPAREDS" localSheetId="3">#REF!</definedName>
    <definedName name="CERAMICAPAREDS" localSheetId="4">#REF!</definedName>
    <definedName name="CERAMICAPAREDS" localSheetId="5">#REF!</definedName>
    <definedName name="CERAMICAPAREDS" localSheetId="6">#REF!</definedName>
    <definedName name="CERAMICAPAREDS" localSheetId="7">#REF!</definedName>
    <definedName name="CERAMICAPAREDS" localSheetId="0">#REF!</definedName>
    <definedName name="CERAMICAPAREDS">#REF!</definedName>
    <definedName name="CERAMICAPISOP" localSheetId="2">#REF!</definedName>
    <definedName name="CERAMICAPISOP" localSheetId="3">#REF!</definedName>
    <definedName name="CERAMICAPISOP" localSheetId="4">#REF!</definedName>
    <definedName name="CERAMICAPISOP" localSheetId="5">#REF!</definedName>
    <definedName name="CERAMICAPISOP" localSheetId="6">#REF!</definedName>
    <definedName name="CERAMICAPISOP" localSheetId="7">#REF!</definedName>
    <definedName name="CERAMICAPISOP" localSheetId="0">#REF!</definedName>
    <definedName name="CERAMICAPISOP">#REF!</definedName>
    <definedName name="CERAMICAPISOS" localSheetId="2">#REF!</definedName>
    <definedName name="CERAMICAPISOS" localSheetId="3">#REF!</definedName>
    <definedName name="CERAMICAPISOS" localSheetId="4">#REF!</definedName>
    <definedName name="CERAMICAPISOS" localSheetId="5">#REF!</definedName>
    <definedName name="CERAMICAPISOS" localSheetId="6">#REF!</definedName>
    <definedName name="CERAMICAPISOS" localSheetId="7">#REF!</definedName>
    <definedName name="CERAMICAPISOS" localSheetId="0">#REF!</definedName>
    <definedName name="CERAMICAPISOS">#REF!</definedName>
    <definedName name="ceramicapp" localSheetId="2">#REF!</definedName>
    <definedName name="ceramicapp" localSheetId="3">#REF!</definedName>
    <definedName name="ceramicapp" localSheetId="4">#REF!</definedName>
    <definedName name="ceramicapp" localSheetId="5">#REF!</definedName>
    <definedName name="ceramicapp" localSheetId="6">#REF!</definedName>
    <definedName name="ceramicapp" localSheetId="7">#REF!</definedName>
    <definedName name="ceramicapp" localSheetId="0">#REF!</definedName>
    <definedName name="ceramicapp">#REF!</definedName>
    <definedName name="CERAMICAS" localSheetId="2">#REF!</definedName>
    <definedName name="CERAMICAS" localSheetId="4">#REF!</definedName>
    <definedName name="CERAMICAS" localSheetId="7">#REF!</definedName>
    <definedName name="CERAMICAS">#REF!</definedName>
    <definedName name="Cerapisos" localSheetId="2">#REF!</definedName>
    <definedName name="Cerapisos" localSheetId="4">#REF!</definedName>
    <definedName name="Cerapisos" localSheetId="7">#REF!</definedName>
    <definedName name="Cerapisos">#REF!</definedName>
    <definedName name="CERBB">[33]Materiales!$E$28</definedName>
    <definedName name="CERCRI15A20" localSheetId="3">[5]Mat!$D$55</definedName>
    <definedName name="CERCRI15A20" localSheetId="4">[5]Mat!$D$55</definedName>
    <definedName name="CERCRI15A20" localSheetId="5">[5]Mat!$D$55</definedName>
    <definedName name="CERCRI15A20" localSheetId="6">[5]Mat!$D$55</definedName>
    <definedName name="CERCRI15A20" localSheetId="7">[5]Mat!$D$55</definedName>
    <definedName name="CERCRI15A20" localSheetId="0">[5]Mat!$D$55</definedName>
    <definedName name="CERCRI15A20">[6]Mat!$D$55</definedName>
    <definedName name="cerm15x15pared" localSheetId="2">#REF!</definedName>
    <definedName name="cerm15x15pared" localSheetId="3">#REF!</definedName>
    <definedName name="cerm15x15pared" localSheetId="4">#REF!</definedName>
    <definedName name="cerm15x15pared" localSheetId="5">#REF!</definedName>
    <definedName name="cerm15x15pared" localSheetId="6">#REF!</definedName>
    <definedName name="cerm15x15pared" localSheetId="7">#REF!</definedName>
    <definedName name="cerm15x15pared">#REF!</definedName>
    <definedName name="Cerp" localSheetId="2">#REF!</definedName>
    <definedName name="Cerp" localSheetId="4">#REF!</definedName>
    <definedName name="Cerp" localSheetId="7">#REF!</definedName>
    <definedName name="Cerp">#REF!</definedName>
    <definedName name="CERPARED">[94]Analisis!$F$11</definedName>
    <definedName name="CERRAJERIA" localSheetId="2">#REF!</definedName>
    <definedName name="CERRAJERIA" localSheetId="3">#REF!</definedName>
    <definedName name="CERRAJERIA" localSheetId="4">#REF!</definedName>
    <definedName name="CERRAJERIA" localSheetId="5">#REF!</definedName>
    <definedName name="CERRAJERIA" localSheetId="6">#REF!</definedName>
    <definedName name="CERRAJERIA" localSheetId="7">#REF!</definedName>
    <definedName name="CERRAJERIA" localSheetId="0">#REF!</definedName>
    <definedName name="CERRAJERIA">#REF!</definedName>
    <definedName name="CESCHCH" localSheetId="2">#REF!</definedName>
    <definedName name="CESCHCH" localSheetId="4">#REF!</definedName>
    <definedName name="CESCHCH" localSheetId="7">#REF!</definedName>
    <definedName name="CESCHCH">#REF!</definedName>
    <definedName name="CFREGADERO1CAMARA">[33]M.O.!$C$809</definedName>
    <definedName name="CFREGADERO2CAMARAS">[33]M.O.!$C$810</definedName>
    <definedName name="CFREGCORR" localSheetId="2">#REF!</definedName>
    <definedName name="CFREGCORR" localSheetId="3">#REF!</definedName>
    <definedName name="CFREGCORR" localSheetId="4">#REF!</definedName>
    <definedName name="CFREGCORR" localSheetId="5">#REF!</definedName>
    <definedName name="CFREGCORR" localSheetId="6">#REF!</definedName>
    <definedName name="CFREGCORR" localSheetId="7">#REF!</definedName>
    <definedName name="CFREGCORR" localSheetId="0">#REF!</definedName>
    <definedName name="CFREGCORR">#REF!</definedName>
    <definedName name="CFREGESP1CA" localSheetId="2">#REF!</definedName>
    <definedName name="CFREGESP1CA" localSheetId="4">#REF!</definedName>
    <definedName name="CFREGESP1CA" localSheetId="5">#REF!</definedName>
    <definedName name="CFREGESP1CA" localSheetId="6">#REF!</definedName>
    <definedName name="CFREGESP1CA" localSheetId="7">#REF!</definedName>
    <definedName name="CFREGESP1CA">#REF!</definedName>
    <definedName name="CFREGESP2CA" localSheetId="2">#REF!</definedName>
    <definedName name="CFREGESP2CA" localSheetId="4">#REF!</definedName>
    <definedName name="CFREGESP2CA" localSheetId="5">#REF!</definedName>
    <definedName name="CFREGESP2CA" localSheetId="6">#REF!</definedName>
    <definedName name="CFREGESP2CA" localSheetId="7">#REF!</definedName>
    <definedName name="CFREGESP2CA">#REF!</definedName>
    <definedName name="cfrontal">'[55]Resumen Precio Equipos'!$I$16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7">#REF!</definedName>
    <definedName name="CG" localSheetId="0">#REF!</definedName>
    <definedName name="CG">#REF!</definedName>
    <definedName name="chapa">[71]Analisis!$E$683</definedName>
    <definedName name="CHAPAPOTE10CMM2">[41]Analisis!$F$1448</definedName>
    <definedName name="CHAPAPOTE10CMM3">[40]Analisis!$F$1741</definedName>
    <definedName name="CHAZO">[79]INSU!$B$104</definedName>
    <definedName name="CHAZO25" localSheetId="2">#REF!</definedName>
    <definedName name="CHAZO25" localSheetId="3">#REF!</definedName>
    <definedName name="CHAZO25" localSheetId="4">#REF!</definedName>
    <definedName name="CHAZO25" localSheetId="5">#REF!</definedName>
    <definedName name="CHAZO25" localSheetId="6">#REF!</definedName>
    <definedName name="CHAZO25" localSheetId="7">#REF!</definedName>
    <definedName name="CHAZO25" localSheetId="0">#REF!</definedName>
    <definedName name="CHAZO25">#REF!</definedName>
    <definedName name="CHAZO30" localSheetId="2">#REF!</definedName>
    <definedName name="CHAZO30" localSheetId="4">#REF!</definedName>
    <definedName name="CHAZO30" localSheetId="7">#REF!</definedName>
    <definedName name="CHAZO30">#REF!</definedName>
    <definedName name="CHAZO40" localSheetId="2">#REF!</definedName>
    <definedName name="CHAZO40" localSheetId="4">#REF!</definedName>
    <definedName name="CHAZO40" localSheetId="7">#REF!</definedName>
    <definedName name="CHAZO40">#REF!</definedName>
    <definedName name="CHAZOCERAMICA" localSheetId="2">#REF!</definedName>
    <definedName name="CHAZOCERAMICA" localSheetId="4">#REF!</definedName>
    <definedName name="CHAZOCERAMICA" localSheetId="7">#REF!</definedName>
    <definedName name="CHAZOCERAMICA">#REF!</definedName>
    <definedName name="CHAZOLADRILLO" localSheetId="2">#REF!</definedName>
    <definedName name="CHAZOLADRILLO" localSheetId="4">#REF!</definedName>
    <definedName name="CHAZOLADRILLO" localSheetId="7">#REF!</definedName>
    <definedName name="CHAZOLADRILLO">#REF!</definedName>
    <definedName name="CHAZOS" localSheetId="2">#REF!</definedName>
    <definedName name="CHAZOS" localSheetId="3">#REF!</definedName>
    <definedName name="CHAZOS" localSheetId="4">#REF!</definedName>
    <definedName name="CHAZOS" localSheetId="5">#REF!</definedName>
    <definedName name="CHAZOS" localSheetId="6">#REF!</definedName>
    <definedName name="CHAZOS" localSheetId="7">#REF!</definedName>
    <definedName name="CHAZOS" localSheetId="0">#REF!</definedName>
    <definedName name="CHAZOS">#REF!</definedName>
    <definedName name="Chazos____Corte">[47]Insumos!$B$46:$D$46</definedName>
    <definedName name="CHAZOZOCALO" localSheetId="2">#REF!</definedName>
    <definedName name="CHAZOZOCALO" localSheetId="3">#REF!</definedName>
    <definedName name="CHAZOZOCALO" localSheetId="4">#REF!</definedName>
    <definedName name="CHAZOZOCALO" localSheetId="5">#REF!</definedName>
    <definedName name="CHAZOZOCALO" localSheetId="6">#REF!</definedName>
    <definedName name="CHAZOZOCALO" localSheetId="7">#REF!</definedName>
    <definedName name="CHAZOZOCALO" localSheetId="0">#REF!</definedName>
    <definedName name="CHAZOZOCALO">#REF!</definedName>
    <definedName name="chilena">#REF!</definedName>
    <definedName name="Chofercisterna">[50]OBRAMANO!$F$79</definedName>
    <definedName name="CI" localSheetId="2">'[23]Anal. horm.'!#REF!</definedName>
    <definedName name="CI" localSheetId="3">'[23]Anal. horm.'!#REF!</definedName>
    <definedName name="CI" localSheetId="4">'[23]Anal. horm.'!#REF!</definedName>
    <definedName name="CI" localSheetId="5">'[23]Anal. horm.'!#REF!</definedName>
    <definedName name="CI" localSheetId="6">'[23]Anal. horm.'!#REF!</definedName>
    <definedName name="CI" localSheetId="7">'[23]Anal. horm.'!#REF!</definedName>
    <definedName name="CI">'[23]Anal. horm.'!#REF!</definedName>
    <definedName name="CINO">[33]M.O.!$C$820</definedName>
    <definedName name="CINOESP1C" localSheetId="2">#REF!</definedName>
    <definedName name="CINOESP1C" localSheetId="3">#REF!</definedName>
    <definedName name="CINOESP1C" localSheetId="4">#REF!</definedName>
    <definedName name="CINOESP1C" localSheetId="5">#REF!</definedName>
    <definedName name="CINOESP1C" localSheetId="6">#REF!</definedName>
    <definedName name="CINOESP1C" localSheetId="7">#REF!</definedName>
    <definedName name="CINOESP1C" localSheetId="0">#REF!</definedName>
    <definedName name="CINOESP1C">#REF!</definedName>
    <definedName name="CINOESP2C" localSheetId="2">#REF!</definedName>
    <definedName name="CINOESP2C" localSheetId="4">#REF!</definedName>
    <definedName name="CINOESP2C" localSheetId="5">#REF!</definedName>
    <definedName name="CINOESP2C" localSheetId="6">#REF!</definedName>
    <definedName name="CINOESP2C" localSheetId="7">#REF!</definedName>
    <definedName name="CINOESP2C">#REF!</definedName>
    <definedName name="CINOESPPAR" localSheetId="2">#REF!</definedName>
    <definedName name="CINOESPPAR" localSheetId="4">#REF!</definedName>
    <definedName name="CINOESPPAR" localSheetId="5">#REF!</definedName>
    <definedName name="CINOESPPAR" localSheetId="6">#REF!</definedName>
    <definedName name="CINOESPPAR" localSheetId="7">#REF!</definedName>
    <definedName name="CINOESPPAR">#REF!</definedName>
    <definedName name="CINOFLUX" localSheetId="2">#REF!</definedName>
    <definedName name="CINOFLUX" localSheetId="4">#REF!</definedName>
    <definedName name="CINOFLUX" localSheetId="5">#REF!</definedName>
    <definedName name="CINOFLUX" localSheetId="6">#REF!</definedName>
    <definedName name="CINOFLUX" localSheetId="7">#REF!</definedName>
    <definedName name="CINOFLUX">#REF!</definedName>
    <definedName name="CINT1">[33]M.O.!$C$505</definedName>
    <definedName name="CINT2">[33]M.O.!$C$506</definedName>
    <definedName name="CINT3">[33]M.O.!$C$507</definedName>
    <definedName name="CINT3V">[33]M.O.!$C$508</definedName>
    <definedName name="CINT4V">[33]M.O.!$C$509</definedName>
    <definedName name="cinta.sheetrock">[95]Insumos!$L$41</definedName>
    <definedName name="CINTAANTIRESBALANTE">[41]Analisis!$F$1521</definedName>
    <definedName name="CINTAPELIGRO" localSheetId="2">#REF!</definedName>
    <definedName name="CINTAPELIGRO" localSheetId="3">#REF!</definedName>
    <definedName name="CINTAPELIGRO" localSheetId="4">#REF!</definedName>
    <definedName name="CINTAPELIGRO" localSheetId="5">#REF!</definedName>
    <definedName name="CINTAPELIGRO" localSheetId="6">#REF!</definedName>
    <definedName name="CINTAPELIGRO" localSheetId="7">#REF!</definedName>
    <definedName name="CINTAPELIGRO" localSheetId="0">#REF!</definedName>
    <definedName name="CINTAPELIGRO">#REF!</definedName>
    <definedName name="CINTPIL" localSheetId="2">#REF!</definedName>
    <definedName name="CINTPIL" localSheetId="4">#REF!</definedName>
    <definedName name="CINTPIL" localSheetId="7">#REF!</definedName>
    <definedName name="CINTPIL">#REF!</definedName>
    <definedName name="CIS" localSheetId="2">'[2]Part. No Ejecutables'!#REF!</definedName>
    <definedName name="CIS" localSheetId="4">'[2]Part. No Ejecutables'!#REF!</definedName>
    <definedName name="CIS" localSheetId="7">'[2]Part. No Ejecutables'!#REF!</definedName>
    <definedName name="CIS">'[2]Part. No Ejecutables'!#REF!</definedName>
    <definedName name="CIS12900GL" localSheetId="2">'[23]Anal. horm.'!#REF!</definedName>
    <definedName name="CIS12900GL" localSheetId="4">'[23]Anal. horm.'!#REF!</definedName>
    <definedName name="CIS12900GL" localSheetId="7">'[23]Anal. horm.'!#REF!</definedName>
    <definedName name="CIS12900GL">'[23]Anal. horm.'!#REF!</definedName>
    <definedName name="CIS4000GL" localSheetId="2">'[23]Anal. horm.'!#REF!</definedName>
    <definedName name="CIS4000GL" localSheetId="4">'[23]Anal. horm.'!#REF!</definedName>
    <definedName name="CIS4000GL" localSheetId="7">'[23]Anal. horm.'!#REF!</definedName>
    <definedName name="CIS4000GL">'[23]Anal. horm.'!#REF!</definedName>
    <definedName name="CISEGMONO100" localSheetId="2">#REF!</definedName>
    <definedName name="CISEGMONO100" localSheetId="3">#REF!</definedName>
    <definedName name="CISEGMONO100" localSheetId="4">#REF!</definedName>
    <definedName name="CISEGMONO100" localSheetId="5">#REF!</definedName>
    <definedName name="CISEGMONO100" localSheetId="6">#REF!</definedName>
    <definedName name="CISEGMONO100" localSheetId="7">#REF!</definedName>
    <definedName name="CISEGMONO100" localSheetId="0">#REF!</definedName>
    <definedName name="CISEGMONO100">#REF!</definedName>
    <definedName name="CISEGMONO30" localSheetId="2">#REF!</definedName>
    <definedName name="CISEGMONO30" localSheetId="4">#REF!</definedName>
    <definedName name="CISEGMONO30" localSheetId="7">#REF!</definedName>
    <definedName name="CISEGMONO30">#REF!</definedName>
    <definedName name="CISEGMONO60" localSheetId="2">#REF!</definedName>
    <definedName name="CISEGMONO60" localSheetId="4">#REF!</definedName>
    <definedName name="CISEGMONO60" localSheetId="7">#REF!</definedName>
    <definedName name="CISEGMONO60">#REF!</definedName>
    <definedName name="CIST" localSheetId="2">'[2]Part. No Ejecutables'!#REF!</definedName>
    <definedName name="CIST" localSheetId="4">'[2]Part. No Ejecutables'!#REF!</definedName>
    <definedName name="CIST" localSheetId="7">'[2]Part. No Ejecutables'!#REF!</definedName>
    <definedName name="CIST">'[2]Part. No Ejecutables'!#REF!</definedName>
    <definedName name="cisterna">'[43]Listado Equipos a utilizar'!$I$11</definedName>
    <definedName name="CISTERNA4CAL" localSheetId="2">#REF!</definedName>
    <definedName name="CISTERNA4CAL" localSheetId="3">#REF!</definedName>
    <definedName name="CISTERNA4CAL" localSheetId="4">#REF!</definedName>
    <definedName name="CISTERNA4CAL" localSheetId="5">#REF!</definedName>
    <definedName name="CISTERNA4CAL" localSheetId="6">#REF!</definedName>
    <definedName name="CISTERNA4CAL" localSheetId="7">#REF!</definedName>
    <definedName name="CISTERNA4CAL" localSheetId="0">#REF!</definedName>
    <definedName name="CISTERNA4CAL">#REF!</definedName>
    <definedName name="CISTERNA4ROC" localSheetId="2">#REF!</definedName>
    <definedName name="CISTERNA4ROC" localSheetId="4">#REF!</definedName>
    <definedName name="CISTERNA4ROC" localSheetId="7">#REF!</definedName>
    <definedName name="CISTERNA4ROC">#REF!</definedName>
    <definedName name="CISTERNA8TIE" localSheetId="2">#REF!</definedName>
    <definedName name="CISTERNA8TIE" localSheetId="4">#REF!</definedName>
    <definedName name="CISTERNA8TIE" localSheetId="7">#REF!</definedName>
    <definedName name="CISTERNA8TIE">#REF!</definedName>
    <definedName name="CISTSDIS" localSheetId="2">#REF!</definedName>
    <definedName name="CISTSDIS" localSheetId="4">#REF!</definedName>
    <definedName name="CISTSDIS" localSheetId="5">#REF!</definedName>
    <definedName name="CISTSDIS" localSheetId="6">#REF!</definedName>
    <definedName name="CISTSDIS" localSheetId="7">#REF!</definedName>
    <definedName name="CISTSDIS">#REF!</definedName>
    <definedName name="CIUPAISJAGS" localSheetId="2">#REF!</definedName>
    <definedName name="CIUPAISJAGS" localSheetId="4">#REF!</definedName>
    <definedName name="CIUPAISJAGS" localSheetId="7">#REF!</definedName>
    <definedName name="CIUPAISJAGS">#REF!</definedName>
    <definedName name="CIUPAISPROY" localSheetId="2">#REF!</definedName>
    <definedName name="CIUPAISPROY" localSheetId="4">#REF!</definedName>
    <definedName name="CIUPAISPROY" localSheetId="7">#REF!</definedName>
    <definedName name="CIUPAISPROY">#REF!</definedName>
    <definedName name="CLAACE" localSheetId="3">[5]Mat!$D$44</definedName>
    <definedName name="CLAACE" localSheetId="4">[5]Mat!$D$44</definedName>
    <definedName name="CLAACE" localSheetId="5">[5]Mat!$D$44</definedName>
    <definedName name="CLAACE" localSheetId="6">[5]Mat!$D$44</definedName>
    <definedName name="CLAACE" localSheetId="7">[5]Mat!$D$44</definedName>
    <definedName name="CLAACE" localSheetId="0">[5]Mat!$D$44</definedName>
    <definedName name="CLAACE">[6]Mat!$D$44</definedName>
    <definedName name="CLACOR" localSheetId="3">[5]Mat!$D$43</definedName>
    <definedName name="CLACOR" localSheetId="4">[5]Mat!$D$43</definedName>
    <definedName name="CLACOR" localSheetId="5">[5]Mat!$D$43</definedName>
    <definedName name="CLACOR" localSheetId="6">[5]Mat!$D$43</definedName>
    <definedName name="CLACOR" localSheetId="7">[5]Mat!$D$43</definedName>
    <definedName name="CLACOR" localSheetId="0">[5]Mat!$D$43</definedName>
    <definedName name="CLACOR">[6]Mat!$D$43</definedName>
    <definedName name="CLADRILLOS" localSheetId="2">#REF!</definedName>
    <definedName name="CLADRILLOS" localSheetId="3">#REF!</definedName>
    <definedName name="CLADRILLOS" localSheetId="4">#REF!</definedName>
    <definedName name="CLADRILLOS" localSheetId="5">#REF!</definedName>
    <definedName name="CLADRILLOS" localSheetId="6">#REF!</definedName>
    <definedName name="CLADRILLOS" localSheetId="7">#REF!</definedName>
    <definedName name="CLADRILLOS" localSheetId="0">#REF!</definedName>
    <definedName name="CLADRILLOS">#REF!</definedName>
    <definedName name="CLAVADERO1" localSheetId="2">#REF!</definedName>
    <definedName name="CLAVADERO1" localSheetId="4">#REF!</definedName>
    <definedName name="CLAVADERO1" localSheetId="7">#REF!</definedName>
    <definedName name="CLAVADERO1">#REF!</definedName>
    <definedName name="CLAVADERO1CV">[33]M.O.!$C$866</definedName>
    <definedName name="CLAVADERO2" localSheetId="2">#REF!</definedName>
    <definedName name="CLAVADERO2" localSheetId="3">#REF!</definedName>
    <definedName name="CLAVADERO2" localSheetId="4">#REF!</definedName>
    <definedName name="CLAVADERO2" localSheetId="5">#REF!</definedName>
    <definedName name="CLAVADERO2" localSheetId="6">#REF!</definedName>
    <definedName name="CLAVADERO2" localSheetId="7">#REF!</definedName>
    <definedName name="CLAVADERO2" localSheetId="0">#REF!</definedName>
    <definedName name="CLAVADERO2">#REF!</definedName>
    <definedName name="CLAVADERO2CV">[33]M.O.!$C$868</definedName>
    <definedName name="CLAVCLI" localSheetId="2">#REF!</definedName>
    <definedName name="CLAVCLI" localSheetId="3">#REF!</definedName>
    <definedName name="CLAVCLI" localSheetId="4">#REF!</definedName>
    <definedName name="CLAVCLI" localSheetId="5">#REF!</definedName>
    <definedName name="CLAVCLI" localSheetId="6">#REF!</definedName>
    <definedName name="CLAVCLI" localSheetId="7">#REF!</definedName>
    <definedName name="CLAVCLI" localSheetId="0">#REF!</definedName>
    <definedName name="CLAVCLI">#REF!</definedName>
    <definedName name="CLAVCP" localSheetId="2">#REF!</definedName>
    <definedName name="CLAVCP" localSheetId="4">#REF!</definedName>
    <definedName name="CLAVCP" localSheetId="5">#REF!</definedName>
    <definedName name="CLAVCP" localSheetId="6">#REF!</definedName>
    <definedName name="CLAVCP" localSheetId="7">#REF!</definedName>
    <definedName name="CLAVCP">#REF!</definedName>
    <definedName name="CLAVEMP" localSheetId="2">#REF!</definedName>
    <definedName name="CLAVEMP" localSheetId="4">#REF!</definedName>
    <definedName name="CLAVEMP" localSheetId="7">#REF!</definedName>
    <definedName name="CLAVEMP">#REF!</definedName>
    <definedName name="CLAVESPCP" localSheetId="2">#REF!</definedName>
    <definedName name="CLAVESPCP" localSheetId="4">#REF!</definedName>
    <definedName name="CLAVESPCP" localSheetId="5">#REF!</definedName>
    <definedName name="CLAVESPCP" localSheetId="6">#REF!</definedName>
    <definedName name="CLAVESPCP" localSheetId="7">#REF!</definedName>
    <definedName name="CLAVESPCP">#REF!</definedName>
    <definedName name="CLAVESPSP" localSheetId="2">#REF!</definedName>
    <definedName name="CLAVESPSP" localSheetId="4">#REF!</definedName>
    <definedName name="CLAVESPSP" localSheetId="5">#REF!</definedName>
    <definedName name="CLAVESPSP" localSheetId="6">#REF!</definedName>
    <definedName name="CLAVESPSP" localSheetId="7">#REF!</definedName>
    <definedName name="CLAVESPSP">#REF!</definedName>
    <definedName name="CLAVO" localSheetId="2">#REF!</definedName>
    <definedName name="CLAVO" localSheetId="4">#REF!</definedName>
    <definedName name="CLAVO" localSheetId="7">#REF!</definedName>
    <definedName name="CLAVO">#REF!</definedName>
    <definedName name="Clavo.Acero" localSheetId="2">#REF!</definedName>
    <definedName name="Clavo.Acero" localSheetId="4">#REF!</definedName>
    <definedName name="Clavo.Acero" localSheetId="7">#REF!</definedName>
    <definedName name="Clavo.Acero">#REF!</definedName>
    <definedName name="Clavo.Dulce" localSheetId="2">#REF!</definedName>
    <definedName name="Clavo.Dulce" localSheetId="4">#REF!</definedName>
    <definedName name="Clavo.Dulce" localSheetId="7">#REF!</definedName>
    <definedName name="Clavo.Dulce">#REF!</definedName>
    <definedName name="CLAVOA" localSheetId="2">#REF!</definedName>
    <definedName name="CLAVOA" localSheetId="4">#REF!</definedName>
    <definedName name="CLAVOA" localSheetId="7">#REF!</definedName>
    <definedName name="CLAVOA">#REF!</definedName>
    <definedName name="CLAVOGALV" localSheetId="2">#REF!</definedName>
    <definedName name="CLAVOGALV" localSheetId="4">#REF!</definedName>
    <definedName name="CLAVOGALV" localSheetId="7">#REF!</definedName>
    <definedName name="CLAVOGALV">#REF!</definedName>
    <definedName name="CLAVOGALVCARTON" localSheetId="2">#REF!</definedName>
    <definedName name="CLAVOGALVCARTON" localSheetId="4">#REF!</definedName>
    <definedName name="CLAVOGALVCARTON" localSheetId="7">#REF!</definedName>
    <definedName name="CLAVOGALVCARTON">#REF!</definedName>
    <definedName name="Clavos" localSheetId="2">#REF!</definedName>
    <definedName name="Clavos" localSheetId="4">#REF!</definedName>
    <definedName name="Clavos" localSheetId="7">#REF!</definedName>
    <definedName name="Clavos">#REF!</definedName>
    <definedName name="clavos.con.fulminantes">[95]Insumos!$L$36</definedName>
    <definedName name="Clavos_2">#N/A</definedName>
    <definedName name="Clavos_3">#N/A</definedName>
    <definedName name="Clavos_Corriente">[47]Insumos!$B$47:$D$47</definedName>
    <definedName name="Clavosa" localSheetId="2">#REF!</definedName>
    <definedName name="Clavosa" localSheetId="3">#REF!</definedName>
    <definedName name="Clavosa" localSheetId="4">#REF!</definedName>
    <definedName name="Clavosa" localSheetId="5">#REF!</definedName>
    <definedName name="Clavosa" localSheetId="6">#REF!</definedName>
    <definedName name="Clavosa" localSheetId="7">#REF!</definedName>
    <definedName name="Clavosa">#REF!</definedName>
    <definedName name="CLAVOSAC" localSheetId="2">#REF!</definedName>
    <definedName name="CLAVOSAC" localSheetId="3">#REF!</definedName>
    <definedName name="CLAVOSAC" localSheetId="4">#REF!</definedName>
    <definedName name="CLAVOSAC" localSheetId="5">#REF!</definedName>
    <definedName name="CLAVOSAC" localSheetId="6">#REF!</definedName>
    <definedName name="CLAVOSAC" localSheetId="7">#REF!</definedName>
    <definedName name="CLAVOSAC" localSheetId="0">#REF!</definedName>
    <definedName name="CLAVOSAC">#REF!</definedName>
    <definedName name="CLAVOSACERO" localSheetId="2">#REF!</definedName>
    <definedName name="CLAVOSACERO" localSheetId="3">#REF!</definedName>
    <definedName name="CLAVOSACERO" localSheetId="4">#REF!</definedName>
    <definedName name="CLAVOSACERO" localSheetId="5">#REF!</definedName>
    <definedName name="CLAVOSACERO" localSheetId="6">#REF!</definedName>
    <definedName name="CLAVOSACERO" localSheetId="7">#REF!</definedName>
    <definedName name="CLAVOSACERO" localSheetId="0">#REF!</definedName>
    <definedName name="CLAVOSACERO">#REF!</definedName>
    <definedName name="CLAVOSCORRIENTES" localSheetId="2">#REF!</definedName>
    <definedName name="CLAVOSCORRIENTES" localSheetId="3">#REF!</definedName>
    <definedName name="CLAVOSCORRIENTES" localSheetId="4">#REF!</definedName>
    <definedName name="CLAVOSCORRIENTES" localSheetId="5">#REF!</definedName>
    <definedName name="CLAVOSCORRIENTES" localSheetId="6">#REF!</definedName>
    <definedName name="CLAVOSCORRIENTES" localSheetId="7">#REF!</definedName>
    <definedName name="CLAVOSCORRIENTES" localSheetId="0">#REF!</definedName>
    <definedName name="CLAVOSCORRIENTES">#REF!</definedName>
    <definedName name="CLAVOZINC">[96]INS!$D$767</definedName>
    <definedName name="CLAVPED">[33]M.O.!$C$834</definedName>
    <definedName name="CLAVPLADOM" localSheetId="2">#REF!</definedName>
    <definedName name="CLAVPLADOM" localSheetId="3">#REF!</definedName>
    <definedName name="CLAVPLADOM" localSheetId="4">#REF!</definedName>
    <definedName name="CLAVPLADOM" localSheetId="5">#REF!</definedName>
    <definedName name="CLAVPLADOM" localSheetId="6">#REF!</definedName>
    <definedName name="CLAVPLADOM" localSheetId="7">#REF!</definedName>
    <definedName name="CLAVPLADOM" localSheetId="0">#REF!</definedName>
    <definedName name="CLAVPLADOM">#REF!</definedName>
    <definedName name="CLAVSALON" localSheetId="2">#REF!</definedName>
    <definedName name="CLAVSALON" localSheetId="4">#REF!</definedName>
    <definedName name="CLAVSALON" localSheetId="7">#REF!</definedName>
    <definedName name="CLAVSALON">#REF!</definedName>
    <definedName name="CLAVSP" localSheetId="2">#REF!</definedName>
    <definedName name="CLAVSP" localSheetId="4">#REF!</definedName>
    <definedName name="CLAVSP" localSheetId="5">#REF!</definedName>
    <definedName name="CLAVSP" localSheetId="6">#REF!</definedName>
    <definedName name="CLAVSP" localSheetId="7">#REF!</definedName>
    <definedName name="CLAVSP">#REF!</definedName>
    <definedName name="Clear">[59]Insumos!$E$70</definedName>
    <definedName name="CLLAVECHO" localSheetId="2">#REF!</definedName>
    <definedName name="CLLAVECHO" localSheetId="3">#REF!</definedName>
    <definedName name="CLLAVECHO" localSheetId="4">#REF!</definedName>
    <definedName name="CLLAVECHO" localSheetId="5">#REF!</definedName>
    <definedName name="CLLAVECHO" localSheetId="6">#REF!</definedName>
    <definedName name="CLLAVECHO" localSheetId="7">#REF!</definedName>
    <definedName name="CLLAVECHO" localSheetId="0">#REF!</definedName>
    <definedName name="CLLAVECHO">#REF!</definedName>
    <definedName name="CLLAVEDUCHA">[33]M.O.!$C$804</definedName>
    <definedName name="CLLAVEPA1" localSheetId="2">#REF!</definedName>
    <definedName name="CLLAVEPA1" localSheetId="3">#REF!</definedName>
    <definedName name="CLLAVEPA1" localSheetId="4">#REF!</definedName>
    <definedName name="CLLAVEPA1" localSheetId="5">#REF!</definedName>
    <definedName name="CLLAVEPA1" localSheetId="6">#REF!</definedName>
    <definedName name="CLLAVEPA1" localSheetId="7">#REF!</definedName>
    <definedName name="CLLAVEPA1" localSheetId="0">#REF!</definedName>
    <definedName name="CLLAVEPA1">#REF!</definedName>
    <definedName name="CLLAVEPA12" localSheetId="2">#REF!</definedName>
    <definedName name="CLLAVEPA12" localSheetId="4">#REF!</definedName>
    <definedName name="CLLAVEPA12" localSheetId="5">#REF!</definedName>
    <definedName name="CLLAVEPA12" localSheetId="6">#REF!</definedName>
    <definedName name="CLLAVEPA12" localSheetId="7">#REF!</definedName>
    <definedName name="CLLAVEPA12">#REF!</definedName>
    <definedName name="CLLAVEPA34" localSheetId="2">#REF!</definedName>
    <definedName name="CLLAVEPA34" localSheetId="4">#REF!</definedName>
    <definedName name="CLLAVEPA34" localSheetId="5">#REF!</definedName>
    <definedName name="CLLAVEPA34" localSheetId="6">#REF!</definedName>
    <definedName name="CLLAVEPA34" localSheetId="7">#REF!</definedName>
    <definedName name="CLLAVEPA34">#REF!</definedName>
    <definedName name="CLLAVEPACOB1" localSheetId="2">#REF!</definedName>
    <definedName name="CLLAVEPACOB1" localSheetId="4">#REF!</definedName>
    <definedName name="CLLAVEPACOB1" localSheetId="5">#REF!</definedName>
    <definedName name="CLLAVEPACOB1" localSheetId="6">#REF!</definedName>
    <definedName name="CLLAVEPACOB1" localSheetId="7">#REF!</definedName>
    <definedName name="CLLAVEPACOB1">#REF!</definedName>
    <definedName name="CLLAVEPACOB112" localSheetId="2">#REF!</definedName>
    <definedName name="CLLAVEPACOB112" localSheetId="4">#REF!</definedName>
    <definedName name="CLLAVEPACOB112" localSheetId="5">#REF!</definedName>
    <definedName name="CLLAVEPACOB112" localSheetId="6">#REF!</definedName>
    <definedName name="CLLAVEPACOB112" localSheetId="7">#REF!</definedName>
    <definedName name="CLLAVEPACOB112">#REF!</definedName>
    <definedName name="CLLAVEPACOB12" localSheetId="2">#REF!</definedName>
    <definedName name="CLLAVEPACOB12" localSheetId="4">#REF!</definedName>
    <definedName name="CLLAVEPACOB12" localSheetId="5">#REF!</definedName>
    <definedName name="CLLAVEPACOB12" localSheetId="6">#REF!</definedName>
    <definedName name="CLLAVEPACOB12" localSheetId="7">#REF!</definedName>
    <definedName name="CLLAVEPACOB12">#REF!</definedName>
    <definedName name="CLLAVEPACOB34" localSheetId="2">#REF!</definedName>
    <definedName name="CLLAVEPACOB34" localSheetId="4">#REF!</definedName>
    <definedName name="CLLAVEPACOB34" localSheetId="5">#REF!</definedName>
    <definedName name="CLLAVEPACOB34" localSheetId="6">#REF!</definedName>
    <definedName name="CLLAVEPACOB34" localSheetId="7">#REF!</definedName>
    <definedName name="CLLAVEPACOB34">#REF!</definedName>
    <definedName name="Cloro" localSheetId="2">[59]Insumos!#REF!</definedName>
    <definedName name="Cloro" localSheetId="4">[59]Insumos!#REF!</definedName>
    <definedName name="Cloro" localSheetId="7">[59]Insumos!#REF!</definedName>
    <definedName name="Cloro">[59]Insumos!#REF!</definedName>
    <definedName name="Clu.Ejec.Viga.V6T" localSheetId="2">[64]Análisis!#REF!</definedName>
    <definedName name="Clu.Ejec.Viga.V6T" localSheetId="4">[64]Análisis!#REF!</definedName>
    <definedName name="Clu.Ejec.Viga.V6T" localSheetId="7">[64]Análisis!#REF!</definedName>
    <definedName name="Clu.Ejec.Viga.V6T">[64]Análisis!#REF!</definedName>
    <definedName name="Club.de.Playa" localSheetId="2">#REF!</definedName>
    <definedName name="Club.de.Playa" localSheetId="3">#REF!</definedName>
    <definedName name="Club.de.Playa" localSheetId="4">#REF!</definedName>
    <definedName name="Club.de.Playa" localSheetId="5">#REF!</definedName>
    <definedName name="Club.de.Playa" localSheetId="6">#REF!</definedName>
    <definedName name="Club.de.Playa" localSheetId="7">#REF!</definedName>
    <definedName name="Club.de.Playa">#REF!</definedName>
    <definedName name="CLUB.DE.TENNIS" localSheetId="2">#REF!</definedName>
    <definedName name="CLUB.DE.TENNIS" localSheetId="4">#REF!</definedName>
    <definedName name="CLUB.DE.TENNIS" localSheetId="7">#REF!</definedName>
    <definedName name="CLUB.DE.TENNIS">#REF!</definedName>
    <definedName name="Club.Ejec.Col.C" localSheetId="2">[64]Análisis!#REF!</definedName>
    <definedName name="Club.Ejec.Col.C" localSheetId="4">[64]Análisis!#REF!</definedName>
    <definedName name="Club.Ejec.Col.C" localSheetId="7">[64]Análisis!#REF!</definedName>
    <definedName name="Club.Ejec.Col.C">[64]Análisis!#REF!</definedName>
    <definedName name="Club.Ejec.Col.Cc1" localSheetId="2">[64]Análisis!#REF!</definedName>
    <definedName name="Club.Ejec.Col.Cc1" localSheetId="4">[64]Análisis!#REF!</definedName>
    <definedName name="Club.Ejec.Col.Cc1" localSheetId="7">[64]Análisis!#REF!</definedName>
    <definedName name="Club.Ejec.Col.Cc1">[64]Análisis!#REF!</definedName>
    <definedName name="Club.Ejec.Losa.2do.Entrepiso" localSheetId="2">[64]Análisis!#REF!</definedName>
    <definedName name="Club.Ejec.Losa.2do.Entrepiso" localSheetId="4">[64]Análisis!#REF!</definedName>
    <definedName name="Club.Ejec.Losa.2do.Entrepiso" localSheetId="7">[64]Análisis!#REF!</definedName>
    <definedName name="Club.Ejec.Losa.2do.Entrepiso">[64]Análisis!#REF!</definedName>
    <definedName name="Club.Ejec.V10E" localSheetId="2">[64]Análisis!#REF!</definedName>
    <definedName name="Club.Ejec.V10E" localSheetId="4">[64]Análisis!#REF!</definedName>
    <definedName name="Club.Ejec.V10E" localSheetId="7">[64]Análisis!#REF!</definedName>
    <definedName name="Club.Ejec.V10E">[64]Análisis!#REF!</definedName>
    <definedName name="Club.Ejec.V12E" localSheetId="2">[64]Análisis!#REF!</definedName>
    <definedName name="Club.Ejec.V12E" localSheetId="4">[64]Análisis!#REF!</definedName>
    <definedName name="Club.Ejec.V12E" localSheetId="7">[64]Análisis!#REF!</definedName>
    <definedName name="Club.Ejec.V12E">[64]Análisis!#REF!</definedName>
    <definedName name="Club.Ejec.V13E" localSheetId="2">[64]Análisis!#REF!</definedName>
    <definedName name="Club.Ejec.V13E" localSheetId="4">[64]Análisis!#REF!</definedName>
    <definedName name="Club.Ejec.V13E" localSheetId="7">[64]Análisis!#REF!</definedName>
    <definedName name="Club.Ejec.V13E">[64]Análisis!#REF!</definedName>
    <definedName name="Club.Ejec.V1E" localSheetId="2">[64]Análisis!#REF!</definedName>
    <definedName name="Club.Ejec.V1E" localSheetId="4">[64]Análisis!#REF!</definedName>
    <definedName name="Club.Ejec.V1E" localSheetId="7">[64]Análisis!#REF!</definedName>
    <definedName name="Club.Ejec.V1E">[64]Análisis!#REF!</definedName>
    <definedName name="Club.Ejec.V2E" localSheetId="2">[64]Análisis!#REF!</definedName>
    <definedName name="Club.Ejec.V2E" localSheetId="4">[64]Análisis!#REF!</definedName>
    <definedName name="Club.Ejec.V2E" localSheetId="7">[64]Análisis!#REF!</definedName>
    <definedName name="Club.Ejec.V2E">[64]Análisis!#REF!</definedName>
    <definedName name="Club.Ejec.V3E" localSheetId="2">[64]Análisis!#REF!</definedName>
    <definedName name="Club.Ejec.V3E" localSheetId="4">[64]Análisis!#REF!</definedName>
    <definedName name="Club.Ejec.V3E" localSheetId="7">[64]Análisis!#REF!</definedName>
    <definedName name="Club.Ejec.V3E">[64]Análisis!#REF!</definedName>
    <definedName name="Club.Ejec.V3T" localSheetId="2">[64]Análisis!#REF!</definedName>
    <definedName name="Club.Ejec.V3T" localSheetId="4">[64]Análisis!#REF!</definedName>
    <definedName name="Club.Ejec.V3T" localSheetId="7">[64]Análisis!#REF!</definedName>
    <definedName name="Club.Ejec.V3T">[64]Análisis!#REF!</definedName>
    <definedName name="Club.Ejec.V4E" localSheetId="2">[64]Análisis!#REF!</definedName>
    <definedName name="Club.Ejec.V4E" localSheetId="4">[64]Análisis!#REF!</definedName>
    <definedName name="Club.Ejec.V4E" localSheetId="7">[64]Análisis!#REF!</definedName>
    <definedName name="Club.Ejec.V4E">[64]Análisis!#REF!</definedName>
    <definedName name="Club.Ejec.V6E" localSheetId="2">[64]Análisis!#REF!</definedName>
    <definedName name="Club.Ejec.V6E" localSheetId="4">[64]Análisis!#REF!</definedName>
    <definedName name="Club.Ejec.V6E" localSheetId="7">[64]Análisis!#REF!</definedName>
    <definedName name="Club.Ejec.V6E">[64]Análisis!#REF!</definedName>
    <definedName name="Club.Ejec.V7E" localSheetId="2">[64]Análisis!#REF!</definedName>
    <definedName name="Club.Ejec.V7E" localSheetId="4">[64]Análisis!#REF!</definedName>
    <definedName name="Club.Ejec.V7E" localSheetId="7">[64]Análisis!#REF!</definedName>
    <definedName name="Club.Ejec.V7E">[64]Análisis!#REF!</definedName>
    <definedName name="Club.Ejec.V9E" localSheetId="2">[64]Análisis!#REF!</definedName>
    <definedName name="Club.Ejec.V9E" localSheetId="4">[64]Análisis!#REF!</definedName>
    <definedName name="Club.Ejec.V9E" localSheetId="7">[64]Análisis!#REF!</definedName>
    <definedName name="Club.Ejec.V9E">[64]Análisis!#REF!</definedName>
    <definedName name="Club.Ejec.Viga.V10T" localSheetId="2">[64]Análisis!#REF!</definedName>
    <definedName name="Club.Ejec.Viga.V10T" localSheetId="4">[64]Análisis!#REF!</definedName>
    <definedName name="Club.Ejec.Viga.V10T" localSheetId="7">[64]Análisis!#REF!</definedName>
    <definedName name="Club.Ejec.Viga.V10T">[64]Análisis!#REF!</definedName>
    <definedName name="Club.Ejec.Viga.V11T" localSheetId="2">[64]Análisis!#REF!</definedName>
    <definedName name="Club.Ejec.Viga.V11T" localSheetId="4">[64]Análisis!#REF!</definedName>
    <definedName name="Club.Ejec.Viga.V11T" localSheetId="7">[64]Análisis!#REF!</definedName>
    <definedName name="Club.Ejec.Viga.V11T">[64]Análisis!#REF!</definedName>
    <definedName name="Club.Ejec.Viga.V1T" localSheetId="2">[64]Análisis!#REF!</definedName>
    <definedName name="Club.Ejec.Viga.V1T" localSheetId="4">[64]Análisis!#REF!</definedName>
    <definedName name="Club.Ejec.Viga.V1T" localSheetId="7">[64]Análisis!#REF!</definedName>
    <definedName name="Club.Ejec.Viga.V1T">[64]Análisis!#REF!</definedName>
    <definedName name="Club.Ejec.Viga.V2T" localSheetId="2">[64]Análisis!#REF!</definedName>
    <definedName name="Club.Ejec.Viga.V2T" localSheetId="4">[64]Análisis!#REF!</definedName>
    <definedName name="Club.Ejec.Viga.V2T" localSheetId="7">[64]Análisis!#REF!</definedName>
    <definedName name="Club.Ejec.Viga.V2T">[64]Análisis!#REF!</definedName>
    <definedName name="Club.Ejec.Viga.V4T" localSheetId="2">[64]Análisis!#REF!</definedName>
    <definedName name="Club.Ejec.Viga.V4T" localSheetId="4">[64]Análisis!#REF!</definedName>
    <definedName name="Club.Ejec.Viga.V4T" localSheetId="7">[64]Análisis!#REF!</definedName>
    <definedName name="Club.Ejec.Viga.V4T">[64]Análisis!#REF!</definedName>
    <definedName name="Club.Ejec.Viga.V5T" localSheetId="2">[64]Análisis!#REF!</definedName>
    <definedName name="Club.Ejec.Viga.V5T" localSheetId="4">[64]Análisis!#REF!</definedName>
    <definedName name="Club.Ejec.Viga.V5T" localSheetId="7">[64]Análisis!#REF!</definedName>
    <definedName name="Club.Ejec.Viga.V5T">[64]Análisis!#REF!</definedName>
    <definedName name="Club.Ejec.Viga.V7T" localSheetId="2">[64]Análisis!#REF!</definedName>
    <definedName name="Club.Ejec.Viga.V7T" localSheetId="4">[64]Análisis!#REF!</definedName>
    <definedName name="Club.Ejec.Viga.V7T" localSheetId="7">[64]Análisis!#REF!</definedName>
    <definedName name="Club.Ejec.Viga.V7T">[64]Análisis!#REF!</definedName>
    <definedName name="Club.Ejec.Viga.V8T" localSheetId="2">[64]Análisis!#REF!</definedName>
    <definedName name="Club.Ejec.Viga.V8T" localSheetId="4">[64]Análisis!#REF!</definedName>
    <definedName name="Club.Ejec.Viga.V8T" localSheetId="7">[64]Análisis!#REF!</definedName>
    <definedName name="Club.Ejec.Viga.V8T">[64]Análisis!#REF!</definedName>
    <definedName name="Club.Ejec.Viga.V9T" localSheetId="2">[64]Análisis!#REF!</definedName>
    <definedName name="Club.Ejec.Viga.V9T" localSheetId="4">[64]Análisis!#REF!</definedName>
    <definedName name="Club.Ejec.Viga.V9T" localSheetId="7">[64]Análisis!#REF!</definedName>
    <definedName name="Club.Ejec.Viga.V9T">[64]Análisis!#REF!</definedName>
    <definedName name="Club.Ejec.Zc." localSheetId="2">[64]Análisis!#REF!</definedName>
    <definedName name="Club.Ejec.Zc." localSheetId="4">[64]Análisis!#REF!</definedName>
    <definedName name="Club.Ejec.Zc." localSheetId="7">[64]Análisis!#REF!</definedName>
    <definedName name="Club.Ejec.Zc.">[64]Análisis!#REF!</definedName>
    <definedName name="Club.Ejec.Zcc" localSheetId="2">[64]Análisis!#REF!</definedName>
    <definedName name="Club.Ejec.Zcc" localSheetId="4">[64]Análisis!#REF!</definedName>
    <definedName name="Club.Ejec.Zcc" localSheetId="7">[64]Análisis!#REF!</definedName>
    <definedName name="Club.Ejec.Zcc">[64]Análisis!#REF!</definedName>
    <definedName name="Club.Ejec.ZCc1" localSheetId="2">[64]Análisis!#REF!</definedName>
    <definedName name="Club.Ejec.ZCc1" localSheetId="4">[64]Análisis!#REF!</definedName>
    <definedName name="Club.Ejec.ZCc1" localSheetId="7">[64]Análisis!#REF!</definedName>
    <definedName name="Club.Ejec.ZCc1">[64]Análisis!#REF!</definedName>
    <definedName name="CLUB.EJECUTIVO" localSheetId="2">#REF!</definedName>
    <definedName name="CLUB.EJECUTIVO" localSheetId="3">#REF!</definedName>
    <definedName name="CLUB.EJECUTIVO" localSheetId="4">#REF!</definedName>
    <definedName name="CLUB.EJECUTIVO" localSheetId="5">#REF!</definedName>
    <definedName name="CLUB.EJECUTIVO" localSheetId="6">#REF!</definedName>
    <definedName name="CLUB.EJECUTIVO" localSheetId="7">#REF!</definedName>
    <definedName name="CLUB.EJECUTIVO">#REF!</definedName>
    <definedName name="Club.Ejecutivo.Losa.1er.entrepiso" localSheetId="2">[64]Análisis!#REF!</definedName>
    <definedName name="Club.Ejecutivo.Losa.1er.entrepiso" localSheetId="3">[64]Análisis!#REF!</definedName>
    <definedName name="Club.Ejecutivo.Losa.1er.entrepiso" localSheetId="4">[64]Análisis!#REF!</definedName>
    <definedName name="Club.Ejecutivo.Losa.1er.entrepiso" localSheetId="5">[64]Análisis!#REF!</definedName>
    <definedName name="Club.Ejecutivo.Losa.1er.entrepiso" localSheetId="6">[64]Análisis!#REF!</definedName>
    <definedName name="Club.Ejecutivo.Losa.1er.entrepiso" localSheetId="7">[64]Análisis!#REF!</definedName>
    <definedName name="Club.Ejecutivo.Losa.1er.entrepiso">[64]Análisis!#REF!</definedName>
    <definedName name="CLUB.PISCINA" localSheetId="2">#REF!</definedName>
    <definedName name="CLUB.PISCINA" localSheetId="3">#REF!</definedName>
    <definedName name="CLUB.PISCINA" localSheetId="4">#REF!</definedName>
    <definedName name="CLUB.PISCINA" localSheetId="5">#REF!</definedName>
    <definedName name="CLUB.PISCINA" localSheetId="6">#REF!</definedName>
    <definedName name="CLUB.PISCINA" localSheetId="7">#REF!</definedName>
    <definedName name="CLUB.PISCINA">#REF!</definedName>
    <definedName name="Club.pla.Zap.ZC" localSheetId="2">[64]Análisis!#REF!</definedName>
    <definedName name="Club.pla.Zap.ZC" localSheetId="3">[64]Análisis!#REF!</definedName>
    <definedName name="Club.pla.Zap.ZC" localSheetId="4">[64]Análisis!#REF!</definedName>
    <definedName name="Club.pla.Zap.ZC" localSheetId="5">[64]Análisis!#REF!</definedName>
    <definedName name="Club.pla.Zap.ZC" localSheetId="6">[64]Análisis!#REF!</definedName>
    <definedName name="Club.pla.Zap.ZC" localSheetId="7">[64]Análisis!#REF!</definedName>
    <definedName name="Club.pla.Zap.ZC">[64]Análisis!#REF!</definedName>
    <definedName name="Club.play.Col.C1" localSheetId="2">[64]Análisis!#REF!</definedName>
    <definedName name="Club.play.Col.C1" localSheetId="3">[64]Análisis!#REF!</definedName>
    <definedName name="Club.play.Col.C1" localSheetId="4">[64]Análisis!#REF!</definedName>
    <definedName name="Club.play.Col.C1" localSheetId="5">[64]Análisis!#REF!</definedName>
    <definedName name="Club.play.Col.C1" localSheetId="6">[64]Análisis!#REF!</definedName>
    <definedName name="Club.play.Col.C1" localSheetId="7">[64]Análisis!#REF!</definedName>
    <definedName name="Club.play.Col.C1">[64]Análisis!#REF!</definedName>
    <definedName name="Club.playa.Col.C2" localSheetId="2">[64]Análisis!#REF!</definedName>
    <definedName name="Club.playa.Col.C2" localSheetId="4">[64]Análisis!#REF!</definedName>
    <definedName name="Club.playa.Col.C2" localSheetId="7">[64]Análisis!#REF!</definedName>
    <definedName name="Club.playa.Col.C2">[64]Análisis!#REF!</definedName>
    <definedName name="Club.playa.Col.C3" localSheetId="2">[64]Análisis!#REF!</definedName>
    <definedName name="Club.playa.Col.C3" localSheetId="4">[64]Análisis!#REF!</definedName>
    <definedName name="Club.playa.Col.C3" localSheetId="7">[64]Análisis!#REF!</definedName>
    <definedName name="Club.playa.Col.C3">[64]Análisis!#REF!</definedName>
    <definedName name="Club.playa.Viga.VH" localSheetId="2">[64]Análisis!#REF!</definedName>
    <definedName name="Club.playa.Viga.VH" localSheetId="4">[64]Análisis!#REF!</definedName>
    <definedName name="Club.playa.Viga.VH" localSheetId="7">[64]Análisis!#REF!</definedName>
    <definedName name="Club.playa.Viga.VH">[64]Análisis!#REF!</definedName>
    <definedName name="Club.playa.Viga.Vh2" localSheetId="2">[64]Análisis!#REF!</definedName>
    <definedName name="Club.playa.Viga.Vh2" localSheetId="4">[64]Análisis!#REF!</definedName>
    <definedName name="Club.playa.Viga.Vh2" localSheetId="7">[64]Análisis!#REF!</definedName>
    <definedName name="Club.playa.Viga.Vh2">[64]Análisis!#REF!</definedName>
    <definedName name="Club.playa.Zap.ZC3" localSheetId="2">[64]Análisis!#REF!</definedName>
    <definedName name="Club.playa.Zap.ZC3" localSheetId="4">[64]Análisis!#REF!</definedName>
    <definedName name="Club.playa.Zap.ZC3" localSheetId="7">[64]Análisis!#REF!</definedName>
    <definedName name="Club.playa.Zap.ZC3">[64]Análisis!#REF!</definedName>
    <definedName name="ClubPla.zap.Zc1" localSheetId="2">[64]Análisis!#REF!</definedName>
    <definedName name="ClubPla.zap.Zc1" localSheetId="4">[64]Análisis!#REF!</definedName>
    <definedName name="ClubPla.zap.Zc1" localSheetId="7">[64]Análisis!#REF!</definedName>
    <definedName name="ClubPla.zap.Zc1">[64]Análisis!#REF!</definedName>
    <definedName name="Clubplaya.Col.C" localSheetId="2">[64]Análisis!#REF!</definedName>
    <definedName name="Clubplaya.Col.C" localSheetId="4">[64]Análisis!#REF!</definedName>
    <definedName name="Clubplaya.Col.C" localSheetId="7">[64]Análisis!#REF!</definedName>
    <definedName name="Clubplaya.Col.C">[64]Análisis!#REF!</definedName>
    <definedName name="CLUCES">[33]M.O.!$C$513</definedName>
    <definedName name="CMALLA10" localSheetId="2">#REF!</definedName>
    <definedName name="CMALLA10" localSheetId="3">#REF!</definedName>
    <definedName name="CMALLA10" localSheetId="4">#REF!</definedName>
    <definedName name="CMALLA10" localSheetId="5">#REF!</definedName>
    <definedName name="CMALLA10" localSheetId="6">#REF!</definedName>
    <definedName name="CMALLA10" localSheetId="7">#REF!</definedName>
    <definedName name="CMALLA10" localSheetId="0">#REF!</definedName>
    <definedName name="CMALLA10">#REF!</definedName>
    <definedName name="CMALLA3" localSheetId="2">#REF!</definedName>
    <definedName name="CMALLA3" localSheetId="4">#REF!</definedName>
    <definedName name="CMALLA3" localSheetId="7">#REF!</definedName>
    <definedName name="CMALLA3">#REF!</definedName>
    <definedName name="CMALLA4" localSheetId="2">#REF!</definedName>
    <definedName name="CMALLA4" localSheetId="4">#REF!</definedName>
    <definedName name="CMALLA4" localSheetId="7">#REF!</definedName>
    <definedName name="CMALLA4">#REF!</definedName>
    <definedName name="CMALLA6" localSheetId="2">#REF!</definedName>
    <definedName name="CMALLA6" localSheetId="4">#REF!</definedName>
    <definedName name="CMALLA6" localSheetId="7">#REF!</definedName>
    <definedName name="CMALLA6">#REF!</definedName>
    <definedName name="CMALLA73" localSheetId="2">#REF!</definedName>
    <definedName name="CMALLA73" localSheetId="4">#REF!</definedName>
    <definedName name="CMALLA73" localSheetId="7">#REF!</definedName>
    <definedName name="CMALLA73">#REF!</definedName>
    <definedName name="CMEZCLADORA" localSheetId="2">#REF!</definedName>
    <definedName name="CMEZCLADORA" localSheetId="4">#REF!</definedName>
    <definedName name="CMEZCLADORA" localSheetId="7">#REF!</definedName>
    <definedName name="CMEZCLADORA">#REF!</definedName>
    <definedName name="CO" localSheetId="2">#REF!</definedName>
    <definedName name="CO" localSheetId="4">#REF!</definedName>
    <definedName name="CO" localSheetId="7">#REF!</definedName>
    <definedName name="CO">#REF!</definedName>
    <definedName name="COCAJA" localSheetId="3">'[5]PU-Elect.'!$D$184</definedName>
    <definedName name="COCAJA" localSheetId="4">'[5]PU-Elect.'!$D$184</definedName>
    <definedName name="COCAJA" localSheetId="5">'[5]PU-Elect.'!$D$184</definedName>
    <definedName name="COCAJA" localSheetId="6">'[5]PU-Elect.'!$D$184</definedName>
    <definedName name="COCAJA" localSheetId="7">'[5]PU-Elect.'!$D$184</definedName>
    <definedName name="COCAJA" localSheetId="0">'[5]PU-Elect.'!$D$184</definedName>
    <definedName name="COCAJA">'[6]PU-Elect.'!$D$184</definedName>
    <definedName name="Cocina" localSheetId="2">#REF!</definedName>
    <definedName name="Cocina" localSheetId="3">#REF!</definedName>
    <definedName name="Cocina" localSheetId="4">#REF!</definedName>
    <definedName name="Cocina" localSheetId="5">#REF!</definedName>
    <definedName name="Cocina" localSheetId="6">#REF!</definedName>
    <definedName name="Cocina" localSheetId="7">#REF!</definedName>
    <definedName name="Cocina">#REF!</definedName>
    <definedName name="CODIGO">#N/A</definedName>
    <definedName name="codo_2x45">[75]PRECIOS!$E$76</definedName>
    <definedName name="codo_3x45">[75]PRECIOS!$E$75</definedName>
    <definedName name="codo_4x45">[75]PRECIOS!$E$74</definedName>
    <definedName name="codo_pp_0.5">[75]PRECIOS!$E$32</definedName>
    <definedName name="CODO1" localSheetId="2">#REF!</definedName>
    <definedName name="CODO1" localSheetId="3">#REF!</definedName>
    <definedName name="CODO1" localSheetId="4">#REF!</definedName>
    <definedName name="CODO1" localSheetId="5">#REF!</definedName>
    <definedName name="CODO1" localSheetId="6">#REF!</definedName>
    <definedName name="CODO1" localSheetId="7">#REF!</definedName>
    <definedName name="CODO1" localSheetId="0">#REF!</definedName>
    <definedName name="CODO1">#REF!</definedName>
    <definedName name="CODO1_2HG">[41]Materiales!$E$392</definedName>
    <definedName name="CODO112" localSheetId="2">#REF!</definedName>
    <definedName name="CODO112" localSheetId="3">#REF!</definedName>
    <definedName name="CODO112" localSheetId="4">#REF!</definedName>
    <definedName name="CODO112" localSheetId="5">#REF!</definedName>
    <definedName name="CODO112" localSheetId="6">#REF!</definedName>
    <definedName name="CODO112" localSheetId="7">#REF!</definedName>
    <definedName name="CODO112" localSheetId="0">#REF!</definedName>
    <definedName name="CODO112">#REF!</definedName>
    <definedName name="CODO12" localSheetId="2">#REF!</definedName>
    <definedName name="CODO12" localSheetId="4">#REF!</definedName>
    <definedName name="CODO12" localSheetId="7">#REF!</definedName>
    <definedName name="CODO12">#REF!</definedName>
    <definedName name="CODO1290HG">'[29]Pu-Sanit.'!$C$224</definedName>
    <definedName name="CODO190P">'[29]Pu-Sanit.'!$C$217</definedName>
    <definedName name="CODO245">'[29]Pu-Sanit.'!$C$138</definedName>
    <definedName name="CODO290">'[29]Pu-Sanit.'!$C$134</definedName>
    <definedName name="CODO2E" localSheetId="2">#REF!</definedName>
    <definedName name="CODO2E" localSheetId="3">#REF!</definedName>
    <definedName name="CODO2E" localSheetId="4">#REF!</definedName>
    <definedName name="CODO2E" localSheetId="5">#REF!</definedName>
    <definedName name="CODO2E" localSheetId="6">#REF!</definedName>
    <definedName name="CODO2E" localSheetId="7">#REF!</definedName>
    <definedName name="CODO2E" localSheetId="0">#REF!</definedName>
    <definedName name="CODO2E">#REF!</definedName>
    <definedName name="CODO34" localSheetId="2">#REF!</definedName>
    <definedName name="CODO34" localSheetId="4">#REF!</definedName>
    <definedName name="CODO34" localSheetId="7">#REF!</definedName>
    <definedName name="CODO34">#REF!</definedName>
    <definedName name="CODO390P">'[23]Pu-Sanit.'!$C$220</definedName>
    <definedName name="CODO3E" localSheetId="2">#REF!</definedName>
    <definedName name="CODO3E" localSheetId="3">#REF!</definedName>
    <definedName name="CODO3E" localSheetId="4">#REF!</definedName>
    <definedName name="CODO3E" localSheetId="5">#REF!</definedName>
    <definedName name="CODO3E" localSheetId="6">#REF!</definedName>
    <definedName name="CODO3E" localSheetId="7">#REF!</definedName>
    <definedName name="CODO3E" localSheetId="0">#REF!</definedName>
    <definedName name="CODO3E">#REF!</definedName>
    <definedName name="CODO3X45DRENAJE">[33]Materiales!$F$262</definedName>
    <definedName name="CODO4E" localSheetId="2">#REF!</definedName>
    <definedName name="CODO4E" localSheetId="3">#REF!</definedName>
    <definedName name="CODO4E" localSheetId="4">#REF!</definedName>
    <definedName name="CODO4E" localSheetId="5">#REF!</definedName>
    <definedName name="CODO4E" localSheetId="6">#REF!</definedName>
    <definedName name="CODO4E" localSheetId="7">#REF!</definedName>
    <definedName name="CODO4E" localSheetId="0">#REF!</definedName>
    <definedName name="CODO4E">#REF!</definedName>
    <definedName name="CODO4X45">[41]Materiales!$F$263</definedName>
    <definedName name="CODOCPVC12X90" localSheetId="2">#REF!</definedName>
    <definedName name="CODOCPVC12X90" localSheetId="3">#REF!</definedName>
    <definedName name="CODOCPVC12X90" localSheetId="4">#REF!</definedName>
    <definedName name="CODOCPVC12X90" localSheetId="5">#REF!</definedName>
    <definedName name="CODOCPVC12X90" localSheetId="6">#REF!</definedName>
    <definedName name="CODOCPVC12X90" localSheetId="7">#REF!</definedName>
    <definedName name="CODOCPVC12X90" localSheetId="0">#REF!</definedName>
    <definedName name="CODOCPVC12X90">#REF!</definedName>
    <definedName name="CODOCPVC34X90" localSheetId="2">#REF!</definedName>
    <definedName name="CODOCPVC34X90" localSheetId="4">#REF!</definedName>
    <definedName name="CODOCPVC34X90" localSheetId="7">#REF!</definedName>
    <definedName name="CODOCPVC34X90">#REF!</definedName>
    <definedName name="CODODRENAJE2X45">[41]Materiales!$F$261</definedName>
    <definedName name="CODODRENAJE2X90">[41]Materiales!$F$257</definedName>
    <definedName name="CODODRENAJE3">[41]Materiales!$F$258</definedName>
    <definedName name="CODODRENAJE3X90">[33]Materiales!$F$258</definedName>
    <definedName name="CODODRENAJE4X90">[41]Materiales!$F$259</definedName>
    <definedName name="CODOHG112X90" localSheetId="2">#REF!</definedName>
    <definedName name="CODOHG112X90" localSheetId="3">#REF!</definedName>
    <definedName name="CODOHG112X90" localSheetId="4">#REF!</definedName>
    <definedName name="CODOHG112X90" localSheetId="5">#REF!</definedName>
    <definedName name="CODOHG112X90" localSheetId="6">#REF!</definedName>
    <definedName name="CODOHG112X90" localSheetId="7">#REF!</definedName>
    <definedName name="CODOHG112X90" localSheetId="0">#REF!</definedName>
    <definedName name="CODOHG112X90">#REF!</definedName>
    <definedName name="CODOHG125X90" localSheetId="2">#REF!</definedName>
    <definedName name="CODOHG125X90" localSheetId="4">#REF!</definedName>
    <definedName name="CODOHG125X90" localSheetId="5">#REF!</definedName>
    <definedName name="CODOHG125X90" localSheetId="6">#REF!</definedName>
    <definedName name="CODOHG125X90" localSheetId="7">#REF!</definedName>
    <definedName name="CODOHG125X90">#REF!</definedName>
    <definedName name="CODOHG12X90" localSheetId="2">#REF!</definedName>
    <definedName name="CODOHG12X90" localSheetId="4">#REF!</definedName>
    <definedName name="CODOHG12X90" localSheetId="7">#REF!</definedName>
    <definedName name="CODOHG12X90">#REF!</definedName>
    <definedName name="CODOHG1X90" localSheetId="2">#REF!</definedName>
    <definedName name="CODOHG1X90" localSheetId="4">#REF!</definedName>
    <definedName name="CODOHG1X90" localSheetId="7">#REF!</definedName>
    <definedName name="CODOHG1X90">#REF!</definedName>
    <definedName name="CODOHG212X90" localSheetId="2">#REF!</definedName>
    <definedName name="CODOHG212X90" localSheetId="4">#REF!</definedName>
    <definedName name="CODOHG212X90" localSheetId="7">#REF!</definedName>
    <definedName name="CODOHG212X90">#REF!</definedName>
    <definedName name="CODOHG2X90" localSheetId="2">#REF!</definedName>
    <definedName name="CODOHG2X90" localSheetId="4">#REF!</definedName>
    <definedName name="CODOHG2X90" localSheetId="7">#REF!</definedName>
    <definedName name="CODOHG2X90">#REF!</definedName>
    <definedName name="CODOHG34X90" localSheetId="2">#REF!</definedName>
    <definedName name="CODOHG34X90" localSheetId="4">#REF!</definedName>
    <definedName name="CODOHG34X90" localSheetId="7">#REF!</definedName>
    <definedName name="CODOHG34X90">#REF!</definedName>
    <definedName name="CODOHG3X90" localSheetId="2">#REF!</definedName>
    <definedName name="CODOHG3X90" localSheetId="4">#REF!</definedName>
    <definedName name="CODOHG3X90" localSheetId="7">#REF!</definedName>
    <definedName name="CODOHG3X90">#REF!</definedName>
    <definedName name="CODOHG4X90" localSheetId="2">#REF!</definedName>
    <definedName name="CODOHG4X90" localSheetId="4">#REF!</definedName>
    <definedName name="CODOHG4X90" localSheetId="7">#REF!</definedName>
    <definedName name="CODOHG4X90">#REF!</definedName>
    <definedName name="CODONHG112X90" localSheetId="2">#REF!</definedName>
    <definedName name="CODONHG112X90" localSheetId="4">#REF!</definedName>
    <definedName name="CODONHG112X90" localSheetId="7">#REF!</definedName>
    <definedName name="CODONHG112X90">#REF!</definedName>
    <definedName name="CODONHG125X90" localSheetId="2">#REF!</definedName>
    <definedName name="CODONHG125X90" localSheetId="4">#REF!</definedName>
    <definedName name="CODONHG125X90" localSheetId="5">#REF!</definedName>
    <definedName name="CODONHG125X90" localSheetId="6">#REF!</definedName>
    <definedName name="CODONHG125X90" localSheetId="7">#REF!</definedName>
    <definedName name="CODONHG125X90">#REF!</definedName>
    <definedName name="CODONHG12X90" localSheetId="2">#REF!</definedName>
    <definedName name="CODONHG12X90" localSheetId="4">#REF!</definedName>
    <definedName name="CODONHG12X90" localSheetId="7">#REF!</definedName>
    <definedName name="CODONHG12X90">#REF!</definedName>
    <definedName name="CODONHG1X90" localSheetId="2">#REF!</definedName>
    <definedName name="CODONHG1X90" localSheetId="4">#REF!</definedName>
    <definedName name="CODONHG1X90" localSheetId="7">#REF!</definedName>
    <definedName name="CODONHG1X90">#REF!</definedName>
    <definedName name="CODONHG212X90" localSheetId="2">#REF!</definedName>
    <definedName name="CODONHG212X90" localSheetId="4">#REF!</definedName>
    <definedName name="CODONHG212X90" localSheetId="7">#REF!</definedName>
    <definedName name="CODONHG212X90">#REF!</definedName>
    <definedName name="CODONHG2X90" localSheetId="2">#REF!</definedName>
    <definedName name="CODONHG2X90" localSheetId="4">#REF!</definedName>
    <definedName name="CODONHG2X90" localSheetId="7">#REF!</definedName>
    <definedName name="CODONHG2X90">#REF!</definedName>
    <definedName name="CODONHG34X90" localSheetId="2">#REF!</definedName>
    <definedName name="CODONHG34X90" localSheetId="4">#REF!</definedName>
    <definedName name="CODONHG34X90" localSheetId="7">#REF!</definedName>
    <definedName name="CODONHG34X90">#REF!</definedName>
    <definedName name="CODONHG3X90" localSheetId="2">#REF!</definedName>
    <definedName name="CODONHG3X90" localSheetId="4">#REF!</definedName>
    <definedName name="CODONHG3X90" localSheetId="7">#REF!</definedName>
    <definedName name="CODONHG3X90">#REF!</definedName>
    <definedName name="CODONHG4X90" localSheetId="2">#REF!</definedName>
    <definedName name="CODONHG4X90" localSheetId="4">#REF!</definedName>
    <definedName name="CODONHG4X90" localSheetId="7">#REF!</definedName>
    <definedName name="CODONHG4X90">#REF!</definedName>
    <definedName name="CODOPVC1_2X90">[33]Materiales!$F$213</definedName>
    <definedName name="CODOPVC3_4X90">[33]Materiales!$F$214</definedName>
    <definedName name="CODOPVC3X90">[33]Materiales!$F$218</definedName>
    <definedName name="CODOPVCDREN2X45" localSheetId="2">#REF!</definedName>
    <definedName name="CODOPVCDREN2X45" localSheetId="3">#REF!</definedName>
    <definedName name="CODOPVCDREN2X45" localSheetId="4">#REF!</definedName>
    <definedName name="CODOPVCDREN2X45" localSheetId="5">#REF!</definedName>
    <definedName name="CODOPVCDREN2X45" localSheetId="6">#REF!</definedName>
    <definedName name="CODOPVCDREN2X45" localSheetId="7">#REF!</definedName>
    <definedName name="CODOPVCDREN2X45" localSheetId="0">#REF!</definedName>
    <definedName name="CODOPVCDREN2X45">#REF!</definedName>
    <definedName name="CODOPVCDREN2X90" localSheetId="2">#REF!</definedName>
    <definedName name="CODOPVCDREN2X90" localSheetId="4">#REF!</definedName>
    <definedName name="CODOPVCDREN2X90" localSheetId="7">#REF!</definedName>
    <definedName name="CODOPVCDREN2X90">#REF!</definedName>
    <definedName name="CODOPVCDREN3X45" localSheetId="2">#REF!</definedName>
    <definedName name="CODOPVCDREN3X45" localSheetId="4">#REF!</definedName>
    <definedName name="CODOPVCDREN3X45" localSheetId="7">#REF!</definedName>
    <definedName name="CODOPVCDREN3X45">#REF!</definedName>
    <definedName name="CODOPVCDREN3X90" localSheetId="2">#REF!</definedName>
    <definedName name="CODOPVCDREN3X90" localSheetId="4">#REF!</definedName>
    <definedName name="CODOPVCDREN3X90" localSheetId="7">#REF!</definedName>
    <definedName name="CODOPVCDREN3X90">#REF!</definedName>
    <definedName name="CODOPVCDREN4X45" localSheetId="2">#REF!</definedName>
    <definedName name="CODOPVCDREN4X45" localSheetId="4">#REF!</definedName>
    <definedName name="CODOPVCDREN4X45" localSheetId="7">#REF!</definedName>
    <definedName name="CODOPVCDREN4X45">#REF!</definedName>
    <definedName name="CODOPVCDREN4X90" localSheetId="2">#REF!</definedName>
    <definedName name="CODOPVCDREN4X90" localSheetId="4">#REF!</definedName>
    <definedName name="CODOPVCDREN4X90" localSheetId="7">#REF!</definedName>
    <definedName name="CODOPVCDREN4X90">#REF!</definedName>
    <definedName name="CODOPVCDREN6X45" localSheetId="2">#REF!</definedName>
    <definedName name="CODOPVCDREN6X45" localSheetId="4">#REF!</definedName>
    <definedName name="CODOPVCDREN6X45" localSheetId="7">#REF!</definedName>
    <definedName name="CODOPVCDREN6X45">#REF!</definedName>
    <definedName name="CODOPVCDREN6X90" localSheetId="2">#REF!</definedName>
    <definedName name="CODOPVCDREN6X90" localSheetId="4">#REF!</definedName>
    <definedName name="CODOPVCDREN6X90" localSheetId="5">#REF!</definedName>
    <definedName name="CODOPVCDREN6X90" localSheetId="6">#REF!</definedName>
    <definedName name="CODOPVCDREN6X90" localSheetId="7">#REF!</definedName>
    <definedName name="CODOPVCDREN6X90">#REF!</definedName>
    <definedName name="CODOPVCPRES112X90" localSheetId="2">#REF!</definedName>
    <definedName name="CODOPVCPRES112X90" localSheetId="4">#REF!</definedName>
    <definedName name="CODOPVCPRES112X90" localSheetId="7">#REF!</definedName>
    <definedName name="CODOPVCPRES112X90">#REF!</definedName>
    <definedName name="CODOPVCPRES12X90" localSheetId="2">#REF!</definedName>
    <definedName name="CODOPVCPRES12X90" localSheetId="4">#REF!</definedName>
    <definedName name="CODOPVCPRES12X90" localSheetId="7">#REF!</definedName>
    <definedName name="CODOPVCPRES12X90">#REF!</definedName>
    <definedName name="CODOPVCPRES1X90" localSheetId="2">#REF!</definedName>
    <definedName name="CODOPVCPRES1X90" localSheetId="4">#REF!</definedName>
    <definedName name="CODOPVCPRES1X90" localSheetId="7">#REF!</definedName>
    <definedName name="CODOPVCPRES1X90">#REF!</definedName>
    <definedName name="CODOPVCPRES2X90" localSheetId="2">#REF!</definedName>
    <definedName name="CODOPVCPRES2X90" localSheetId="4">#REF!</definedName>
    <definedName name="CODOPVCPRES2X90" localSheetId="7">#REF!</definedName>
    <definedName name="CODOPVCPRES2X90">#REF!</definedName>
    <definedName name="CODOPVCPRES34X90" localSheetId="2">#REF!</definedName>
    <definedName name="CODOPVCPRES34X90" localSheetId="4">#REF!</definedName>
    <definedName name="CODOPVCPRES34X90" localSheetId="7">#REF!</definedName>
    <definedName name="CODOPVCPRES34X90">#REF!</definedName>
    <definedName name="CODOPVCPRES3X90" localSheetId="2">#REF!</definedName>
    <definedName name="CODOPVCPRES3X90" localSheetId="4">#REF!</definedName>
    <definedName name="CODOPVCPRES3X90" localSheetId="7">#REF!</definedName>
    <definedName name="CODOPVCPRES3X90">#REF!</definedName>
    <definedName name="CODOPVCPRES4X90" localSheetId="2">#REF!</definedName>
    <definedName name="CODOPVCPRES4X90" localSheetId="4">#REF!</definedName>
    <definedName name="CODOPVCPRES4X90" localSheetId="7">#REF!</definedName>
    <definedName name="CODOPVCPRES4X90">#REF!</definedName>
    <definedName name="CODOPVCPRES6X90" localSheetId="2">#REF!</definedName>
    <definedName name="CODOPVCPRES6X90" localSheetId="4">#REF!</definedName>
    <definedName name="CODOPVCPRES6X90" localSheetId="7">#REF!</definedName>
    <definedName name="CODOPVCPRES6X90">#REF!</definedName>
    <definedName name="coe.esp.gra" localSheetId="2">#REF!</definedName>
    <definedName name="coe.esp.gra" localSheetId="4">#REF!</definedName>
    <definedName name="coe.esp.gra" localSheetId="7">#REF!</definedName>
    <definedName name="coe.esp.gra">#REF!</definedName>
    <definedName name="coef.2" localSheetId="2">#REF!</definedName>
    <definedName name="coef.2" localSheetId="4">#REF!</definedName>
    <definedName name="coef.2" localSheetId="7">#REF!</definedName>
    <definedName name="coef.2">#REF!</definedName>
    <definedName name="coef.adm.">#REF!</definedName>
    <definedName name="col" localSheetId="2">'[32]Pres. '!#REF!</definedName>
    <definedName name="col" localSheetId="4">'[32]Pres. '!#REF!</definedName>
    <definedName name="col" localSheetId="7">'[32]Pres. '!#REF!</definedName>
    <definedName name="col">'[32]Pres. '!#REF!</definedName>
    <definedName name="Col.1erN" localSheetId="2">#REF!</definedName>
    <definedName name="Col.1erN" localSheetId="3">#REF!</definedName>
    <definedName name="Col.1erN" localSheetId="4">#REF!</definedName>
    <definedName name="Col.1erN" localSheetId="5">#REF!</definedName>
    <definedName name="Col.1erN" localSheetId="6">#REF!</definedName>
    <definedName name="Col.1erN" localSheetId="7">#REF!</definedName>
    <definedName name="Col.1erN">#REF!</definedName>
    <definedName name="Col.20.20.2nivel">[97]Análisis!$D$261</definedName>
    <definedName name="Col.20X20" localSheetId="2">#REF!</definedName>
    <definedName name="Col.20X20" localSheetId="3">#REF!</definedName>
    <definedName name="Col.20X20" localSheetId="4">#REF!</definedName>
    <definedName name="Col.20X20" localSheetId="5">#REF!</definedName>
    <definedName name="Col.20X20" localSheetId="6">#REF!</definedName>
    <definedName name="Col.20X20" localSheetId="7">#REF!</definedName>
    <definedName name="Col.20X20">#REF!</definedName>
    <definedName name="col.20x20.area.noble" localSheetId="2">#REF!</definedName>
    <definedName name="col.20x20.area.noble" localSheetId="4">#REF!</definedName>
    <definedName name="col.20x20.area.noble" localSheetId="7">#REF!</definedName>
    <definedName name="col.20x20.area.noble">#REF!</definedName>
    <definedName name="col.20x20.plastbau" localSheetId="2">#REF!</definedName>
    <definedName name="col.20x20.plastbau" localSheetId="4">#REF!</definedName>
    <definedName name="col.20x20.plastbau" localSheetId="7">#REF!</definedName>
    <definedName name="col.20x20.plastbau">#REF!</definedName>
    <definedName name="col.25cm.diam.">[98]Análisis!$D$324</definedName>
    <definedName name="col.30x30.lobby" localSheetId="2">#REF!</definedName>
    <definedName name="col.30x30.lobby" localSheetId="3">#REF!</definedName>
    <definedName name="col.30x30.lobby" localSheetId="4">#REF!</definedName>
    <definedName name="col.30x30.lobby" localSheetId="5">#REF!</definedName>
    <definedName name="col.30x30.lobby" localSheetId="6">#REF!</definedName>
    <definedName name="col.30x30.lobby" localSheetId="7">#REF!</definedName>
    <definedName name="col.30x30.lobby">#REF!</definedName>
    <definedName name="col.50cm">[98]Análisis!$D$345</definedName>
    <definedName name="Col.Ama.2do.N.Mod.II" localSheetId="2">#REF!</definedName>
    <definedName name="Col.Ama.2do.N.Mod.II" localSheetId="3">#REF!</definedName>
    <definedName name="Col.Ama.2do.N.Mod.II" localSheetId="4">#REF!</definedName>
    <definedName name="Col.Ama.2do.N.Mod.II" localSheetId="5">#REF!</definedName>
    <definedName name="Col.Ama.2do.N.Mod.II" localSheetId="6">#REF!</definedName>
    <definedName name="Col.Ama.2do.N.Mod.II" localSheetId="7">#REF!</definedName>
    <definedName name="Col.Ama.2do.N.Mod.II">#REF!</definedName>
    <definedName name="Col.Ama.3erN.Mod.II" localSheetId="2">#REF!</definedName>
    <definedName name="Col.Ama.3erN.Mod.II" localSheetId="4">#REF!</definedName>
    <definedName name="Col.Ama.3erN.Mod.II" localSheetId="7">#REF!</definedName>
    <definedName name="Col.Ama.3erN.Mod.II">#REF!</definedName>
    <definedName name="Col.amarre.20x20.2doN" localSheetId="2">#REF!</definedName>
    <definedName name="Col.amarre.20x20.2doN" localSheetId="4">#REF!</definedName>
    <definedName name="Col.amarre.20x20.2doN" localSheetId="7">#REF!</definedName>
    <definedName name="Col.amarre.20x20.2doN">#REF!</definedName>
    <definedName name="Col.amarre.3erN" localSheetId="2">#REF!</definedName>
    <definedName name="Col.amarre.3erN" localSheetId="4">#REF!</definedName>
    <definedName name="Col.amarre.3erN" localSheetId="7">#REF!</definedName>
    <definedName name="Col.amarre.3erN">#REF!</definedName>
    <definedName name="Col.C1.1erN.Mod.I" localSheetId="2">#REF!</definedName>
    <definedName name="Col.C1.1erN.Mod.I" localSheetId="4">#REF!</definedName>
    <definedName name="Col.C1.1erN.Mod.I" localSheetId="7">#REF!</definedName>
    <definedName name="Col.C1.1erN.Mod.I">#REF!</definedName>
    <definedName name="Col.C1.1erN.Mod.II" localSheetId="2">#REF!</definedName>
    <definedName name="Col.C1.1erN.Mod.II" localSheetId="4">#REF!</definedName>
    <definedName name="Col.C1.1erN.Mod.II" localSheetId="7">#REF!</definedName>
    <definedName name="Col.C1.1erN.Mod.II">#REF!</definedName>
    <definedName name="Col.C1.25x25.1erN" localSheetId="2">#REF!</definedName>
    <definedName name="Col.C1.25x25.1erN" localSheetId="4">#REF!</definedName>
    <definedName name="Col.C1.25x25.1erN" localSheetId="7">#REF!</definedName>
    <definedName name="Col.C1.25x25.1erN">#REF!</definedName>
    <definedName name="Col.C1.25x25.2doN" localSheetId="2">#REF!</definedName>
    <definedName name="Col.C1.25x25.2doN" localSheetId="4">#REF!</definedName>
    <definedName name="Col.C1.25x25.2doN" localSheetId="7">#REF!</definedName>
    <definedName name="Col.C1.25x25.2doN">#REF!</definedName>
    <definedName name="Col.C1.25x25.3erN" localSheetId="2">#REF!</definedName>
    <definedName name="Col.C1.25x25.3erN" localSheetId="4">#REF!</definedName>
    <definedName name="Col.C1.25x25.3erN" localSheetId="7">#REF!</definedName>
    <definedName name="Col.C1.25x25.3erN">#REF!</definedName>
    <definedName name="Col.C1.2do.N.Mod.II" localSheetId="2">#REF!</definedName>
    <definedName name="Col.C1.2do.N.Mod.II" localSheetId="4">#REF!</definedName>
    <definedName name="Col.C1.2do.N.Mod.II" localSheetId="7">#REF!</definedName>
    <definedName name="Col.C1.2do.N.Mod.II">#REF!</definedName>
    <definedName name="Col.C1.3erN.Mod.I" localSheetId="2">#REF!</definedName>
    <definedName name="Col.C1.3erN.Mod.I" localSheetId="4">#REF!</definedName>
    <definedName name="Col.C1.3erN.Mod.I" localSheetId="7">#REF!</definedName>
    <definedName name="Col.C1.3erN.Mod.I">#REF!</definedName>
    <definedName name="Col.C1.3erN.Mod.II" localSheetId="2">#REF!</definedName>
    <definedName name="Col.C1.3erN.Mod.II" localSheetId="4">#REF!</definedName>
    <definedName name="Col.C1.3erN.Mod.II" localSheetId="7">#REF!</definedName>
    <definedName name="Col.C1.3erN.Mod.II">#REF!</definedName>
    <definedName name="Col.C1.4toN.Mod.I" localSheetId="2">#REF!</definedName>
    <definedName name="Col.C1.4toN.Mod.I" localSheetId="4">#REF!</definedName>
    <definedName name="Col.C1.4toN.Mod.I" localSheetId="7">#REF!</definedName>
    <definedName name="Col.C1.4toN.Mod.I">#REF!</definedName>
    <definedName name="Col.C1.4toN.Mod.II" localSheetId="2">#REF!</definedName>
    <definedName name="Col.C1.4toN.Mod.II" localSheetId="4">#REF!</definedName>
    <definedName name="Col.C1.4toN.Mod.II" localSheetId="7">#REF!</definedName>
    <definedName name="Col.C1.4toN.Mod.II">#REF!</definedName>
    <definedName name="Col.C11.edif.Oficinas">[59]Análisis!$D$775</definedName>
    <definedName name="Col.C12do.N.Mod.I" localSheetId="2">#REF!</definedName>
    <definedName name="Col.C12do.N.Mod.I" localSheetId="3">#REF!</definedName>
    <definedName name="Col.C12do.N.Mod.I" localSheetId="4">#REF!</definedName>
    <definedName name="Col.C12do.N.Mod.I" localSheetId="5">#REF!</definedName>
    <definedName name="Col.C12do.N.Mod.I" localSheetId="6">#REF!</definedName>
    <definedName name="Col.C12do.N.Mod.I" localSheetId="7">#REF!</definedName>
    <definedName name="Col.C12do.N.Mod.I">#REF!</definedName>
    <definedName name="Col.C2.1erN.Mod.I" localSheetId="2">#REF!</definedName>
    <definedName name="Col.C2.1erN.Mod.I" localSheetId="4">#REF!</definedName>
    <definedName name="Col.C2.1erN.Mod.I" localSheetId="7">#REF!</definedName>
    <definedName name="Col.C2.1erN.Mod.I">#REF!</definedName>
    <definedName name="Col.C2.1erN.mod.II" localSheetId="2">#REF!</definedName>
    <definedName name="Col.C2.1erN.mod.II" localSheetId="4">#REF!</definedName>
    <definedName name="Col.C2.1erN.mod.II" localSheetId="7">#REF!</definedName>
    <definedName name="Col.C2.1erN.mod.II">#REF!</definedName>
    <definedName name="Col.C2.2do.N.Mod.I" localSheetId="2">#REF!</definedName>
    <definedName name="Col.C2.2do.N.Mod.I" localSheetId="4">#REF!</definedName>
    <definedName name="Col.C2.2do.N.Mod.I" localSheetId="7">#REF!</definedName>
    <definedName name="Col.C2.2do.N.Mod.I">#REF!</definedName>
    <definedName name="Col.C2.2doN.Mod.II" localSheetId="2">#REF!</definedName>
    <definedName name="Col.C2.2doN.Mod.II" localSheetId="4">#REF!</definedName>
    <definedName name="Col.C2.2doN.Mod.II" localSheetId="7">#REF!</definedName>
    <definedName name="Col.C2.2doN.Mod.II">#REF!</definedName>
    <definedName name="Col.C2.3erN.Mod.II" localSheetId="2">#REF!</definedName>
    <definedName name="Col.C2.3erN.Mod.II" localSheetId="4">#REF!</definedName>
    <definedName name="Col.C2.3erN.Mod.II" localSheetId="7">#REF!</definedName>
    <definedName name="Col.C2.3erN.Mod.II">#REF!</definedName>
    <definedName name="Col.C2.4toN.Mod.II" localSheetId="2">#REF!</definedName>
    <definedName name="Col.C2.4toN.Mod.II" localSheetId="4">#REF!</definedName>
    <definedName name="Col.C2.4toN.Mod.II" localSheetId="7">#REF!</definedName>
    <definedName name="Col.C2.4toN.Mod.II">#REF!</definedName>
    <definedName name="Col.C2y3.3erN.Mod.I" localSheetId="2">#REF!</definedName>
    <definedName name="Col.C2y3.3erN.Mod.I" localSheetId="4">#REF!</definedName>
    <definedName name="Col.C2y3.3erN.Mod.I" localSheetId="7">#REF!</definedName>
    <definedName name="Col.C2y3.3erN.Mod.I">#REF!</definedName>
    <definedName name="Col.C2y3.4toN.Mod.I" localSheetId="2">#REF!</definedName>
    <definedName name="Col.C2y3.4toN.Mod.I" localSheetId="4">#REF!</definedName>
    <definedName name="Col.C2y3.4toN.Mod.I" localSheetId="7">#REF!</definedName>
    <definedName name="Col.C2y3.4toN.Mod.I">#REF!</definedName>
    <definedName name="Col.C3.1erN.Mod.II" localSheetId="2">#REF!</definedName>
    <definedName name="Col.C3.1erN.Mod.II" localSheetId="4">#REF!</definedName>
    <definedName name="Col.C3.1erN.Mod.II" localSheetId="7">#REF!</definedName>
    <definedName name="Col.C3.1erN.Mod.II">#REF!</definedName>
    <definedName name="Col.C31erN.Mod.I" localSheetId="2">#REF!</definedName>
    <definedName name="Col.C31erN.Mod.I" localSheetId="4">#REF!</definedName>
    <definedName name="Col.C31erN.Mod.I" localSheetId="7">#REF!</definedName>
    <definedName name="Col.C31erN.Mod.I">#REF!</definedName>
    <definedName name="Col.C4.1erN.Mod.II" localSheetId="2">#REF!</definedName>
    <definedName name="Col.C4.1erN.Mod.II" localSheetId="4">#REF!</definedName>
    <definedName name="Col.C4.1erN.Mod.II" localSheetId="7">#REF!</definedName>
    <definedName name="Col.C4.1erN.Mod.II">#REF!</definedName>
    <definedName name="Col.C4.1erN.ModI" localSheetId="2">#REF!</definedName>
    <definedName name="Col.C4.1erN.ModI" localSheetId="4">#REF!</definedName>
    <definedName name="Col.C4.1erN.ModI" localSheetId="7">#REF!</definedName>
    <definedName name="Col.C4.1erN.ModI">#REF!</definedName>
    <definedName name="Col.C4.1erN.Villas" localSheetId="2">[59]Análisis!#REF!</definedName>
    <definedName name="Col.C4.1erN.Villas" localSheetId="4">[59]Análisis!#REF!</definedName>
    <definedName name="Col.C4.1erN.Villas" localSheetId="7">[59]Análisis!#REF!</definedName>
    <definedName name="Col.C4.1erN.Villas">[59]Análisis!#REF!</definedName>
    <definedName name="Col.C4.2doN.Mod.I" localSheetId="2">#REF!</definedName>
    <definedName name="Col.C4.2doN.Mod.I" localSheetId="3">#REF!</definedName>
    <definedName name="Col.C4.2doN.Mod.I" localSheetId="4">#REF!</definedName>
    <definedName name="Col.C4.2doN.Mod.I" localSheetId="5">#REF!</definedName>
    <definedName name="Col.C4.2doN.Mod.I" localSheetId="6">#REF!</definedName>
    <definedName name="Col.C4.2doN.Mod.I" localSheetId="7">#REF!</definedName>
    <definedName name="Col.C4.2doN.Mod.I">#REF!</definedName>
    <definedName name="Col.C4.2doN.Mod.II" localSheetId="2">#REF!</definedName>
    <definedName name="Col.C4.2doN.Mod.II" localSheetId="4">#REF!</definedName>
    <definedName name="Col.C4.2doN.Mod.II" localSheetId="7">#REF!</definedName>
    <definedName name="Col.C4.2doN.Mod.II">#REF!</definedName>
    <definedName name="Col.C4.2doN.Villas" localSheetId="2">#REF!</definedName>
    <definedName name="Col.C4.2doN.Villas" localSheetId="4">#REF!</definedName>
    <definedName name="Col.C4.2doN.Villas" localSheetId="7">#REF!</definedName>
    <definedName name="Col.C4.2doN.Villas">#REF!</definedName>
    <definedName name="Col.C4.3erN.Mod.I" localSheetId="2">#REF!</definedName>
    <definedName name="Col.C4.3erN.Mod.I" localSheetId="4">#REF!</definedName>
    <definedName name="Col.C4.3erN.Mod.I" localSheetId="7">#REF!</definedName>
    <definedName name="Col.C4.3erN.Mod.I">#REF!</definedName>
    <definedName name="Col.C4.3erN.Mod.II" localSheetId="2">#REF!</definedName>
    <definedName name="Col.C4.3erN.Mod.II" localSheetId="4">#REF!</definedName>
    <definedName name="Col.C4.3erN.Mod.II" localSheetId="7">#REF!</definedName>
    <definedName name="Col.C4.3erN.Mod.II">#REF!</definedName>
    <definedName name="Col.C4.4toN.Mod.I" localSheetId="2">#REF!</definedName>
    <definedName name="Col.C4.4toN.Mod.I" localSheetId="4">#REF!</definedName>
    <definedName name="Col.C4.4toN.Mod.I" localSheetId="7">#REF!</definedName>
    <definedName name="Col.C4.4toN.Mod.I">#REF!</definedName>
    <definedName name="Col.C4.4toN.Mod.II" localSheetId="2">#REF!</definedName>
    <definedName name="Col.C4.4toN.Mod.II" localSheetId="4">#REF!</definedName>
    <definedName name="Col.C4.4toN.Mod.II" localSheetId="7">#REF!</definedName>
    <definedName name="Col.C4.4toN.Mod.II">#REF!</definedName>
    <definedName name="Col.C5.triangular">[59]Análisis!$D$765</definedName>
    <definedName name="Col.Camarre.4toN.Mod.II" localSheetId="2">#REF!</definedName>
    <definedName name="Col.Camarre.4toN.Mod.II" localSheetId="3">#REF!</definedName>
    <definedName name="Col.Camarre.4toN.Mod.II" localSheetId="4">#REF!</definedName>
    <definedName name="Col.Camarre.4toN.Mod.II" localSheetId="5">#REF!</definedName>
    <definedName name="Col.Camarre.4toN.Mod.II" localSheetId="6">#REF!</definedName>
    <definedName name="Col.Camarre.4toN.Mod.II" localSheetId="7">#REF!</definedName>
    <definedName name="Col.Camarre.4toN.Mod.II">#REF!</definedName>
    <definedName name="col.GFRC.red.25">[98]Insumos!$C$65</definedName>
    <definedName name="col.red.30cm" localSheetId="2">#REF!</definedName>
    <definedName name="col.red.30cm" localSheetId="3">#REF!</definedName>
    <definedName name="col.red.30cm" localSheetId="4">#REF!</definedName>
    <definedName name="col.red.30cm" localSheetId="5">#REF!</definedName>
    <definedName name="col.red.30cm" localSheetId="6">#REF!</definedName>
    <definedName name="col.red.30cm" localSheetId="7">#REF!</definedName>
    <definedName name="col.red.30cm">#REF!</definedName>
    <definedName name="Col.Redon.30cm.BNP.Administración" localSheetId="2">[59]Análisis!#REF!</definedName>
    <definedName name="Col.Redon.30cm.BNP.Administración" localSheetId="3">[59]Análisis!#REF!</definedName>
    <definedName name="Col.Redon.30cm.BNP.Administración" localSheetId="4">[59]Análisis!#REF!</definedName>
    <definedName name="Col.Redon.30cm.BNP.Administración" localSheetId="5">[59]Análisis!#REF!</definedName>
    <definedName name="Col.Redon.30cm.BNP.Administración" localSheetId="6">[59]Análisis!#REF!</definedName>
    <definedName name="Col.Redon.30cm.BNP.Administración" localSheetId="7">[59]Análisis!#REF!</definedName>
    <definedName name="Col.Redon.30cm.BNP.Administración">[59]Análisis!#REF!</definedName>
    <definedName name="Col.Redon.30cmSNP.Administración" localSheetId="2">[59]Análisis!#REF!</definedName>
    <definedName name="Col.Redon.30cmSNP.Administración" localSheetId="3">[59]Análisis!#REF!</definedName>
    <definedName name="Col.Redon.30cmSNP.Administración" localSheetId="4">[59]Análisis!#REF!</definedName>
    <definedName name="Col.Redon.30cmSNP.Administración" localSheetId="5">[59]Análisis!#REF!</definedName>
    <definedName name="Col.Redon.30cmSNP.Administración" localSheetId="6">[59]Análisis!#REF!</definedName>
    <definedName name="Col.Redon.30cmSNP.Administración" localSheetId="7">[59]Análisis!#REF!</definedName>
    <definedName name="Col.Redon.30cmSNP.Administración">[59]Análisis!#REF!</definedName>
    <definedName name="col1.4" localSheetId="2">[23]Volumenes!#REF!</definedName>
    <definedName name="col1.4" localSheetId="4">[23]Volumenes!#REF!</definedName>
    <definedName name="col1.4" localSheetId="7">[23]Volumenes!#REF!</definedName>
    <definedName name="col1.4">[23]Volumenes!#REF!</definedName>
    <definedName name="COL15X65" localSheetId="2">#REF!</definedName>
    <definedName name="COL15X65" localSheetId="3">#REF!</definedName>
    <definedName name="COL15X65" localSheetId="4">#REF!</definedName>
    <definedName name="COL15X65" localSheetId="5">#REF!</definedName>
    <definedName name="COL15X65" localSheetId="6">#REF!</definedName>
    <definedName name="COL15X65" localSheetId="7">#REF!</definedName>
    <definedName name="COL15X65">#REF!</definedName>
    <definedName name="COL20X30" localSheetId="2">#REF!</definedName>
    <definedName name="COL20X30" localSheetId="4">#REF!</definedName>
    <definedName name="COL20X30" localSheetId="7">#REF!</definedName>
    <definedName name="COL20X30">#REF!</definedName>
    <definedName name="COL20X45" localSheetId="2">#REF!</definedName>
    <definedName name="COL20X45" localSheetId="4">#REF!</definedName>
    <definedName name="COL20X45" localSheetId="7">#REF!</definedName>
    <definedName name="COL20X45">#REF!</definedName>
    <definedName name="COLABORA1" localSheetId="2">#REF!</definedName>
    <definedName name="COLABORA1" localSheetId="4">#REF!</definedName>
    <definedName name="COLABORA1" localSheetId="7">#REF!</definedName>
    <definedName name="COLABORA1">#REF!</definedName>
    <definedName name="COLABORA2" localSheetId="2">#REF!</definedName>
    <definedName name="COLABORA2" localSheetId="4">#REF!</definedName>
    <definedName name="COLABORA2" localSheetId="7">#REF!</definedName>
    <definedName name="COLABORA2">#REF!</definedName>
    <definedName name="COLAEXTLAV" localSheetId="2">#REF!</definedName>
    <definedName name="COLAEXTLAV" localSheetId="4">#REF!</definedName>
    <definedName name="COLAEXTLAV" localSheetId="7">#REF!</definedName>
    <definedName name="COLAEXTLAV">#REF!</definedName>
    <definedName name="COLAGUA2SCH40CONTRA" localSheetId="2">#REF!</definedName>
    <definedName name="COLAGUA2SCH40CONTRA" localSheetId="4">#REF!</definedName>
    <definedName name="COLAGUA2SCH40CONTRA" localSheetId="7">#REF!</definedName>
    <definedName name="COLAGUA2SCH40CONTRA">#REF!</definedName>
    <definedName name="COLAMARRE15X20">[40]Analisis!$F$1633</definedName>
    <definedName name="COLAMARRE20X20">[40]Analisis!$F$1645</definedName>
    <definedName name="Colc.Bloque.10cm">[59]Insumos!$E$84</definedName>
    <definedName name="Colc.Hormigón.Grua">[59]Análisis!$D$49</definedName>
    <definedName name="colc.marmolpared" localSheetId="2">#REF!</definedName>
    <definedName name="colc.marmolpared" localSheetId="3">#REF!</definedName>
    <definedName name="colc.marmolpared" localSheetId="4">#REF!</definedName>
    <definedName name="colc.marmolpared" localSheetId="5">#REF!</definedName>
    <definedName name="colc.marmolpared" localSheetId="6">#REF!</definedName>
    <definedName name="colc.marmolpared" localSheetId="7">#REF!</definedName>
    <definedName name="colc.marmolpared">#REF!</definedName>
    <definedName name="COLC1" localSheetId="2">#REF!</definedName>
    <definedName name="COLC1" localSheetId="4">#REF!</definedName>
    <definedName name="COLC1" localSheetId="7">#REF!</definedName>
    <definedName name="COLC1">#REF!</definedName>
    <definedName name="COLC11">'[71]Osiades Est.'!$E$262</definedName>
    <definedName name="COLC2" localSheetId="2">#REF!</definedName>
    <definedName name="COLC2" localSheetId="3">#REF!</definedName>
    <definedName name="COLC2" localSheetId="4">#REF!</definedName>
    <definedName name="COLC2" localSheetId="5">#REF!</definedName>
    <definedName name="COLC2" localSheetId="6">#REF!</definedName>
    <definedName name="COLC2" localSheetId="7">#REF!</definedName>
    <definedName name="COLC2">#REF!</definedName>
    <definedName name="COLC22">'[71]Osiades Est.'!$E$285</definedName>
    <definedName name="COLC3">'[71]Osiades Est.'!$E$215</definedName>
    <definedName name="COLC3CIR" localSheetId="2">#REF!</definedName>
    <definedName name="COLC3CIR" localSheetId="3">#REF!</definedName>
    <definedName name="COLC3CIR" localSheetId="4">#REF!</definedName>
    <definedName name="COLC3CIR" localSheetId="5">#REF!</definedName>
    <definedName name="COLC3CIR" localSheetId="6">#REF!</definedName>
    <definedName name="COLC3CIR" localSheetId="7">#REF!</definedName>
    <definedName name="COLC3CIR">#REF!</definedName>
    <definedName name="COLC4" localSheetId="2">#REF!</definedName>
    <definedName name="COLC4" localSheetId="4">#REF!</definedName>
    <definedName name="COLC4" localSheetId="7">#REF!</definedName>
    <definedName name="COLC4">#REF!</definedName>
    <definedName name="COLC5" localSheetId="2">'[23]Anal. horm.'!#REF!</definedName>
    <definedName name="COLC5" localSheetId="4">'[23]Anal. horm.'!#REF!</definedName>
    <definedName name="COLC5" localSheetId="7">'[23]Anal. horm.'!#REF!</definedName>
    <definedName name="COLC5">'[23]Anal. horm.'!#REF!</definedName>
    <definedName name="Coloc._bloque_4x_8_x16_pulgs." localSheetId="2">#REF!</definedName>
    <definedName name="Coloc._bloque_4x_8_x16_pulgs." localSheetId="3">#REF!</definedName>
    <definedName name="Coloc._bloque_4x_8_x16_pulgs." localSheetId="4">#REF!</definedName>
    <definedName name="Coloc._bloque_4x_8_x16_pulgs." localSheetId="5">#REF!</definedName>
    <definedName name="Coloc._bloque_4x_8_x16_pulgs." localSheetId="6">#REF!</definedName>
    <definedName name="Coloc._bloque_4x_8_x16_pulgs." localSheetId="7">#REF!</definedName>
    <definedName name="Coloc._bloque_4x_8_x16_pulgs." localSheetId="0">#REF!</definedName>
    <definedName name="Coloc._bloque_4x_8_x16_pulgs.">#REF!</definedName>
    <definedName name="Coloc.Block.4">'[93]Costos Mano de Obra'!$O$38</definedName>
    <definedName name="Coloc.Block.6">'[77]Costos Mano de Obra'!$O$37</definedName>
    <definedName name="Coloc.Bloq.8.BNPT" localSheetId="2">#REF!</definedName>
    <definedName name="Coloc.Bloq.8.BNPT" localSheetId="3">#REF!</definedName>
    <definedName name="Coloc.Bloq.8.BNPT" localSheetId="4">#REF!</definedName>
    <definedName name="Coloc.Bloq.8.BNPT" localSheetId="5">#REF!</definedName>
    <definedName name="Coloc.Bloq.8.BNPT" localSheetId="6">#REF!</definedName>
    <definedName name="Coloc.Bloq.8.BNPT" localSheetId="7">#REF!</definedName>
    <definedName name="Coloc.Bloq.8.BNPT">#REF!</definedName>
    <definedName name="Coloc.Bloque.12" localSheetId="2">#REF!</definedName>
    <definedName name="Coloc.Bloque.12" localSheetId="4">#REF!</definedName>
    <definedName name="Coloc.Bloque.12" localSheetId="7">#REF!</definedName>
    <definedName name="Coloc.Bloque.12">#REF!</definedName>
    <definedName name="Coloc.ceramica.pared" localSheetId="2">#REF!</definedName>
    <definedName name="Coloc.ceramica.pared" localSheetId="4">#REF!</definedName>
    <definedName name="Coloc.ceramica.pared" localSheetId="7">#REF!</definedName>
    <definedName name="Coloc.ceramica.pared">#REF!</definedName>
    <definedName name="Coloc.Ceramica.Pisos">'[77]Costos Mano de Obra'!$O$46</definedName>
    <definedName name="Coloc.Hormigón" localSheetId="2">#REF!</definedName>
    <definedName name="Coloc.Hormigón" localSheetId="3">#REF!</definedName>
    <definedName name="Coloc.Hormigón" localSheetId="4">#REF!</definedName>
    <definedName name="Coloc.Hormigón" localSheetId="5">#REF!</definedName>
    <definedName name="Coloc.Hormigón" localSheetId="6">#REF!</definedName>
    <definedName name="Coloc.Hormigón" localSheetId="7">#REF!</definedName>
    <definedName name="Coloc.Hormigón">#REF!</definedName>
    <definedName name="Coloc.piso" localSheetId="2">#REF!</definedName>
    <definedName name="Coloc.piso" localSheetId="4">#REF!</definedName>
    <definedName name="Coloc.piso" localSheetId="7">#REF!</definedName>
    <definedName name="Coloc.piso">#REF!</definedName>
    <definedName name="Coloc.Quary.Tile" localSheetId="2">#REF!</definedName>
    <definedName name="Coloc.Quary.Tile" localSheetId="4">#REF!</definedName>
    <definedName name="Coloc.Quary.Tile" localSheetId="7">#REF!</definedName>
    <definedName name="Coloc.Quary.Tile">#REF!</definedName>
    <definedName name="Coloc.Zocalo" localSheetId="2">#REF!</definedName>
    <definedName name="Coloc.Zocalo" localSheetId="4">#REF!</definedName>
    <definedName name="Coloc.Zocalo" localSheetId="7">#REF!</definedName>
    <definedName name="Coloc.Zocalo">#REF!</definedName>
    <definedName name="Coloc.Zócalo" localSheetId="2">#REF!</definedName>
    <definedName name="Coloc.Zócalo" localSheetId="4">#REF!</definedName>
    <definedName name="Coloc.Zócalo" localSheetId="7">#REF!</definedName>
    <definedName name="Coloc.Zócalo">#REF!</definedName>
    <definedName name="colocaceromalla">[51]I.HORMIGON!$G$22</definedName>
    <definedName name="colocacionbobedilla" localSheetId="2">#REF!</definedName>
    <definedName name="colocacionbobedilla" localSheetId="3">#REF!</definedName>
    <definedName name="colocacionbobedilla" localSheetId="4">#REF!</definedName>
    <definedName name="colocacionbobedilla" localSheetId="5">#REF!</definedName>
    <definedName name="colocacionbobedilla" localSheetId="6">#REF!</definedName>
    <definedName name="colocacionbobedilla" localSheetId="7">#REF!</definedName>
    <definedName name="colocacionbobedilla">#REF!</definedName>
    <definedName name="colocblock6">'[90]Analisis Unit. '!$F$24</definedName>
    <definedName name="Colorante">[59]Insumos!$E$69</definedName>
    <definedName name="colred1.2" localSheetId="2">[23]Volumenes!#REF!</definedName>
    <definedName name="colred1.2" localSheetId="3">[23]Volumenes!#REF!</definedName>
    <definedName name="colred1.2" localSheetId="4">[23]Volumenes!#REF!</definedName>
    <definedName name="colred1.2" localSheetId="5">[23]Volumenes!#REF!</definedName>
    <definedName name="colred1.2" localSheetId="6">[23]Volumenes!#REF!</definedName>
    <definedName name="colred1.2" localSheetId="7">[23]Volumenes!#REF!</definedName>
    <definedName name="colred1.2">[23]Volumenes!#REF!</definedName>
    <definedName name="colum" localSheetId="2">#REF!</definedName>
    <definedName name="colum" localSheetId="3">#REF!</definedName>
    <definedName name="colum" localSheetId="4">#REF!</definedName>
    <definedName name="colum" localSheetId="5">#REF!</definedName>
    <definedName name="colum" localSheetId="6">#REF!</definedName>
    <definedName name="colum" localSheetId="7">#REF!</definedName>
    <definedName name="colum">#REF!</definedName>
    <definedName name="Colum.60cm.Espectaculos">[59]Análisis!$D$1004</definedName>
    <definedName name="Colum.C.1" localSheetId="2">#REF!</definedName>
    <definedName name="Colum.C.1" localSheetId="3">#REF!</definedName>
    <definedName name="Colum.C.1" localSheetId="4">#REF!</definedName>
    <definedName name="Colum.C.1" localSheetId="5">#REF!</definedName>
    <definedName name="Colum.C.1" localSheetId="6">#REF!</definedName>
    <definedName name="Colum.C.1" localSheetId="7">#REF!</definedName>
    <definedName name="Colum.C.1">#REF!</definedName>
    <definedName name="Colum.C.3" localSheetId="2">#REF!</definedName>
    <definedName name="Colum.C.3" localSheetId="4">#REF!</definedName>
    <definedName name="Colum.C.3" localSheetId="7">#REF!</definedName>
    <definedName name="Colum.C.3">#REF!</definedName>
    <definedName name="Colum.Cuad.Edif.Oficinas">[59]Análisis!$D$755</definedName>
    <definedName name="Colum.Horm.Convenc.Espectaculos">[59]Análisis!$D$1018</definedName>
    <definedName name="Colum.Ø45.Edif.Oficina">[59]Análisis!$D$785</definedName>
    <definedName name="Colum.Red40.Discot" localSheetId="2">#REF!</definedName>
    <definedName name="Colum.Red40.Discot" localSheetId="3">#REF!</definedName>
    <definedName name="Colum.Red40.Discot" localSheetId="4">#REF!</definedName>
    <definedName name="Colum.Red40.Discot" localSheetId="5">#REF!</definedName>
    <definedName name="Colum.Red40.Discot" localSheetId="6">#REF!</definedName>
    <definedName name="Colum.Red40.Discot" localSheetId="7">#REF!</definedName>
    <definedName name="Colum.Red40.Discot">#REF!</definedName>
    <definedName name="Colum.Red50.Casino" localSheetId="2">#REF!</definedName>
    <definedName name="Colum.Red50.Casino" localSheetId="4">#REF!</definedName>
    <definedName name="Colum.Red50.Casino" localSheetId="7">#REF!</definedName>
    <definedName name="Colum.Red50.Casino">#REF!</definedName>
    <definedName name="Colum.redon.40.Area.Novle" localSheetId="2">[59]Análisis!#REF!</definedName>
    <definedName name="Colum.redon.40.Area.Novle" localSheetId="4">[59]Análisis!#REF!</definedName>
    <definedName name="Colum.redon.40.Area.Novle" localSheetId="7">[59]Análisis!#REF!</definedName>
    <definedName name="Colum.redon.40.Area.Novle">[59]Análisis!#REF!</definedName>
    <definedName name="Colum.redonda.40.Comedor" localSheetId="2">[59]Análisis!#REF!</definedName>
    <definedName name="Colum.redonda.40.Comedor" localSheetId="4">[59]Análisis!#REF!</definedName>
    <definedName name="Colum.redonda.40.Comedor" localSheetId="7">[59]Análisis!#REF!</definedName>
    <definedName name="Colum.redonda.40.Comedor">[59]Análisis!#REF!</definedName>
    <definedName name="colum2">[71]Analisis!$E$177</definedName>
    <definedName name="Column.horm.Administracion" localSheetId="2">[59]Análisis!#REF!</definedName>
    <definedName name="Column.horm.Administracion" localSheetId="3">[59]Análisis!#REF!</definedName>
    <definedName name="Column.horm.Administracion" localSheetId="4">[59]Análisis!#REF!</definedName>
    <definedName name="Column.horm.Administracion" localSheetId="5">[59]Análisis!#REF!</definedName>
    <definedName name="Column.horm.Administracion" localSheetId="6">[59]Análisis!#REF!</definedName>
    <definedName name="Column.horm.Administracion" localSheetId="7">[59]Análisis!#REF!</definedName>
    <definedName name="Column.horm.Administracion">[59]Análisis!#REF!</definedName>
    <definedName name="Columna.C1.15x20">[59]Análisis!$D$148</definedName>
    <definedName name="Columna.Cc.20x20">[59]Análisis!$D$156</definedName>
    <definedName name="Columna.Cocina" localSheetId="2">[59]Análisis!#REF!</definedName>
    <definedName name="Columna.Cocina" localSheetId="3">[59]Análisis!#REF!</definedName>
    <definedName name="Columna.Cocina" localSheetId="4">[59]Análisis!#REF!</definedName>
    <definedName name="Columna.Cocina" localSheetId="5">[59]Análisis!#REF!</definedName>
    <definedName name="Columna.Cocina" localSheetId="6">[59]Análisis!#REF!</definedName>
    <definedName name="Columna.Cocina" localSheetId="7">[59]Análisis!#REF!</definedName>
    <definedName name="Columna.Cocina">[59]Análisis!#REF!</definedName>
    <definedName name="Columna.Convenc.Villas" localSheetId="2">#REF!</definedName>
    <definedName name="Columna.Convenc.Villas" localSheetId="3">#REF!</definedName>
    <definedName name="Columna.Convenc.Villas" localSheetId="4">#REF!</definedName>
    <definedName name="Columna.Convenc.Villas" localSheetId="5">#REF!</definedName>
    <definedName name="Columna.Convenc.Villas" localSheetId="6">#REF!</definedName>
    <definedName name="Columna.Convenc.Villas" localSheetId="7">#REF!</definedName>
    <definedName name="Columna.Convenc.Villas">#REF!</definedName>
    <definedName name="Columna.Cr">[59]Análisis!$D$182</definedName>
    <definedName name="Columna.Horm.Area.Noble" localSheetId="2">[59]Análisis!#REF!</definedName>
    <definedName name="Columna.Horm.Area.Noble" localSheetId="3">[59]Análisis!#REF!</definedName>
    <definedName name="Columna.Horm.Area.Noble" localSheetId="4">[59]Análisis!#REF!</definedName>
    <definedName name="Columna.Horm.Area.Noble" localSheetId="5">[59]Análisis!#REF!</definedName>
    <definedName name="Columna.Horm.Area.Noble" localSheetId="6">[59]Análisis!#REF!</definedName>
    <definedName name="Columna.Horm.Area.Noble" localSheetId="7">[59]Análisis!#REF!</definedName>
    <definedName name="Columna.Horm.Area.Noble">[59]Análisis!#REF!</definedName>
    <definedName name="Columna.Lavanderia">[59]Análisis!$D$933</definedName>
    <definedName name="columna.pergolado" localSheetId="3">[99]Análisis!$D$1625</definedName>
    <definedName name="columna.pergolado" localSheetId="4">[99]Análisis!$D$1625</definedName>
    <definedName name="columna.pergolado" localSheetId="5">[99]Análisis!$D$1625</definedName>
    <definedName name="columna.pergolado" localSheetId="6">[99]Análisis!$D$1625</definedName>
    <definedName name="columna.pergolado" localSheetId="7">[99]Análisis!$D$1625</definedName>
    <definedName name="columna.pergolado" localSheetId="0">[99]Análisis!$D$1625</definedName>
    <definedName name="columna.pergolado">[100]Análisis!$D$1625</definedName>
    <definedName name="Columna.Redon.50.Area.Noble" localSheetId="2">[59]Análisis!#REF!</definedName>
    <definedName name="Columna.Redon.50.Area.Noble" localSheetId="3">[59]Análisis!#REF!</definedName>
    <definedName name="Columna.Redon.50.Area.Noble" localSheetId="4">[59]Análisis!#REF!</definedName>
    <definedName name="Columna.Redon.50.Area.Noble" localSheetId="5">[59]Análisis!#REF!</definedName>
    <definedName name="Columna.Redon.50.Area.Noble" localSheetId="6">[59]Análisis!#REF!</definedName>
    <definedName name="Columna.Redon.50.Area.Noble" localSheetId="7">[59]Análisis!#REF!</definedName>
    <definedName name="Columna.Redon.50.Area.Noble">[59]Análisis!#REF!</definedName>
    <definedName name="Columna.redonda.30.villas" localSheetId="2">#REF!</definedName>
    <definedName name="Columna.redonda.30.villas" localSheetId="3">#REF!</definedName>
    <definedName name="Columna.redonda.30.villas" localSheetId="4">#REF!</definedName>
    <definedName name="Columna.redonda.30.villas" localSheetId="5">#REF!</definedName>
    <definedName name="Columna.redonda.30.villas" localSheetId="6">#REF!</definedName>
    <definedName name="Columna.redonda.30.villas" localSheetId="7">#REF!</definedName>
    <definedName name="Columna.redonda.30.villas">#REF!</definedName>
    <definedName name="Columna30x30" localSheetId="2">#REF!</definedName>
    <definedName name="Columna30x30" localSheetId="4">#REF!</definedName>
    <definedName name="Columna30x30" localSheetId="7">#REF!</definedName>
    <definedName name="Columna30x30">#REF!</definedName>
    <definedName name="Columnas.C1s.C2s">[59]Análisis!$D$164</definedName>
    <definedName name="Columnas.Redonda.30cm">[59]Análisis!$D$173</definedName>
    <definedName name="columnasum" localSheetId="2">#REF!</definedName>
    <definedName name="columnasum" localSheetId="3">#REF!</definedName>
    <definedName name="columnasum" localSheetId="4">#REF!</definedName>
    <definedName name="columnasum" localSheetId="5">#REF!</definedName>
    <definedName name="columnasum" localSheetId="6">#REF!</definedName>
    <definedName name="columnasum" localSheetId="7">#REF!</definedName>
    <definedName name="columnasum" localSheetId="0">#REF!</definedName>
    <definedName name="columnasum">#REF!</definedName>
    <definedName name="Com.Personal" localSheetId="2">#REF!</definedName>
    <definedName name="Com.Personal" localSheetId="4">#REF!</definedName>
    <definedName name="Com.Personal" localSheetId="7">#REF!</definedName>
    <definedName name="Com.Personal">#REF!</definedName>
    <definedName name="COMBUSTIBLES" localSheetId="2">#REF!</definedName>
    <definedName name="COMBUSTIBLES" localSheetId="4">#REF!</definedName>
    <definedName name="COMBUSTIBLES" localSheetId="7">#REF!</definedName>
    <definedName name="COMBUSTIBLES">#REF!</definedName>
    <definedName name="CommHdr" localSheetId="2">#REF!</definedName>
    <definedName name="CommHdr" localSheetId="4">#REF!</definedName>
    <definedName name="CommHdr" localSheetId="7">#REF!</definedName>
    <definedName name="CommHdr">#REF!</definedName>
    <definedName name="CommLabel" localSheetId="2">#REF!</definedName>
    <definedName name="CommLabel" localSheetId="4">#REF!</definedName>
    <definedName name="CommLabel" localSheetId="7">#REF!</definedName>
    <definedName name="CommLabel">#REF!</definedName>
    <definedName name="Comparación" localSheetId="2">#REF!</definedName>
    <definedName name="Comparación" localSheetId="4">#REF!</definedName>
    <definedName name="Comparación" localSheetId="7">#REF!</definedName>
    <definedName name="Comparación">#REF!</definedName>
    <definedName name="COMPENS" localSheetId="2">#REF!</definedName>
    <definedName name="COMPENS" localSheetId="4">#REF!</definedName>
    <definedName name="COMPENS" localSheetId="7">#REF!</definedName>
    <definedName name="COMPENS">#REF!</definedName>
    <definedName name="Compresores">[50]EQUIPOS!$I$28</definedName>
    <definedName name="Con.Zap.ZC5" localSheetId="2">[64]Análisis!#REF!</definedName>
    <definedName name="Con.Zap.ZC5" localSheetId="3">[64]Análisis!#REF!</definedName>
    <definedName name="Con.Zap.ZC5" localSheetId="4">[64]Análisis!#REF!</definedName>
    <definedName name="Con.Zap.ZC5" localSheetId="5">[64]Análisis!#REF!</definedName>
    <definedName name="Con.Zap.ZC5" localSheetId="6">[64]Análisis!#REF!</definedName>
    <definedName name="Con.Zap.ZC5" localSheetId="7">[64]Análisis!#REF!</definedName>
    <definedName name="Con.Zap.ZC5">[64]Análisis!#REF!</definedName>
    <definedName name="concreto" localSheetId="2">#REF!</definedName>
    <definedName name="concreto" localSheetId="3">#REF!</definedName>
    <definedName name="concreto" localSheetId="4">#REF!</definedName>
    <definedName name="concreto" localSheetId="5">#REF!</definedName>
    <definedName name="concreto" localSheetId="6">#REF!</definedName>
    <definedName name="concreto" localSheetId="7">#REF!</definedName>
    <definedName name="concreto">#REF!</definedName>
    <definedName name="concreto.nivelacion">[98]Análisis!$D$207</definedName>
    <definedName name="concreto.pobre" localSheetId="2">#REF!</definedName>
    <definedName name="concreto.pobre" localSheetId="3">#REF!</definedName>
    <definedName name="concreto.pobre" localSheetId="4">#REF!</definedName>
    <definedName name="concreto.pobre" localSheetId="5">#REF!</definedName>
    <definedName name="concreto.pobre" localSheetId="6">#REF!</definedName>
    <definedName name="concreto.pobre" localSheetId="7">#REF!</definedName>
    <definedName name="concreto.pobre">#REF!</definedName>
    <definedName name="Concreto.pobre.bajo.zapata" localSheetId="2">[59]Análisis!#REF!</definedName>
    <definedName name="Concreto.pobre.bajo.zapata" localSheetId="3">[59]Análisis!#REF!</definedName>
    <definedName name="Concreto.pobre.bajo.zapata" localSheetId="4">[59]Análisis!#REF!</definedName>
    <definedName name="Concreto.pobre.bajo.zapata" localSheetId="5">[59]Análisis!#REF!</definedName>
    <definedName name="Concreto.pobre.bajo.zapata" localSheetId="6">[59]Análisis!#REF!</definedName>
    <definedName name="Concreto.pobre.bajo.zapata" localSheetId="7">[59]Análisis!#REF!</definedName>
    <definedName name="Concreto.pobre.bajo.zapata">[59]Análisis!#REF!</definedName>
    <definedName name="concreto_2">#N/A</definedName>
    <definedName name="CONDULET1" localSheetId="2">#REF!</definedName>
    <definedName name="CONDULET1" localSheetId="3">#REF!</definedName>
    <definedName name="CONDULET1" localSheetId="4">#REF!</definedName>
    <definedName name="CONDULET1" localSheetId="5">#REF!</definedName>
    <definedName name="CONDULET1" localSheetId="6">#REF!</definedName>
    <definedName name="CONDULET1" localSheetId="7">#REF!</definedName>
    <definedName name="CONDULET1" localSheetId="0">#REF!</definedName>
    <definedName name="CONDULET1">#REF!</definedName>
    <definedName name="CONDULET112" localSheetId="2">#REF!</definedName>
    <definedName name="CONDULET112" localSheetId="4">#REF!</definedName>
    <definedName name="CONDULET112" localSheetId="7">#REF!</definedName>
    <definedName name="CONDULET112">#REF!</definedName>
    <definedName name="CONDULET2" localSheetId="2">#REF!</definedName>
    <definedName name="CONDULET2" localSheetId="4">#REF!</definedName>
    <definedName name="CONDULET2" localSheetId="7">#REF!</definedName>
    <definedName name="CONDULET2">#REF!</definedName>
    <definedName name="CONDULET3" localSheetId="2">#REF!</definedName>
    <definedName name="CONDULET3" localSheetId="4">#REF!</definedName>
    <definedName name="CONDULET3" localSheetId="7">#REF!</definedName>
    <definedName name="CONDULET3">#REF!</definedName>
    <definedName name="CONDULET34" localSheetId="2">#REF!</definedName>
    <definedName name="CONDULET34" localSheetId="4">#REF!</definedName>
    <definedName name="CONDULET34" localSheetId="7">#REF!</definedName>
    <definedName name="CONDULET34">#REF!</definedName>
    <definedName name="CONDULET4" localSheetId="2">#REF!</definedName>
    <definedName name="CONDULET4" localSheetId="4">#REF!</definedName>
    <definedName name="CONDULET4" localSheetId="7">#REF!</definedName>
    <definedName name="CONDULET4">#REF!</definedName>
    <definedName name="CONEXBAJ4SDR41A6CONTRA" localSheetId="2">#REF!</definedName>
    <definedName name="CONEXBAJ4SDR41A6CONTRA" localSheetId="4">#REF!</definedName>
    <definedName name="CONEXBAJ4SDR41A6CONTRA" localSheetId="7">#REF!</definedName>
    <definedName name="CONEXBAJ4SDR41A6CONTRA">#REF!</definedName>
    <definedName name="CONEXCLOACA" localSheetId="2">#REF!</definedName>
    <definedName name="CONEXCLOACA" localSheetId="4">#REF!</definedName>
    <definedName name="CONEXCLOACA" localSheetId="7">#REF!</definedName>
    <definedName name="CONEXCLOACA">#REF!</definedName>
    <definedName name="CONFPUERTABISCLA" localSheetId="2">#REF!</definedName>
    <definedName name="CONFPUERTABISCLA" localSheetId="4">#REF!</definedName>
    <definedName name="CONFPUERTABISCLA" localSheetId="7">#REF!</definedName>
    <definedName name="CONFPUERTABISCLA">#REF!</definedName>
    <definedName name="CONFPUERTACLA" localSheetId="2">#REF!</definedName>
    <definedName name="CONFPUERTACLA" localSheetId="4">#REF!</definedName>
    <definedName name="CONFPUERTACLA" localSheetId="7">#REF!</definedName>
    <definedName name="CONFPUERTACLA">#REF!</definedName>
    <definedName name="CONFPUERTAFORROZINC" localSheetId="2">#REF!</definedName>
    <definedName name="CONFPUERTAFORROZINC" localSheetId="4">#REF!</definedName>
    <definedName name="CONFPUERTAFORROZINC" localSheetId="7">#REF!</definedName>
    <definedName name="CONFPUERTAFORROZINC">#REF!</definedName>
    <definedName name="CONFPUERTAPLUM" localSheetId="2">#REF!</definedName>
    <definedName name="CONFPUERTAPLUM" localSheetId="4">#REF!</definedName>
    <definedName name="CONFPUERTAPLUM" localSheetId="7">#REF!</definedName>
    <definedName name="CONFPUERTAPLUM">#REF!</definedName>
    <definedName name="CONI12HG">'[23]Pu-Sanit.'!$C$229</definedName>
    <definedName name="conten">[71]Analisis!$E$1243</definedName>
    <definedName name="CONTENML">[41]Analisis!$F$1543</definedName>
    <definedName name="CONTENTELFORDM" localSheetId="2">#REF!</definedName>
    <definedName name="CONTENTELFORDM" localSheetId="3">#REF!</definedName>
    <definedName name="CONTENTELFORDM" localSheetId="4">#REF!</definedName>
    <definedName name="CONTENTELFORDM" localSheetId="5">#REF!</definedName>
    <definedName name="CONTENTELFORDM" localSheetId="6">#REF!</definedName>
    <definedName name="CONTENTELFORDM" localSheetId="7">#REF!</definedName>
    <definedName name="CONTENTELFORDM" localSheetId="0">#REF!</definedName>
    <definedName name="CONTENTELFORDM">#REF!</definedName>
    <definedName name="CONTENTELFORDM3" localSheetId="2">#REF!</definedName>
    <definedName name="CONTENTELFORDM3" localSheetId="3">#REF!</definedName>
    <definedName name="CONTENTELFORDM3" localSheetId="4">#REF!</definedName>
    <definedName name="CONTENTELFORDM3" localSheetId="5">#REF!</definedName>
    <definedName name="CONTENTELFORDM3" localSheetId="6">#REF!</definedName>
    <definedName name="CONTENTELFORDM3" localSheetId="7">#REF!</definedName>
    <definedName name="CONTENTELFORDM3" localSheetId="0">#REF!</definedName>
    <definedName name="CONTENTELFORDM3">#REF!</definedName>
    <definedName name="CONTRA1" localSheetId="2">#REF!</definedName>
    <definedName name="CONTRA1" localSheetId="4">#REF!</definedName>
    <definedName name="CONTRA1" localSheetId="7">#REF!</definedName>
    <definedName name="CONTRA1">#REF!</definedName>
    <definedName name="CONTRA2" localSheetId="2">#REF!</definedName>
    <definedName name="CONTRA2" localSheetId="4">#REF!</definedName>
    <definedName name="CONTRA2" localSheetId="7">#REF!</definedName>
    <definedName name="CONTRA2">#REF!</definedName>
    <definedName name="ContraHuella.Marmol" localSheetId="2">#REF!</definedName>
    <definedName name="ContraHuella.Marmol" localSheetId="4">#REF!</definedName>
    <definedName name="ContraHuella.Marmol" localSheetId="7">#REF!</definedName>
    <definedName name="ContraHuella.Marmol">#REF!</definedName>
    <definedName name="CONTROL" localSheetId="2">#REF!</definedName>
    <definedName name="CONTROL" localSheetId="4">#REF!</definedName>
    <definedName name="CONTROL" localSheetId="7">#REF!</definedName>
    <definedName name="CONTROL">#REF!</definedName>
    <definedName name="control_2">"$#REF!.$#REF!$#REF!:#REF!#REF!"</definedName>
    <definedName name="control_3">"$#REF!.$#REF!$#REF!:#REF!#REF!"</definedName>
    <definedName name="CONTROLADM" localSheetId="2">#REF!</definedName>
    <definedName name="CONTROLADM" localSheetId="3">#REF!</definedName>
    <definedName name="CONTROLADM" localSheetId="4">#REF!</definedName>
    <definedName name="CONTROLADM" localSheetId="5">#REF!</definedName>
    <definedName name="CONTROLADM" localSheetId="6">#REF!</definedName>
    <definedName name="CONTROLADM" localSheetId="7">#REF!</definedName>
    <definedName name="CONTROLADM">#REF!</definedName>
    <definedName name="CONTROLCOC" localSheetId="2">#REF!</definedName>
    <definedName name="CONTROLCOC" localSheetId="4">#REF!</definedName>
    <definedName name="CONTROLCOC" localSheetId="7">#REF!</definedName>
    <definedName name="CONTROLCOC">#REF!</definedName>
    <definedName name="CONTROLCOME" localSheetId="2">#REF!</definedName>
    <definedName name="CONTROLCOME" localSheetId="4">#REF!</definedName>
    <definedName name="CONTROLCOME" localSheetId="7">#REF!</definedName>
    <definedName name="CONTROLCOME">#REF!</definedName>
    <definedName name="CONTROLLAV" localSheetId="2">#REF!</definedName>
    <definedName name="CONTROLLAV" localSheetId="4">#REF!</definedName>
    <definedName name="CONTROLLAV" localSheetId="7">#REF!</definedName>
    <definedName name="CONTROLLAV">#REF!</definedName>
    <definedName name="Conv." localSheetId="2">#REF!</definedName>
    <definedName name="Conv." localSheetId="4">#REF!</definedName>
    <definedName name="Conv." localSheetId="7">#REF!</definedName>
    <definedName name="Conv.">#REF!</definedName>
    <definedName name="Conv.Col.C1" localSheetId="2">[64]Análisis!#REF!</definedName>
    <definedName name="Conv.Col.C1" localSheetId="3">[64]Análisis!#REF!</definedName>
    <definedName name="Conv.Col.C1" localSheetId="4">[64]Análisis!#REF!</definedName>
    <definedName name="Conv.Col.C1" localSheetId="5">[64]Análisis!#REF!</definedName>
    <definedName name="Conv.Col.C1" localSheetId="6">[64]Análisis!#REF!</definedName>
    <definedName name="Conv.Col.C1" localSheetId="7">[64]Análisis!#REF!</definedName>
    <definedName name="Conv.Col.C1">[64]Análisis!#REF!</definedName>
    <definedName name="Conv.Col.C5" localSheetId="2">[64]Análisis!#REF!</definedName>
    <definedName name="Conv.Col.C5" localSheetId="3">[64]Análisis!#REF!</definedName>
    <definedName name="Conv.Col.C5" localSheetId="4">[64]Análisis!#REF!</definedName>
    <definedName name="Conv.Col.C5" localSheetId="5">[64]Análisis!#REF!</definedName>
    <definedName name="Conv.Col.C5" localSheetId="6">[64]Análisis!#REF!</definedName>
    <definedName name="Conv.Col.C5" localSheetId="7">[64]Análisis!#REF!</definedName>
    <definedName name="Conv.Col.C5">[64]Análisis!#REF!</definedName>
    <definedName name="Conv.Col.C6" localSheetId="2">[64]Análisis!#REF!</definedName>
    <definedName name="Conv.Col.C6" localSheetId="4">[64]Análisis!#REF!</definedName>
    <definedName name="Conv.Col.C6" localSheetId="7">[64]Análisis!#REF!</definedName>
    <definedName name="Conv.Col.C6">[64]Análisis!#REF!</definedName>
    <definedName name="Conv.Col.C7" localSheetId="2">[64]Análisis!#REF!</definedName>
    <definedName name="Conv.Col.C7" localSheetId="4">[64]Análisis!#REF!</definedName>
    <definedName name="Conv.Col.C7" localSheetId="7">[64]Análisis!#REF!</definedName>
    <definedName name="Conv.Col.C7">[64]Análisis!#REF!</definedName>
    <definedName name="Conv.Col.C8" localSheetId="2">[64]Análisis!#REF!</definedName>
    <definedName name="Conv.Col.C8" localSheetId="4">[64]Análisis!#REF!</definedName>
    <definedName name="Conv.Col.C8" localSheetId="7">[64]Análisis!#REF!</definedName>
    <definedName name="Conv.Col.C8">[64]Análisis!#REF!</definedName>
    <definedName name="Conv.Losa" localSheetId="2">[64]Análisis!#REF!</definedName>
    <definedName name="Conv.Losa" localSheetId="4">[64]Análisis!#REF!</definedName>
    <definedName name="Conv.Losa" localSheetId="7">[64]Análisis!#REF!</definedName>
    <definedName name="Conv.Losa">[64]Análisis!#REF!</definedName>
    <definedName name="Conv.V2" localSheetId="2">[64]Análisis!#REF!</definedName>
    <definedName name="Conv.V2" localSheetId="4">[64]Análisis!#REF!</definedName>
    <definedName name="Conv.V2" localSheetId="7">[64]Análisis!#REF!</definedName>
    <definedName name="Conv.V2">[64]Análisis!#REF!</definedName>
    <definedName name="Conv.V3" localSheetId="2">[64]Análisis!#REF!</definedName>
    <definedName name="Conv.V3" localSheetId="4">[64]Análisis!#REF!</definedName>
    <definedName name="Conv.V3" localSheetId="7">[64]Análisis!#REF!</definedName>
    <definedName name="Conv.V3">[64]Análisis!#REF!</definedName>
    <definedName name="Conv.V4" localSheetId="2">[64]Análisis!#REF!</definedName>
    <definedName name="Conv.V4" localSheetId="4">[64]Análisis!#REF!</definedName>
    <definedName name="Conv.V4" localSheetId="7">[64]Análisis!#REF!</definedName>
    <definedName name="Conv.V4">[64]Análisis!#REF!</definedName>
    <definedName name="Conv.V5" localSheetId="2">[64]Análisis!#REF!</definedName>
    <definedName name="Conv.V5" localSheetId="4">[64]Análisis!#REF!</definedName>
    <definedName name="Conv.V5" localSheetId="7">[64]Análisis!#REF!</definedName>
    <definedName name="Conv.V5">[64]Análisis!#REF!</definedName>
    <definedName name="Conv.V7" localSheetId="2">[64]Análisis!#REF!</definedName>
    <definedName name="Conv.V7" localSheetId="4">[64]Análisis!#REF!</definedName>
    <definedName name="Conv.V7" localSheetId="7">[64]Análisis!#REF!</definedName>
    <definedName name="Conv.V7">[64]Análisis!#REF!</definedName>
    <definedName name="Conv.V8" localSheetId="2">[64]Análisis!#REF!</definedName>
    <definedName name="Conv.V8" localSheetId="4">[64]Análisis!#REF!</definedName>
    <definedName name="Conv.V8" localSheetId="7">[64]Análisis!#REF!</definedName>
    <definedName name="Conv.V8">[64]Análisis!#REF!</definedName>
    <definedName name="Conv.Viga.V1" localSheetId="2">[64]Análisis!#REF!</definedName>
    <definedName name="Conv.Viga.V1" localSheetId="4">[64]Análisis!#REF!</definedName>
    <definedName name="Conv.Viga.V1" localSheetId="7">[64]Análisis!#REF!</definedName>
    <definedName name="Conv.Viga.V1">[64]Análisis!#REF!</definedName>
    <definedName name="Conv.Zap.ZC1" localSheetId="2">[64]Análisis!#REF!</definedName>
    <definedName name="Conv.Zap.ZC1" localSheetId="4">[64]Análisis!#REF!</definedName>
    <definedName name="Conv.Zap.ZC1" localSheetId="7">[64]Análisis!#REF!</definedName>
    <definedName name="Conv.Zap.ZC1">[64]Análisis!#REF!</definedName>
    <definedName name="Conv.Zap.ZC2" localSheetId="2">[64]Análisis!#REF!</definedName>
    <definedName name="Conv.Zap.ZC2" localSheetId="4">[64]Análisis!#REF!</definedName>
    <definedName name="Conv.Zap.ZC2" localSheetId="7">[64]Análisis!#REF!</definedName>
    <definedName name="Conv.Zap.ZC2">[64]Análisis!#REF!</definedName>
    <definedName name="Conv.Zap.Zc3" localSheetId="2">[64]Análisis!#REF!</definedName>
    <definedName name="Conv.Zap.Zc3" localSheetId="4">[64]Análisis!#REF!</definedName>
    <definedName name="Conv.Zap.Zc3" localSheetId="7">[64]Análisis!#REF!</definedName>
    <definedName name="Conv.Zap.Zc3">[64]Análisis!#REF!</definedName>
    <definedName name="Conv.Zap.Zc4" localSheetId="2">[64]Análisis!#REF!</definedName>
    <definedName name="Conv.Zap.Zc4" localSheetId="4">[64]Análisis!#REF!</definedName>
    <definedName name="Conv.Zap.Zc4" localSheetId="7">[64]Análisis!#REF!</definedName>
    <definedName name="Conv.Zap.Zc4">[64]Análisis!#REF!</definedName>
    <definedName name="Conv.Zap.ZC6" localSheetId="2">[64]Análisis!#REF!</definedName>
    <definedName name="Conv.Zap.ZC6" localSheetId="4">[64]Análisis!#REF!</definedName>
    <definedName name="Conv.Zap.ZC6" localSheetId="7">[64]Análisis!#REF!</definedName>
    <definedName name="Conv.Zap.ZC6">[64]Análisis!#REF!</definedName>
    <definedName name="Conv.Zap.ZC7" localSheetId="2">[64]Análisis!#REF!</definedName>
    <definedName name="Conv.Zap.ZC7" localSheetId="4">[64]Análisis!#REF!</definedName>
    <definedName name="Conv.Zap.ZC7" localSheetId="7">[64]Análisis!#REF!</definedName>
    <definedName name="Conv.Zap.ZC7">[64]Análisis!#REF!</definedName>
    <definedName name="Conv.Zap.ZC8" localSheetId="2">[64]Análisis!#REF!</definedName>
    <definedName name="Conv.Zap.ZC8" localSheetId="4">[64]Análisis!#REF!</definedName>
    <definedName name="Conv.Zap.ZC8" localSheetId="7">[64]Análisis!#REF!</definedName>
    <definedName name="Conv.Zap.ZC8">[64]Análisis!#REF!</definedName>
    <definedName name="Conversion" localSheetId="2">#REF!</definedName>
    <definedName name="Conversion" localSheetId="3">#REF!</definedName>
    <definedName name="Conversion" localSheetId="4">#REF!</definedName>
    <definedName name="Conversion" localSheetId="5">#REF!</definedName>
    <definedName name="Conversion" localSheetId="6">#REF!</definedName>
    <definedName name="Conversion" localSheetId="7">#REF!</definedName>
    <definedName name="Conversion" localSheetId="0">#REF!</definedName>
    <definedName name="Conversion">#REF!</definedName>
    <definedName name="CORINAL12FALDA">[33]M.O.!$C$838</definedName>
    <definedName name="CORINALCEM" localSheetId="2">#REF!</definedName>
    <definedName name="CORINALCEM" localSheetId="3">#REF!</definedName>
    <definedName name="CORINALCEM" localSheetId="4">#REF!</definedName>
    <definedName name="CORINALCEM" localSheetId="5">#REF!</definedName>
    <definedName name="CORINALCEM" localSheetId="6">#REF!</definedName>
    <definedName name="CORINALCEM" localSheetId="7">#REF!</definedName>
    <definedName name="CORINALCEM" localSheetId="0">#REF!</definedName>
    <definedName name="CORINALCEM">#REF!</definedName>
    <definedName name="CORINALFALDA" localSheetId="2">#REF!</definedName>
    <definedName name="CORINALFALDA" localSheetId="4">#REF!</definedName>
    <definedName name="CORINALFALDA" localSheetId="7">#REF!</definedName>
    <definedName name="CORINALFALDA">#REF!</definedName>
    <definedName name="CORINALPEQ" localSheetId="2">#REF!</definedName>
    <definedName name="CORINALPEQ" localSheetId="4">#REF!</definedName>
    <definedName name="CORINALPEQ" localSheetId="7">#REF!</definedName>
    <definedName name="CORINALPEQ">#REF!</definedName>
    <definedName name="CORNEXT" localSheetId="2">#REF!</definedName>
    <definedName name="CORNEXT" localSheetId="4">#REF!</definedName>
    <definedName name="CORNEXT" localSheetId="7">#REF!</definedName>
    <definedName name="CORNEXT">#REF!</definedName>
    <definedName name="CORNINT" localSheetId="2">#REF!</definedName>
    <definedName name="CORNINT" localSheetId="4">#REF!</definedName>
    <definedName name="CORNINT" localSheetId="7">#REF!</definedName>
    <definedName name="CORNINT">#REF!</definedName>
    <definedName name="corniza.2.62pies">'[101]Cornisa de 2.62 pie'!$E$60</definedName>
    <definedName name="corniza.2pies">'[101]Cornisa de 2 pie'!$E$60</definedName>
    <definedName name="coronado" localSheetId="2">#REF!</definedName>
    <definedName name="coronado" localSheetId="3">#REF!</definedName>
    <definedName name="coronado" localSheetId="4">#REF!</definedName>
    <definedName name="coronado" localSheetId="5">#REF!</definedName>
    <definedName name="coronado" localSheetId="6">#REF!</definedName>
    <definedName name="coronado" localSheetId="7">#REF!</definedName>
    <definedName name="coronado" localSheetId="0">#REF!</definedName>
    <definedName name="coronado">#REF!</definedName>
    <definedName name="correa8">[35]analisis!$G$773</definedName>
    <definedName name="CORREDERA">[94]Analisis!$E$161</definedName>
    <definedName name="cort" localSheetId="2">'[32]Pres. '!#REF!</definedName>
    <definedName name="cort" localSheetId="3">'[32]Pres. '!#REF!</definedName>
    <definedName name="cort" localSheetId="4">'[32]Pres. '!#REF!</definedName>
    <definedName name="cort" localSheetId="5">'[32]Pres. '!#REF!</definedName>
    <definedName name="cort" localSheetId="6">'[32]Pres. '!#REF!</definedName>
    <definedName name="cort" localSheetId="7">'[32]Pres. '!#REF!</definedName>
    <definedName name="cort" localSheetId="0">'[32]Pres. '!#REF!</definedName>
    <definedName name="cort">'[32]Pres. '!#REF!</definedName>
    <definedName name="Corte.Chazos" localSheetId="2">#REF!</definedName>
    <definedName name="Corte.Chazos" localSheetId="3">#REF!</definedName>
    <definedName name="Corte.Chazos" localSheetId="4">#REF!</definedName>
    <definedName name="Corte.Chazos" localSheetId="5">#REF!</definedName>
    <definedName name="Corte.Chazos" localSheetId="6">#REF!</definedName>
    <definedName name="Corte.Chazos" localSheetId="7">#REF!</definedName>
    <definedName name="Corte.Chazos">#REF!</definedName>
    <definedName name="Corte_y_Bote_Material____C_E" localSheetId="2">[19]Insumos!#REF!</definedName>
    <definedName name="Corte_y_Bote_Material____C_E" localSheetId="3">[19]Insumos!#REF!</definedName>
    <definedName name="Corte_y_Bote_Material____C_E" localSheetId="4">[19]Insumos!#REF!</definedName>
    <definedName name="Corte_y_Bote_Material____C_E" localSheetId="5">[19]Insumos!#REF!</definedName>
    <definedName name="Corte_y_Bote_Material____C_E" localSheetId="6">[19]Insumos!#REF!</definedName>
    <definedName name="Corte_y_Bote_Material____C_E" localSheetId="7">[19]Insumos!#REF!</definedName>
    <definedName name="Corte_y_Bote_Material____C_E">[19]Insumos!#REF!</definedName>
    <definedName name="CORTEEQUIPO" localSheetId="2">#REF!</definedName>
    <definedName name="CORTEEQUIPO" localSheetId="3">#REF!</definedName>
    <definedName name="CORTEEQUIPO" localSheetId="4">#REF!</definedName>
    <definedName name="CORTEEQUIPO" localSheetId="5">#REF!</definedName>
    <definedName name="CORTEEQUIPO" localSheetId="6">#REF!</definedName>
    <definedName name="CORTEEQUIPO" localSheetId="7">#REF!</definedName>
    <definedName name="CORTEEQUIPO" localSheetId="0">#REF!</definedName>
    <definedName name="CORTEEQUIPO">#REF!</definedName>
    <definedName name="costocapataz">'[90]Analisis Unit. '!$G$3</definedName>
    <definedName name="costoobrero">'[90]Analisis Unit. '!$G$5</definedName>
    <definedName name="costotecesp">'[90]Analisis Unit. '!$G$4</definedName>
    <definedName name="COT_302">'[42]A-civil'!$A$1921:$G$1921</definedName>
    <definedName name="COT_360">'[42]A-civil'!$A$1938:$G$1938</definedName>
    <definedName name="COT_361">'[42]A-civil'!$A$1939:$G$1939</definedName>
    <definedName name="COT_364">'[42]A-civil'!$A$1940:$G$1940</definedName>
    <definedName name="COUPLING112HG" localSheetId="2">#REF!</definedName>
    <definedName name="COUPLING112HG" localSheetId="3">#REF!</definedName>
    <definedName name="COUPLING112HG" localSheetId="4">#REF!</definedName>
    <definedName name="COUPLING112HG" localSheetId="5">#REF!</definedName>
    <definedName name="COUPLING112HG" localSheetId="6">#REF!</definedName>
    <definedName name="COUPLING112HG" localSheetId="7">#REF!</definedName>
    <definedName name="COUPLING112HG" localSheetId="0">#REF!</definedName>
    <definedName name="COUPLING112HG">#REF!</definedName>
    <definedName name="COUPLING12HG" localSheetId="2">#REF!</definedName>
    <definedName name="COUPLING12HG" localSheetId="4">#REF!</definedName>
    <definedName name="COUPLING12HG" localSheetId="5">#REF!</definedName>
    <definedName name="COUPLING12HG" localSheetId="6">#REF!</definedName>
    <definedName name="COUPLING12HG" localSheetId="7">#REF!</definedName>
    <definedName name="COUPLING12HG">#REF!</definedName>
    <definedName name="COUPLING1HG" localSheetId="2">#REF!</definedName>
    <definedName name="COUPLING1HG" localSheetId="4">#REF!</definedName>
    <definedName name="COUPLING1HG" localSheetId="5">#REF!</definedName>
    <definedName name="COUPLING1HG" localSheetId="6">#REF!</definedName>
    <definedName name="COUPLING1HG" localSheetId="7">#REF!</definedName>
    <definedName name="COUPLING1HG">#REF!</definedName>
    <definedName name="COUPLING212HG" localSheetId="2">#REF!</definedName>
    <definedName name="COUPLING212HG" localSheetId="4">#REF!</definedName>
    <definedName name="COUPLING212HG" localSheetId="5">#REF!</definedName>
    <definedName name="COUPLING212HG" localSheetId="6">#REF!</definedName>
    <definedName name="COUPLING212HG" localSheetId="7">#REF!</definedName>
    <definedName name="COUPLING212HG">#REF!</definedName>
    <definedName name="COUPLING2HG" localSheetId="2">#REF!</definedName>
    <definedName name="COUPLING2HG" localSheetId="4">#REF!</definedName>
    <definedName name="COUPLING2HG" localSheetId="5">#REF!</definedName>
    <definedName name="COUPLING2HG" localSheetId="6">#REF!</definedName>
    <definedName name="COUPLING2HG" localSheetId="7">#REF!</definedName>
    <definedName name="COUPLING2HG">#REF!</definedName>
    <definedName name="COUPLING34HG" localSheetId="2">#REF!</definedName>
    <definedName name="COUPLING34HG" localSheetId="4">#REF!</definedName>
    <definedName name="COUPLING34HG" localSheetId="5">#REF!</definedName>
    <definedName name="COUPLING34HG" localSheetId="6">#REF!</definedName>
    <definedName name="COUPLING34HG" localSheetId="7">#REF!</definedName>
    <definedName name="COUPLING34HG">#REF!</definedName>
    <definedName name="COUPLING3HG" localSheetId="2">#REF!</definedName>
    <definedName name="COUPLING3HG" localSheetId="4">#REF!</definedName>
    <definedName name="COUPLING3HG" localSheetId="5">#REF!</definedName>
    <definedName name="COUPLING3HG" localSheetId="6">#REF!</definedName>
    <definedName name="COUPLING3HG" localSheetId="7">#REF!</definedName>
    <definedName name="COUPLING3HG">#REF!</definedName>
    <definedName name="COUPLING4HG" localSheetId="2">#REF!</definedName>
    <definedName name="COUPLING4HG" localSheetId="4">#REF!</definedName>
    <definedName name="COUPLING4HG" localSheetId="5">#REF!</definedName>
    <definedName name="COUPLING4HG" localSheetId="6">#REF!</definedName>
    <definedName name="COUPLING4HG" localSheetId="7">#REF!</definedName>
    <definedName name="COUPLING4HG">#REF!</definedName>
    <definedName name="CPANEL">[33]M.O.!$C$514</definedName>
    <definedName name="CPAPSERV" localSheetId="2">#REF!</definedName>
    <definedName name="CPAPSERV" localSheetId="3">#REF!</definedName>
    <definedName name="CPAPSERV" localSheetId="4">#REF!</definedName>
    <definedName name="CPAPSERV" localSheetId="5">#REF!</definedName>
    <definedName name="CPAPSERV" localSheetId="6">#REF!</definedName>
    <definedName name="CPAPSERV" localSheetId="7">#REF!</definedName>
    <definedName name="CPAPSERV" localSheetId="0">#REF!</definedName>
    <definedName name="CPAPSERV">#REF!</definedName>
    <definedName name="cprestamo">[91]EQUIPOS!$D$27</definedName>
    <definedName name="CPVC" localSheetId="2">#REF!</definedName>
    <definedName name="CPVC" localSheetId="3">#REF!</definedName>
    <definedName name="CPVC" localSheetId="4">#REF!</definedName>
    <definedName name="CPVC" localSheetId="5">#REF!</definedName>
    <definedName name="CPVC" localSheetId="6">#REF!</definedName>
    <definedName name="CPVC" localSheetId="7">#REF!</definedName>
    <definedName name="CPVC" localSheetId="0">#REF!</definedName>
    <definedName name="CPVC">#REF!</definedName>
    <definedName name="CPVCTANGIT125" localSheetId="2">#REF!</definedName>
    <definedName name="CPVCTANGIT125" localSheetId="4">#REF!</definedName>
    <definedName name="CPVCTANGIT125" localSheetId="7">#REF!</definedName>
    <definedName name="CPVCTANGIT125">#REF!</definedName>
    <definedName name="CPVCTANGIT230" localSheetId="2">#REF!</definedName>
    <definedName name="CPVCTANGIT230" localSheetId="4">#REF!</definedName>
    <definedName name="CPVCTANGIT230" localSheetId="7">#REF!</definedName>
    <definedName name="CPVCTANGIT230">#REF!</definedName>
    <definedName name="CPVCTANGIT460" localSheetId="2">#REF!</definedName>
    <definedName name="CPVCTANGIT460" localSheetId="4">#REF!</definedName>
    <definedName name="CPVCTANGIT460" localSheetId="7">#REF!</definedName>
    <definedName name="CPVCTANGIT460">#REF!</definedName>
    <definedName name="CPVCTANGIT920" localSheetId="2">#REF!</definedName>
    <definedName name="CPVCTANGIT920" localSheetId="4">#REF!</definedName>
    <definedName name="CPVCTANGIT920" localSheetId="7">#REF!</definedName>
    <definedName name="CPVCTANGIT920">#REF!</definedName>
    <definedName name="Cravilla3.4" localSheetId="2">#REF!</definedName>
    <definedName name="Cravilla3.4" localSheetId="4">#REF!</definedName>
    <definedName name="Cravilla3.4" localSheetId="7">#REF!</definedName>
    <definedName name="Cravilla3.4">#REF!</definedName>
    <definedName name="CREPISA" localSheetId="2">#REF!</definedName>
    <definedName name="CREPISA" localSheetId="4">#REF!</definedName>
    <definedName name="CREPISA" localSheetId="5">#REF!</definedName>
    <definedName name="CREPISA" localSheetId="6">#REF!</definedName>
    <definedName name="CREPISA" localSheetId="7">#REF!</definedName>
    <definedName name="CREPISA">#REF!</definedName>
    <definedName name="Crhist" localSheetId="2">#REF!</definedName>
    <definedName name="Crhist" localSheetId="4">#REF!</definedName>
    <definedName name="Crhist" localSheetId="7">#REF!</definedName>
    <definedName name="Crhist">#REF!</definedName>
    <definedName name="Cristalizado.marmol">[59]Insumos!$E$136</definedName>
    <definedName name="CRISTMIN" localSheetId="2">#REF!</definedName>
    <definedName name="CRISTMIN" localSheetId="3">#REF!</definedName>
    <definedName name="CRISTMIN" localSheetId="4">#REF!</definedName>
    <definedName name="CRISTMIN" localSheetId="5">#REF!</definedName>
    <definedName name="CRISTMIN" localSheetId="6">#REF!</definedName>
    <definedName name="CRISTMIN" localSheetId="7">#REF!</definedName>
    <definedName name="CRISTMIN" localSheetId="0">#REF!</definedName>
    <definedName name="CRISTMIN">#REF!</definedName>
    <definedName name="CRONOGRAMA" localSheetId="1">#REF!</definedName>
    <definedName name="CRONOGRAMA" localSheetId="2">#REF!</definedName>
    <definedName name="CRONOGRAMA" localSheetId="3">#REF!</definedName>
    <definedName name="CRONOGRAMA" localSheetId="4">#REF!</definedName>
    <definedName name="CRONOGRAMA" localSheetId="5">#REF!</definedName>
    <definedName name="CRONOGRAMA" localSheetId="6">#REF!</definedName>
    <definedName name="CRONOGRAMA" localSheetId="7">#REF!</definedName>
    <definedName name="CRONOGRAMA" localSheetId="0">#REF!</definedName>
    <definedName name="CRONOGRAMA">#REF!</definedName>
    <definedName name="CSAL12" localSheetId="2">#REF!</definedName>
    <definedName name="CSAL12" localSheetId="4">#REF!</definedName>
    <definedName name="CSAL12" localSheetId="5">#REF!</definedName>
    <definedName name="CSAL12" localSheetId="6">#REF!</definedName>
    <definedName name="CSAL12" localSheetId="7">#REF!</definedName>
    <definedName name="CSAL12">#REF!</definedName>
    <definedName name="CSALIDA1" localSheetId="2">#REF!</definedName>
    <definedName name="CSALIDA1" localSheetId="4">#REF!</definedName>
    <definedName name="CSALIDA1" localSheetId="7">#REF!</definedName>
    <definedName name="CSALIDA1">#REF!</definedName>
    <definedName name="CSALIDA112" localSheetId="2">#REF!</definedName>
    <definedName name="CSALIDA112" localSheetId="4">#REF!</definedName>
    <definedName name="CSALIDA112" localSheetId="7">#REF!</definedName>
    <definedName name="CSALIDA112">#REF!</definedName>
    <definedName name="CSALIDA114" localSheetId="2">#REF!</definedName>
    <definedName name="CSALIDA114" localSheetId="4">#REF!</definedName>
    <definedName name="CSALIDA114" localSheetId="7">#REF!</definedName>
    <definedName name="CSALIDA114">#REF!</definedName>
    <definedName name="CSALIDA12">[33]M.O.!$C$852</definedName>
    <definedName name="CSALIDA2" localSheetId="2">#REF!</definedName>
    <definedName name="CSALIDA2" localSheetId="3">#REF!</definedName>
    <definedName name="CSALIDA2" localSheetId="4">#REF!</definedName>
    <definedName name="CSALIDA2" localSheetId="5">#REF!</definedName>
    <definedName name="CSALIDA2" localSheetId="6">#REF!</definedName>
    <definedName name="CSALIDA2" localSheetId="7">#REF!</definedName>
    <definedName name="CSALIDA2" localSheetId="0">#REF!</definedName>
    <definedName name="CSALIDA2">#REF!</definedName>
    <definedName name="CSALIDA34" localSheetId="2">#REF!</definedName>
    <definedName name="CSALIDA34" localSheetId="4">#REF!</definedName>
    <definedName name="CSALIDA34" localSheetId="5">#REF!</definedName>
    <definedName name="CSALIDA34" localSheetId="6">#REF!</definedName>
    <definedName name="CSALIDA34" localSheetId="7">#REF!</definedName>
    <definedName name="CSALIDA34">#REF!</definedName>
    <definedName name="CSALIDACAL" localSheetId="2">#REF!</definedName>
    <definedName name="CSALIDACAL" localSheetId="4">#REF!</definedName>
    <definedName name="CSALIDACAL" localSheetId="5">#REF!</definedName>
    <definedName name="CSALIDACAL" localSheetId="6">#REF!</definedName>
    <definedName name="CSALIDACAL" localSheetId="7">#REF!</definedName>
    <definedName name="CSALIDACAL">#REF!</definedName>
    <definedName name="CSALIDACOBRE1" localSheetId="2">#REF!</definedName>
    <definedName name="CSALIDACOBRE1" localSheetId="4">#REF!</definedName>
    <definedName name="CSALIDACOBRE1" localSheetId="5">#REF!</definedName>
    <definedName name="CSALIDACOBRE1" localSheetId="6">#REF!</definedName>
    <definedName name="CSALIDACOBRE1" localSheetId="7">#REF!</definedName>
    <definedName name="CSALIDACOBRE1">#REF!</definedName>
    <definedName name="CSALIDACOBRE12" localSheetId="2">#REF!</definedName>
    <definedName name="CSALIDACOBRE12" localSheetId="4">#REF!</definedName>
    <definedName name="CSALIDACOBRE12" localSheetId="5">#REF!</definedName>
    <definedName name="CSALIDACOBRE12" localSheetId="6">#REF!</definedName>
    <definedName name="CSALIDACOBRE12" localSheetId="7">#REF!</definedName>
    <definedName name="CSALIDACOBRE12">#REF!</definedName>
    <definedName name="CSALIDACOBRE34" localSheetId="2">#REF!</definedName>
    <definedName name="CSALIDACOBRE34" localSheetId="4">#REF!</definedName>
    <definedName name="CSALIDACOBRE34" localSheetId="5">#REF!</definedName>
    <definedName name="CSALIDACOBRE34" localSheetId="6">#REF!</definedName>
    <definedName name="CSALIDACOBRE34" localSheetId="7">#REF!</definedName>
    <definedName name="CSALIDACOBRE34">#REF!</definedName>
    <definedName name="CSALIDAFILTRO" localSheetId="2">#REF!</definedName>
    <definedName name="CSALIDAFILTRO" localSheetId="4">#REF!</definedName>
    <definedName name="CSALIDAFILTRO" localSheetId="5">#REF!</definedName>
    <definedName name="CSALIDAFILTRO" localSheetId="6">#REF!</definedName>
    <definedName name="CSALIDAFILTRO" localSheetId="7">#REF!</definedName>
    <definedName name="CSALIDAFILTRO">#REF!</definedName>
    <definedName name="CSALIDAFLUX" localSheetId="2">#REF!</definedName>
    <definedName name="CSALIDAFLUX" localSheetId="4">#REF!</definedName>
    <definedName name="CSALIDAFLUX" localSheetId="5">#REF!</definedName>
    <definedName name="CSALIDAFLUX" localSheetId="6">#REF!</definedName>
    <definedName name="CSALIDAFLUX" localSheetId="7">#REF!</definedName>
    <definedName name="CSALIDAFLUX">#REF!</definedName>
    <definedName name="CSALIDAINOD">[33]M.O.!$C$856</definedName>
    <definedName name="CSALIDAorin" localSheetId="2">#REF!</definedName>
    <definedName name="CSALIDAorin" localSheetId="3">#REF!</definedName>
    <definedName name="CSALIDAorin" localSheetId="4">#REF!</definedName>
    <definedName name="CSALIDAorin" localSheetId="5">#REF!</definedName>
    <definedName name="CSALIDAorin" localSheetId="6">#REF!</definedName>
    <definedName name="CSALIDAorin" localSheetId="7">#REF!</definedName>
    <definedName name="CSALIDAorin" localSheetId="0">#REF!</definedName>
    <definedName name="CSALIDAorin">#REF!</definedName>
    <definedName name="CTC">[33]M.O.!$C$516</definedName>
    <definedName name="CTEJA" localSheetId="2">#REF!</definedName>
    <definedName name="CTEJA" localSheetId="3">#REF!</definedName>
    <definedName name="CTEJA" localSheetId="4">#REF!</definedName>
    <definedName name="CTEJA" localSheetId="5">#REF!</definedName>
    <definedName name="CTEJA" localSheetId="6">#REF!</definedName>
    <definedName name="CTEJA" localSheetId="7">#REF!</definedName>
    <definedName name="CTEJA" localSheetId="0">#REF!</definedName>
    <definedName name="CTEJA">#REF!</definedName>
    <definedName name="CTERMBANO" localSheetId="2">#REF!</definedName>
    <definedName name="CTERMBANO" localSheetId="4">#REF!</definedName>
    <definedName name="CTERMBANO" localSheetId="5">#REF!</definedName>
    <definedName name="CTERMBANO" localSheetId="6">#REF!</definedName>
    <definedName name="CTERMBANO" localSheetId="7">#REF!</definedName>
    <definedName name="CTERMBANO">#REF!</definedName>
    <definedName name="CTG1CAM" localSheetId="2">#REF!</definedName>
    <definedName name="CTG1CAM" localSheetId="4">#REF!</definedName>
    <definedName name="CTG1CAM" localSheetId="7">#REF!</definedName>
    <definedName name="CTG1CAM">#REF!</definedName>
    <definedName name="CTG2CAM" localSheetId="2">#REF!</definedName>
    <definedName name="CTG2CAM" localSheetId="4">#REF!</definedName>
    <definedName name="CTG2CAM" localSheetId="7">#REF!</definedName>
    <definedName name="CTG2CAM">#REF!</definedName>
    <definedName name="CTIM" localSheetId="2">#REF!</definedName>
    <definedName name="CTIM" localSheetId="4">#REF!</definedName>
    <definedName name="CTIM" localSheetId="5">#REF!</definedName>
    <definedName name="CTIM" localSheetId="6">#REF!</definedName>
    <definedName name="CTIM" localSheetId="7">#REF!</definedName>
    <definedName name="CTIM">#REF!</definedName>
    <definedName name="CTINACO" localSheetId="2">#REF!</definedName>
    <definedName name="CTINACO" localSheetId="4">#REF!</definedName>
    <definedName name="CTINACO" localSheetId="5">#REF!</definedName>
    <definedName name="CTINACO" localSheetId="6">#REF!</definedName>
    <definedName name="CTINACO" localSheetId="7">#REF!</definedName>
    <definedName name="CTINACO">#REF!</definedName>
    <definedName name="CTRIHUEDOM" localSheetId="2">#REF!</definedName>
    <definedName name="CTRIHUEDOM" localSheetId="4">#REF!</definedName>
    <definedName name="CTRIHUEDOM" localSheetId="5">#REF!</definedName>
    <definedName name="CTRIHUEDOM" localSheetId="6">#REF!</definedName>
    <definedName name="CTRIHUEDOM" localSheetId="7">#REF!</definedName>
    <definedName name="CTRIHUEDOM">#REF!</definedName>
    <definedName name="CTUBALCANT0312" localSheetId="2">#REF!</definedName>
    <definedName name="CTUBALCANT0312" localSheetId="4">#REF!</definedName>
    <definedName name="CTUBALCANT0312" localSheetId="5">#REF!</definedName>
    <definedName name="CTUBALCANT0312" localSheetId="6">#REF!</definedName>
    <definedName name="CTUBALCANT0312" localSheetId="7">#REF!</definedName>
    <definedName name="CTUBALCANT0312">#REF!</definedName>
    <definedName name="CTUBALCANT0315" localSheetId="2">#REF!</definedName>
    <definedName name="CTUBALCANT0315" localSheetId="4">#REF!</definedName>
    <definedName name="CTUBALCANT0315" localSheetId="5">#REF!</definedName>
    <definedName name="CTUBALCANT0315" localSheetId="6">#REF!</definedName>
    <definedName name="CTUBALCANT0315" localSheetId="7">#REF!</definedName>
    <definedName name="CTUBALCANT0315">#REF!</definedName>
    <definedName name="CTUBALCANT0321" localSheetId="2">#REF!</definedName>
    <definedName name="CTUBALCANT0321" localSheetId="4">#REF!</definedName>
    <definedName name="CTUBALCANT0321" localSheetId="5">#REF!</definedName>
    <definedName name="CTUBALCANT0321" localSheetId="6">#REF!</definedName>
    <definedName name="CTUBALCANT0321" localSheetId="7">#REF!</definedName>
    <definedName name="CTUBALCANT0321">#REF!</definedName>
    <definedName name="CTUBALCANT0324" localSheetId="2">#REF!</definedName>
    <definedName name="CTUBALCANT0324" localSheetId="4">#REF!</definedName>
    <definedName name="CTUBALCANT0324" localSheetId="5">#REF!</definedName>
    <definedName name="CTUBALCANT0324" localSheetId="6">#REF!</definedName>
    <definedName name="CTUBALCANT0324" localSheetId="7">#REF!</definedName>
    <definedName name="CTUBALCANT0324">#REF!</definedName>
    <definedName name="CTUBALCANT0330" localSheetId="2">#REF!</definedName>
    <definedName name="CTUBALCANT0330" localSheetId="4">#REF!</definedName>
    <definedName name="CTUBALCANT0330" localSheetId="5">#REF!</definedName>
    <definedName name="CTUBALCANT0330" localSheetId="6">#REF!</definedName>
    <definedName name="CTUBALCANT0330" localSheetId="7">#REF!</definedName>
    <definedName name="CTUBALCANT0330">#REF!</definedName>
    <definedName name="CTUBALCANT0336" localSheetId="2">#REF!</definedName>
    <definedName name="CTUBALCANT0336" localSheetId="4">#REF!</definedName>
    <definedName name="CTUBALCANT0336" localSheetId="5">#REF!</definedName>
    <definedName name="CTUBALCANT0336" localSheetId="6">#REF!</definedName>
    <definedName name="CTUBALCANT0336" localSheetId="7">#REF!</definedName>
    <definedName name="CTUBALCANT0336">#REF!</definedName>
    <definedName name="CTUBALCANT036" localSheetId="2">#REF!</definedName>
    <definedName name="CTUBALCANT036" localSheetId="4">#REF!</definedName>
    <definedName name="CTUBALCANT036" localSheetId="5">#REF!</definedName>
    <definedName name="CTUBALCANT036" localSheetId="6">#REF!</definedName>
    <definedName name="CTUBALCANT036" localSheetId="7">#REF!</definedName>
    <definedName name="CTUBALCANT036">#REF!</definedName>
    <definedName name="CTUBALCANT038" localSheetId="2">#REF!</definedName>
    <definedName name="CTUBALCANT038" localSheetId="4">#REF!</definedName>
    <definedName name="CTUBALCANT038" localSheetId="5">#REF!</definedName>
    <definedName name="CTUBALCANT038" localSheetId="6">#REF!</definedName>
    <definedName name="CTUBALCANT038" localSheetId="7">#REF!</definedName>
    <definedName name="CTUBALCANT038">#REF!</definedName>
    <definedName name="CTUBALCANT12" localSheetId="2">#REF!</definedName>
    <definedName name="CTUBALCANT12" localSheetId="4">#REF!</definedName>
    <definedName name="CTUBALCANT12" localSheetId="5">#REF!</definedName>
    <definedName name="CTUBALCANT12" localSheetId="6">#REF!</definedName>
    <definedName name="CTUBALCANT12" localSheetId="7">#REF!</definedName>
    <definedName name="CTUBALCANT12">#REF!</definedName>
    <definedName name="CTUBALCANT15" localSheetId="2">#REF!</definedName>
    <definedName name="CTUBALCANT15" localSheetId="4">#REF!</definedName>
    <definedName name="CTUBALCANT15" localSheetId="5">#REF!</definedName>
    <definedName name="CTUBALCANT15" localSheetId="6">#REF!</definedName>
    <definedName name="CTUBALCANT15" localSheetId="7">#REF!</definedName>
    <definedName name="CTUBALCANT15">#REF!</definedName>
    <definedName name="CTUBALCANT21" localSheetId="2">#REF!</definedName>
    <definedName name="CTUBALCANT21" localSheetId="4">#REF!</definedName>
    <definedName name="CTUBALCANT21" localSheetId="5">#REF!</definedName>
    <definedName name="CTUBALCANT21" localSheetId="6">#REF!</definedName>
    <definedName name="CTUBALCANT21" localSheetId="7">#REF!</definedName>
    <definedName name="CTUBALCANT21">#REF!</definedName>
    <definedName name="CTUBALCANT24" localSheetId="2">#REF!</definedName>
    <definedName name="CTUBALCANT24" localSheetId="4">#REF!</definedName>
    <definedName name="CTUBALCANT24" localSheetId="5">#REF!</definedName>
    <definedName name="CTUBALCANT24" localSheetId="6">#REF!</definedName>
    <definedName name="CTUBALCANT24" localSheetId="7">#REF!</definedName>
    <definedName name="CTUBALCANT24">#REF!</definedName>
    <definedName name="CTUBALCANT30" localSheetId="2">#REF!</definedName>
    <definedName name="CTUBALCANT30" localSheetId="4">#REF!</definedName>
    <definedName name="CTUBALCANT30" localSheetId="5">#REF!</definedName>
    <definedName name="CTUBALCANT30" localSheetId="6">#REF!</definedName>
    <definedName name="CTUBALCANT30" localSheetId="7">#REF!</definedName>
    <definedName name="CTUBALCANT30">#REF!</definedName>
    <definedName name="CTUBALCANT36" localSheetId="2">#REF!</definedName>
    <definedName name="CTUBALCANT36" localSheetId="4">#REF!</definedName>
    <definedName name="CTUBALCANT36" localSheetId="5">#REF!</definedName>
    <definedName name="CTUBALCANT36" localSheetId="6">#REF!</definedName>
    <definedName name="CTUBALCANT36" localSheetId="7">#REF!</definedName>
    <definedName name="CTUBALCANT36">#REF!</definedName>
    <definedName name="CTUBALCANT6" localSheetId="2">#REF!</definedName>
    <definedName name="CTUBALCANT6" localSheetId="4">#REF!</definedName>
    <definedName name="CTUBALCANT6" localSheetId="5">#REF!</definedName>
    <definedName name="CTUBALCANT6" localSheetId="6">#REF!</definedName>
    <definedName name="CTUBALCANT6" localSheetId="7">#REF!</definedName>
    <definedName name="CTUBALCANT6">#REF!</definedName>
    <definedName name="CTUBALCANT8" localSheetId="2">#REF!</definedName>
    <definedName name="CTUBALCANT8" localSheetId="4">#REF!</definedName>
    <definedName name="CTUBALCANT8" localSheetId="5">#REF!</definedName>
    <definedName name="CTUBALCANT8" localSheetId="6">#REF!</definedName>
    <definedName name="CTUBALCANT8" localSheetId="7">#REF!</definedName>
    <definedName name="CTUBALCANT8">#REF!</definedName>
    <definedName name="CTUBASB12" localSheetId="2">#REF!</definedName>
    <definedName name="CTUBASB12" localSheetId="4">#REF!</definedName>
    <definedName name="CTUBASB12" localSheetId="5">#REF!</definedName>
    <definedName name="CTUBASB12" localSheetId="6">#REF!</definedName>
    <definedName name="CTUBASB12" localSheetId="7">#REF!</definedName>
    <definedName name="CTUBASB12">#REF!</definedName>
    <definedName name="CTUBASB16" localSheetId="2">#REF!</definedName>
    <definedName name="CTUBASB16" localSheetId="4">#REF!</definedName>
    <definedName name="CTUBASB16" localSheetId="5">#REF!</definedName>
    <definedName name="CTUBASB16" localSheetId="6">#REF!</definedName>
    <definedName name="CTUBASB16" localSheetId="7">#REF!</definedName>
    <definedName name="CTUBASB16">#REF!</definedName>
    <definedName name="CTUBASB20" localSheetId="2">#REF!</definedName>
    <definedName name="CTUBASB20" localSheetId="4">#REF!</definedName>
    <definedName name="CTUBASB20" localSheetId="5">#REF!</definedName>
    <definedName name="CTUBASB20" localSheetId="6">#REF!</definedName>
    <definedName name="CTUBASB20" localSheetId="7">#REF!</definedName>
    <definedName name="CTUBASB20">#REF!</definedName>
    <definedName name="CTUBASB3" localSheetId="2">#REF!</definedName>
    <definedName name="CTUBASB3" localSheetId="4">#REF!</definedName>
    <definedName name="CTUBASB3" localSheetId="5">#REF!</definedName>
    <definedName name="CTUBASB3" localSheetId="6">#REF!</definedName>
    <definedName name="CTUBASB3" localSheetId="7">#REF!</definedName>
    <definedName name="CTUBASB3">#REF!</definedName>
    <definedName name="CTUBASB4" localSheetId="2">#REF!</definedName>
    <definedName name="CTUBASB4" localSheetId="4">#REF!</definedName>
    <definedName name="CTUBASB4" localSheetId="5">#REF!</definedName>
    <definedName name="CTUBASB4" localSheetId="6">#REF!</definedName>
    <definedName name="CTUBASB4" localSheetId="7">#REF!</definedName>
    <definedName name="CTUBASB4">#REF!</definedName>
    <definedName name="CTUBASB6" localSheetId="2">#REF!</definedName>
    <definedName name="CTUBASB6" localSheetId="4">#REF!</definedName>
    <definedName name="CTUBASB6" localSheetId="5">#REF!</definedName>
    <definedName name="CTUBASB6" localSheetId="6">#REF!</definedName>
    <definedName name="CTUBASB6" localSheetId="7">#REF!</definedName>
    <definedName name="CTUBASB6">#REF!</definedName>
    <definedName name="CTUBASB8" localSheetId="2">#REF!</definedName>
    <definedName name="CTUBASB8" localSheetId="4">#REF!</definedName>
    <definedName name="CTUBASB8" localSheetId="5">#REF!</definedName>
    <definedName name="CTUBASB8" localSheetId="6">#REF!</definedName>
    <definedName name="CTUBASB8" localSheetId="7">#REF!</definedName>
    <definedName name="CTUBASB8">#REF!</definedName>
    <definedName name="CTUBHF12" localSheetId="2">#REF!</definedName>
    <definedName name="CTUBHF12" localSheetId="4">#REF!</definedName>
    <definedName name="CTUBHF12" localSheetId="5">#REF!</definedName>
    <definedName name="CTUBHF12" localSheetId="6">#REF!</definedName>
    <definedName name="CTUBHF12" localSheetId="7">#REF!</definedName>
    <definedName name="CTUBHF12">#REF!</definedName>
    <definedName name="CTUBHF3" localSheetId="2">#REF!</definedName>
    <definedName name="CTUBHF3" localSheetId="4">#REF!</definedName>
    <definedName name="CTUBHF3" localSheetId="5">#REF!</definedName>
    <definedName name="CTUBHF3" localSheetId="6">#REF!</definedName>
    <definedName name="CTUBHF3" localSheetId="7">#REF!</definedName>
    <definedName name="CTUBHF3">#REF!</definedName>
    <definedName name="CTUBHF4" localSheetId="2">#REF!</definedName>
    <definedName name="CTUBHF4" localSheetId="4">#REF!</definedName>
    <definedName name="CTUBHF4" localSheetId="5">#REF!</definedName>
    <definedName name="CTUBHF4" localSheetId="6">#REF!</definedName>
    <definedName name="CTUBHF4" localSheetId="7">#REF!</definedName>
    <definedName name="CTUBHF4">#REF!</definedName>
    <definedName name="CTUBHF6" localSheetId="2">#REF!</definedName>
    <definedName name="CTUBHF6" localSheetId="4">#REF!</definedName>
    <definedName name="CTUBHF6" localSheetId="5">#REF!</definedName>
    <definedName name="CTUBHF6" localSheetId="6">#REF!</definedName>
    <definedName name="CTUBHF6" localSheetId="7">#REF!</definedName>
    <definedName name="CTUBHF6">#REF!</definedName>
    <definedName name="CTUBHF8" localSheetId="2">#REF!</definedName>
    <definedName name="CTUBHF8" localSheetId="4">#REF!</definedName>
    <definedName name="CTUBHF8" localSheetId="5">#REF!</definedName>
    <definedName name="CTUBHF8" localSheetId="6">#REF!</definedName>
    <definedName name="CTUBHF8" localSheetId="7">#REF!</definedName>
    <definedName name="CTUBHF8">#REF!</definedName>
    <definedName name="CTUBHG1" localSheetId="2">#REF!</definedName>
    <definedName name="CTUBHG1" localSheetId="4">#REF!</definedName>
    <definedName name="CTUBHG1" localSheetId="5">#REF!</definedName>
    <definedName name="CTUBHG1" localSheetId="6">#REF!</definedName>
    <definedName name="CTUBHG1" localSheetId="7">#REF!</definedName>
    <definedName name="CTUBHG1">#REF!</definedName>
    <definedName name="CTUBHG10" localSheetId="2">#REF!</definedName>
    <definedName name="CTUBHG10" localSheetId="4">#REF!</definedName>
    <definedName name="CTUBHG10" localSheetId="5">#REF!</definedName>
    <definedName name="CTUBHG10" localSheetId="6">#REF!</definedName>
    <definedName name="CTUBHG10" localSheetId="7">#REF!</definedName>
    <definedName name="CTUBHG10">#REF!</definedName>
    <definedName name="CTUBHG12" localSheetId="2">#REF!</definedName>
    <definedName name="CTUBHG12" localSheetId="4">#REF!</definedName>
    <definedName name="CTUBHG12" localSheetId="5">#REF!</definedName>
    <definedName name="CTUBHG12" localSheetId="6">#REF!</definedName>
    <definedName name="CTUBHG12" localSheetId="7">#REF!</definedName>
    <definedName name="CTUBHG12">#REF!</definedName>
    <definedName name="CTUBHG2" localSheetId="2">#REF!</definedName>
    <definedName name="CTUBHG2" localSheetId="4">#REF!</definedName>
    <definedName name="CTUBHG2" localSheetId="5">#REF!</definedName>
    <definedName name="CTUBHG2" localSheetId="6">#REF!</definedName>
    <definedName name="CTUBHG2" localSheetId="7">#REF!</definedName>
    <definedName name="CTUBHG2">#REF!</definedName>
    <definedName name="CTUBHG212" localSheetId="2">#REF!</definedName>
    <definedName name="CTUBHG212" localSheetId="4">#REF!</definedName>
    <definedName name="CTUBHG212" localSheetId="5">#REF!</definedName>
    <definedName name="CTUBHG212" localSheetId="6">#REF!</definedName>
    <definedName name="CTUBHG212" localSheetId="7">#REF!</definedName>
    <definedName name="CTUBHG212">#REF!</definedName>
    <definedName name="CTUBHG3" localSheetId="2">#REF!</definedName>
    <definedName name="CTUBHG3" localSheetId="4">#REF!</definedName>
    <definedName name="CTUBHG3" localSheetId="5">#REF!</definedName>
    <definedName name="CTUBHG3" localSheetId="6">#REF!</definedName>
    <definedName name="CTUBHG3" localSheetId="7">#REF!</definedName>
    <definedName name="CTUBHG3">#REF!</definedName>
    <definedName name="CTUBHG34" localSheetId="2">#REF!</definedName>
    <definedName name="CTUBHG34" localSheetId="4">#REF!</definedName>
    <definedName name="CTUBHG34" localSheetId="5">#REF!</definedName>
    <definedName name="CTUBHG34" localSheetId="6">#REF!</definedName>
    <definedName name="CTUBHG34" localSheetId="7">#REF!</definedName>
    <definedName name="CTUBHG34">#REF!</definedName>
    <definedName name="CTUBHG4" localSheetId="2">#REF!</definedName>
    <definedName name="CTUBHG4" localSheetId="4">#REF!</definedName>
    <definedName name="CTUBHG4" localSheetId="5">#REF!</definedName>
    <definedName name="CTUBHG4" localSheetId="6">#REF!</definedName>
    <definedName name="CTUBHG4" localSheetId="7">#REF!</definedName>
    <definedName name="CTUBHG4">#REF!</definedName>
    <definedName name="CTUBHG6" localSheetId="2">#REF!</definedName>
    <definedName name="CTUBHG6" localSheetId="4">#REF!</definedName>
    <definedName name="CTUBHG6" localSheetId="5">#REF!</definedName>
    <definedName name="CTUBHG6" localSheetId="6">#REF!</definedName>
    <definedName name="CTUBHG6" localSheetId="7">#REF!</definedName>
    <definedName name="CTUBHG6">#REF!</definedName>
    <definedName name="CTUBHG8" localSheetId="2">#REF!</definedName>
    <definedName name="CTUBHG8" localSheetId="4">#REF!</definedName>
    <definedName name="CTUBHG8" localSheetId="5">#REF!</definedName>
    <definedName name="CTUBHG8" localSheetId="6">#REF!</definedName>
    <definedName name="CTUBHG8" localSheetId="7">#REF!</definedName>
    <definedName name="CTUBHG8">#REF!</definedName>
    <definedName name="Cuadro_Resumen">#REF!</definedName>
    <definedName name="CUB" localSheetId="2">[1]Presup.!#REF!</definedName>
    <definedName name="CUB" localSheetId="4">[1]Presup.!#REF!</definedName>
    <definedName name="CUB" localSheetId="7">[1]Presup.!#REF!</definedName>
    <definedName name="CUB">[1]Presup.!#REF!</definedName>
    <definedName name="cub7wils" localSheetId="2">#REF!</definedName>
    <definedName name="cub7wils" localSheetId="3">#REF!</definedName>
    <definedName name="cub7wils" localSheetId="4">#REF!</definedName>
    <definedName name="cub7wils" localSheetId="5">#REF!</definedName>
    <definedName name="cub7wils" localSheetId="6">#REF!</definedName>
    <definedName name="cub7wils" localSheetId="7">#REF!</definedName>
    <definedName name="cub7wils" localSheetId="0">#REF!</definedName>
    <definedName name="cub7wils">#REF!</definedName>
    <definedName name="CUBIC._ANTERIOR">#N/A</definedName>
    <definedName name="CUBICACION">#N/A</definedName>
    <definedName name="CUBICADO">#N/A</definedName>
    <definedName name="cubierta.patinillo" localSheetId="2">#REF!</definedName>
    <definedName name="cubierta.patinillo" localSheetId="3">#REF!</definedName>
    <definedName name="cubierta.patinillo" localSheetId="4">#REF!</definedName>
    <definedName name="cubierta.patinillo" localSheetId="5">#REF!</definedName>
    <definedName name="cubierta.patinillo" localSheetId="6">#REF!</definedName>
    <definedName name="cubierta.patinillo" localSheetId="7">#REF!</definedName>
    <definedName name="cubierta.patinillo">#REF!</definedName>
    <definedName name="Cubo_para_vaciado_de_Hormigón" localSheetId="2">[56]Insumos!#REF!</definedName>
    <definedName name="Cubo_para_vaciado_de_Hormigón" localSheetId="3">[56]Insumos!#REF!</definedName>
    <definedName name="Cubo_para_vaciado_de_Hormigón" localSheetId="4">[56]Insumos!#REF!</definedName>
    <definedName name="Cubo_para_vaciado_de_Hormigón" localSheetId="5">[56]Insumos!#REF!</definedName>
    <definedName name="Cubo_para_vaciado_de_Hormigón" localSheetId="6">[56]Insumos!#REF!</definedName>
    <definedName name="Cubo_para_vaciado_de_Hormigón" localSheetId="7">[56]Insumos!#REF!</definedName>
    <definedName name="Cubo_para_vaciado_de_Hormigón">[56]Insumos!#REF!</definedName>
    <definedName name="Cubo_para_vaciado_de_Hormigón_2">#N/A</definedName>
    <definedName name="Cubo_para_vaciado_de_Hormigón_3">#N/A</definedName>
    <definedName name="CUBREFALTA3_8">[41]Materiales!$E$535</definedName>
    <definedName name="CUBREFALTA38" localSheetId="2">#REF!</definedName>
    <definedName name="CUBREFALTA38" localSheetId="3">#REF!</definedName>
    <definedName name="CUBREFALTA38" localSheetId="4">#REF!</definedName>
    <definedName name="CUBREFALTA38" localSheetId="5">#REF!</definedName>
    <definedName name="CUBREFALTA38" localSheetId="6">#REF!</definedName>
    <definedName name="CUBREFALTA38" localSheetId="7">#REF!</definedName>
    <definedName name="CUBREFALTA38" localSheetId="0">#REF!</definedName>
    <definedName name="CUBREFALTA38">#REF!</definedName>
    <definedName name="CUERPO">#REF!</definedName>
    <definedName name="cunetasi">#REF!</definedName>
    <definedName name="cunetasii">#REF!</definedName>
    <definedName name="cunetasiii">#REF!</definedName>
    <definedName name="cunetasiiii">#REF!</definedName>
    <definedName name="Curado.Resane.Horm.Visto">[59]Insumos!$E$137</definedName>
    <definedName name="Curado_y_Aditivo" localSheetId="2">[56]Insumos!#REF!</definedName>
    <definedName name="Curado_y_Aditivo" localSheetId="3">[56]Insumos!#REF!</definedName>
    <definedName name="Curado_y_Aditivo" localSheetId="4">[56]Insumos!#REF!</definedName>
    <definedName name="Curado_y_Aditivo" localSheetId="5">[56]Insumos!#REF!</definedName>
    <definedName name="Curado_y_Aditivo" localSheetId="6">[56]Insumos!#REF!</definedName>
    <definedName name="Curado_y_Aditivo" localSheetId="7">[56]Insumos!#REF!</definedName>
    <definedName name="Curado_y_Aditivo">[56]Insumos!#REF!</definedName>
    <definedName name="Curado_y_Aditivo_2">#N/A</definedName>
    <definedName name="Curado_y_Aditivo_3">#N/A</definedName>
    <definedName name="CV" localSheetId="2">[1]Presup.!#REF!</definedName>
    <definedName name="CV" localSheetId="3">[1]Presup.!#REF!</definedName>
    <definedName name="CV" localSheetId="4">[1]Presup.!#REF!</definedName>
    <definedName name="CV" localSheetId="5">[1]Presup.!#REF!</definedName>
    <definedName name="CV" localSheetId="6">[1]Presup.!#REF!</definedName>
    <definedName name="CV" localSheetId="7">[1]Presup.!#REF!</definedName>
    <definedName name="CV">[1]Presup.!#REF!</definedName>
    <definedName name="cv_3">[75]PRECIOS!$E$83</definedName>
    <definedName name="CVERTEDERO" localSheetId="2">#REF!</definedName>
    <definedName name="CVERTEDERO" localSheetId="3">#REF!</definedName>
    <definedName name="CVERTEDERO" localSheetId="4">#REF!</definedName>
    <definedName name="CVERTEDERO" localSheetId="5">#REF!</definedName>
    <definedName name="CVERTEDERO" localSheetId="6">#REF!</definedName>
    <definedName name="CVERTEDERO" localSheetId="7">#REF!</definedName>
    <definedName name="CVERTEDERO" localSheetId="0">#REF!</definedName>
    <definedName name="CVERTEDERO">#REF!</definedName>
    <definedName name="CVERTEDEROH" localSheetId="2">#REF!</definedName>
    <definedName name="CVERTEDEROH" localSheetId="4">#REF!</definedName>
    <definedName name="CVERTEDEROH" localSheetId="5">#REF!</definedName>
    <definedName name="CVERTEDEROH" localSheetId="6">#REF!</definedName>
    <definedName name="CVERTEDEROH" localSheetId="7">#REF!</definedName>
    <definedName name="CVERTEDEROH">#REF!</definedName>
    <definedName name="cvi">#REF!</definedName>
    <definedName name="cvii">#REF!</definedName>
    <definedName name="cviii">#REF!</definedName>
    <definedName name="cviiii">#REF!</definedName>
    <definedName name="CZINC" localSheetId="2">[70]M.O.!#REF!</definedName>
    <definedName name="CZINC" localSheetId="4">[70]M.O.!#REF!</definedName>
    <definedName name="CZINC" localSheetId="7">[70]M.O.!#REF!</definedName>
    <definedName name="CZINC">[70]M.O.!#REF!</definedName>
    <definedName name="CZOCCOR" localSheetId="2">#REF!</definedName>
    <definedName name="CZOCCOR" localSheetId="3">#REF!</definedName>
    <definedName name="CZOCCOR" localSheetId="4">#REF!</definedName>
    <definedName name="CZOCCOR" localSheetId="5">#REF!</definedName>
    <definedName name="CZOCCOR" localSheetId="6">#REF!</definedName>
    <definedName name="CZOCCOR" localSheetId="7">#REF!</definedName>
    <definedName name="CZOCCOR" localSheetId="0">#REF!</definedName>
    <definedName name="CZOCCOR">#REF!</definedName>
    <definedName name="CZOCCORESC" localSheetId="2">#REF!</definedName>
    <definedName name="CZOCCORESC" localSheetId="4">#REF!</definedName>
    <definedName name="CZOCCORESC" localSheetId="7">#REF!</definedName>
    <definedName name="CZOCCORESC">#REF!</definedName>
    <definedName name="CZOCGRAESC" localSheetId="2">#REF!</definedName>
    <definedName name="CZOCGRAESC" localSheetId="4">#REF!</definedName>
    <definedName name="CZOCGRAESC" localSheetId="7">#REF!</definedName>
    <definedName name="CZOCGRAESC">#REF!</definedName>
    <definedName name="CZOCGRAPISO">[33]M.O.!$C$175</definedName>
    <definedName name="D" localSheetId="1">[12]Senalizacion!#REF!</definedName>
    <definedName name="D" localSheetId="2">[12]Senalizacion!#REF!</definedName>
    <definedName name="D" localSheetId="3">[12]Senalizacion!#REF!</definedName>
    <definedName name="D" localSheetId="4">[12]Senalizacion!#REF!</definedName>
    <definedName name="D" localSheetId="5">[12]Senalizacion!#REF!</definedName>
    <definedName name="D" localSheetId="6">[12]Senalizacion!#REF!</definedName>
    <definedName name="D" localSheetId="7">[12]Senalizacion!#REF!</definedName>
    <definedName name="D" localSheetId="0">[12]Senalizacion!#REF!</definedName>
    <definedName name="D">[12]Senalizacion!#REF!</definedName>
    <definedName name="D_2">#N/A</definedName>
    <definedName name="D_3">#N/A</definedName>
    <definedName name="D1_15X20">[78]Analisis!$F$127</definedName>
    <definedName name="D7H">[50]EQUIPOS!$I$9</definedName>
    <definedName name="D8K">[50]EQUIPOS!$I$8</definedName>
    <definedName name="d8r">'[43]Listado Equipos a utilizar'!#REF!</definedName>
    <definedName name="D8T">'[55]Resumen Precio Equipos'!$I$13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>#REF!</definedName>
    <definedName name="data14" localSheetId="2">[36]Factura!#REF!</definedName>
    <definedName name="data14" localSheetId="3">[36]Factura!#REF!</definedName>
    <definedName name="data14" localSheetId="4">[36]Factura!#REF!</definedName>
    <definedName name="data14" localSheetId="5">[36]Factura!#REF!</definedName>
    <definedName name="data14" localSheetId="6">[36]Factura!#REF!</definedName>
    <definedName name="data14" localSheetId="7">[36]Factura!#REF!</definedName>
    <definedName name="data14">[36]Factura!#REF!</definedName>
    <definedName name="data15" localSheetId="2">[36]Factura!#REF!</definedName>
    <definedName name="data15" localSheetId="3">[36]Factura!#REF!</definedName>
    <definedName name="data15" localSheetId="4">[36]Factura!#REF!</definedName>
    <definedName name="data15" localSheetId="5">[36]Factura!#REF!</definedName>
    <definedName name="data15" localSheetId="6">[36]Factura!#REF!</definedName>
    <definedName name="data15" localSheetId="7">[36]Factura!#REF!</definedName>
    <definedName name="data15">[36]Factura!#REF!</definedName>
    <definedName name="data16" localSheetId="2">[36]Factura!#REF!</definedName>
    <definedName name="data16" localSheetId="4">[36]Factura!#REF!</definedName>
    <definedName name="data16" localSheetId="7">[36]Factura!#REF!</definedName>
    <definedName name="data16">[36]Factura!#REF!</definedName>
    <definedName name="data17" localSheetId="2">[36]Factura!#REF!</definedName>
    <definedName name="data17" localSheetId="4">[36]Factura!#REF!</definedName>
    <definedName name="data17" localSheetId="7">[36]Factura!#REF!</definedName>
    <definedName name="data17">[36]Factura!#REF!</definedName>
    <definedName name="data18" localSheetId="2">[36]Factura!#REF!</definedName>
    <definedName name="data18" localSheetId="4">[36]Factura!#REF!</definedName>
    <definedName name="data18" localSheetId="7">[36]Factura!#REF!</definedName>
    <definedName name="data18">[36]Factura!#REF!</definedName>
    <definedName name="data19" localSheetId="2">[36]Factura!#REF!</definedName>
    <definedName name="data19" localSheetId="4">[36]Factura!#REF!</definedName>
    <definedName name="data19" localSheetId="7">[36]Factura!#REF!</definedName>
    <definedName name="data19">[36]Factura!#REF!</definedName>
    <definedName name="data20" localSheetId="2">[36]Factura!#REF!</definedName>
    <definedName name="data20" localSheetId="4">[36]Factura!#REF!</definedName>
    <definedName name="data20" localSheetId="7">[36]Factura!#REF!</definedName>
    <definedName name="data20">[36]Factura!#REF!</definedName>
    <definedName name="data21" localSheetId="2">[36]Factura!#REF!</definedName>
    <definedName name="data21" localSheetId="4">[36]Factura!#REF!</definedName>
    <definedName name="data21" localSheetId="7">[36]Factura!#REF!</definedName>
    <definedName name="data21">[36]Factura!#REF!</definedName>
    <definedName name="data22" localSheetId="2">[36]Factura!#REF!</definedName>
    <definedName name="data22" localSheetId="4">[36]Factura!#REF!</definedName>
    <definedName name="data22" localSheetId="7">[36]Factura!#REF!</definedName>
    <definedName name="data22">[36]Factura!#REF!</definedName>
    <definedName name="data23" localSheetId="2">[36]Factura!#REF!</definedName>
    <definedName name="data23" localSheetId="4">[36]Factura!#REF!</definedName>
    <definedName name="data23" localSheetId="7">[36]Factura!#REF!</definedName>
    <definedName name="data23">[36]Factura!#REF!</definedName>
    <definedName name="data24" localSheetId="2">[36]Factura!#REF!</definedName>
    <definedName name="data24" localSheetId="4">[36]Factura!#REF!</definedName>
    <definedName name="data24" localSheetId="7">[36]Factura!#REF!</definedName>
    <definedName name="data24">[36]Factura!#REF!</definedName>
    <definedName name="data25" localSheetId="2">[36]Factura!#REF!</definedName>
    <definedName name="data25" localSheetId="4">[36]Factura!#REF!</definedName>
    <definedName name="data25" localSheetId="7">[36]Factura!#REF!</definedName>
    <definedName name="data25">[36]Factura!#REF!</definedName>
    <definedName name="data26" localSheetId="2">[36]Factura!#REF!</definedName>
    <definedName name="data26" localSheetId="4">[36]Factura!#REF!</definedName>
    <definedName name="data26" localSheetId="7">[36]Factura!#REF!</definedName>
    <definedName name="data26">[36]Factura!#REF!</definedName>
    <definedName name="data27" localSheetId="2">[36]Factura!#REF!</definedName>
    <definedName name="data27" localSheetId="4">[36]Factura!#REF!</definedName>
    <definedName name="data27" localSheetId="7">[36]Factura!#REF!</definedName>
    <definedName name="data27">[36]Factura!#REF!</definedName>
    <definedName name="data28" localSheetId="2">[36]Factura!#REF!</definedName>
    <definedName name="data28" localSheetId="4">[36]Factura!#REF!</definedName>
    <definedName name="data28" localSheetId="7">[36]Factura!#REF!</definedName>
    <definedName name="data28">[36]Factura!#REF!</definedName>
    <definedName name="data29" localSheetId="2">[36]Factura!#REF!</definedName>
    <definedName name="data29" localSheetId="4">[36]Factura!#REF!</definedName>
    <definedName name="data29" localSheetId="7">[36]Factura!#REF!</definedName>
    <definedName name="data29">[36]Factura!#REF!</definedName>
    <definedName name="data30" localSheetId="2">[36]Factura!#REF!</definedName>
    <definedName name="data30" localSheetId="4">[36]Factura!#REF!</definedName>
    <definedName name="data30" localSheetId="7">[36]Factura!#REF!</definedName>
    <definedName name="data30">[36]Factura!#REF!</definedName>
    <definedName name="data31" localSheetId="2">[36]Factura!#REF!</definedName>
    <definedName name="data31" localSheetId="4">[36]Factura!#REF!</definedName>
    <definedName name="data31" localSheetId="7">[36]Factura!#REF!</definedName>
    <definedName name="data31">[36]Factura!#REF!</definedName>
    <definedName name="data32" localSheetId="2">[36]Factura!#REF!</definedName>
    <definedName name="data32" localSheetId="4">[36]Factura!#REF!</definedName>
    <definedName name="data32" localSheetId="7">[36]Factura!#REF!</definedName>
    <definedName name="data32">[36]Factura!#REF!</definedName>
    <definedName name="data33" localSheetId="2">[36]Factura!#REF!</definedName>
    <definedName name="data33" localSheetId="4">[36]Factura!#REF!</definedName>
    <definedName name="data33" localSheetId="7">[36]Factura!#REF!</definedName>
    <definedName name="data33">[36]Factura!#REF!</definedName>
    <definedName name="data34" localSheetId="2">[36]Factura!#REF!</definedName>
    <definedName name="data34" localSheetId="4">[36]Factura!#REF!</definedName>
    <definedName name="data34" localSheetId="7">[36]Factura!#REF!</definedName>
    <definedName name="data34">[36]Factura!#REF!</definedName>
    <definedName name="data35" localSheetId="2">[36]Factura!#REF!</definedName>
    <definedName name="data35" localSheetId="4">[36]Factura!#REF!</definedName>
    <definedName name="data35" localSheetId="7">[36]Factura!#REF!</definedName>
    <definedName name="data35">[36]Factura!#REF!</definedName>
    <definedName name="data36" localSheetId="2">[36]Factura!#REF!</definedName>
    <definedName name="data36" localSheetId="4">[36]Factura!#REF!</definedName>
    <definedName name="data36" localSheetId="7">[36]Factura!#REF!</definedName>
    <definedName name="data36">[36]Factura!#REF!</definedName>
    <definedName name="data37" localSheetId="2">[36]Factura!#REF!</definedName>
    <definedName name="data37" localSheetId="4">[36]Factura!#REF!</definedName>
    <definedName name="data37" localSheetId="7">[36]Factura!#REF!</definedName>
    <definedName name="data37">[36]Factura!#REF!</definedName>
    <definedName name="data38" localSheetId="2">[36]Factura!#REF!</definedName>
    <definedName name="data38" localSheetId="4">[36]Factura!#REF!</definedName>
    <definedName name="data38" localSheetId="7">[36]Factura!#REF!</definedName>
    <definedName name="data38">[36]Factura!#REF!</definedName>
    <definedName name="data39" localSheetId="2">[36]Factura!#REF!</definedName>
    <definedName name="data39" localSheetId="4">[36]Factura!#REF!</definedName>
    <definedName name="data39" localSheetId="7">[36]Factura!#REF!</definedName>
    <definedName name="data39">[36]Factura!#REF!</definedName>
    <definedName name="data40" localSheetId="2">[36]Factura!#REF!</definedName>
    <definedName name="data40" localSheetId="4">[36]Factura!#REF!</definedName>
    <definedName name="data40" localSheetId="7">[36]Factura!#REF!</definedName>
    <definedName name="data40">[36]Factura!#REF!</definedName>
    <definedName name="data41" localSheetId="2">[36]Factura!#REF!</definedName>
    <definedName name="data41" localSheetId="4">[36]Factura!#REF!</definedName>
    <definedName name="data41" localSheetId="7">[36]Factura!#REF!</definedName>
    <definedName name="data41">[36]Factura!#REF!</definedName>
    <definedName name="data42" localSheetId="2">[36]Factura!#REF!</definedName>
    <definedName name="data42" localSheetId="4">[36]Factura!#REF!</definedName>
    <definedName name="data42" localSheetId="7">[36]Factura!#REF!</definedName>
    <definedName name="data42">[36]Factura!#REF!</definedName>
    <definedName name="data43" localSheetId="2">[36]Factura!#REF!</definedName>
    <definedName name="data43" localSheetId="4">[36]Factura!#REF!</definedName>
    <definedName name="data43" localSheetId="7">[36]Factura!#REF!</definedName>
    <definedName name="data43">[36]Factura!#REF!</definedName>
    <definedName name="data44" localSheetId="2">[36]Factura!#REF!</definedName>
    <definedName name="data44" localSheetId="4">[36]Factura!#REF!</definedName>
    <definedName name="data44" localSheetId="7">[36]Factura!#REF!</definedName>
    <definedName name="data44">[36]Factura!#REF!</definedName>
    <definedName name="data45" localSheetId="2">[36]Factura!#REF!</definedName>
    <definedName name="data45" localSheetId="4">[36]Factura!#REF!</definedName>
    <definedName name="data45" localSheetId="7">[36]Factura!#REF!</definedName>
    <definedName name="data45">[36]Factura!#REF!</definedName>
    <definedName name="data46" localSheetId="2">[36]Factura!#REF!</definedName>
    <definedName name="data46" localSheetId="4">[36]Factura!#REF!</definedName>
    <definedName name="data46" localSheetId="7">[36]Factura!#REF!</definedName>
    <definedName name="data46">[36]Factura!#REF!</definedName>
    <definedName name="data48" localSheetId="2">[36]Factura!#REF!</definedName>
    <definedName name="data48" localSheetId="4">[36]Factura!#REF!</definedName>
    <definedName name="data48" localSheetId="7">[36]Factura!#REF!</definedName>
    <definedName name="data48">[36]Factura!#REF!</definedName>
    <definedName name="data50" localSheetId="2">[36]Factura!#REF!</definedName>
    <definedName name="data50" localSheetId="4">[36]Factura!#REF!</definedName>
    <definedName name="data50" localSheetId="7">[36]Factura!#REF!</definedName>
    <definedName name="data50">[36]Factura!#REF!</definedName>
    <definedName name="data51" localSheetId="2">[36]Factura!#REF!</definedName>
    <definedName name="data51" localSheetId="4">[36]Factura!#REF!</definedName>
    <definedName name="data51" localSheetId="7">[36]Factura!#REF!</definedName>
    <definedName name="data51">[36]Factura!#REF!</definedName>
    <definedName name="data52" localSheetId="2">[36]Factura!#REF!</definedName>
    <definedName name="data52" localSheetId="4">[36]Factura!#REF!</definedName>
    <definedName name="data52" localSheetId="7">[36]Factura!#REF!</definedName>
    <definedName name="data52">[36]Factura!#REF!</definedName>
    <definedName name="data62" localSheetId="2">[36]Factura!#REF!</definedName>
    <definedName name="data62" localSheetId="4">[36]Factura!#REF!</definedName>
    <definedName name="data62" localSheetId="7">[36]Factura!#REF!</definedName>
    <definedName name="data62">[36]Factura!#REF!</definedName>
    <definedName name="data63" localSheetId="2">[36]Factura!#REF!</definedName>
    <definedName name="data63" localSheetId="4">[36]Factura!#REF!</definedName>
    <definedName name="data63" localSheetId="7">[36]Factura!#REF!</definedName>
    <definedName name="data63">[36]Factura!#REF!</definedName>
    <definedName name="data64" localSheetId="2">[36]Factura!#REF!</definedName>
    <definedName name="data64" localSheetId="4">[36]Factura!#REF!</definedName>
    <definedName name="data64" localSheetId="7">[36]Factura!#REF!</definedName>
    <definedName name="data64">[36]Factura!#REF!</definedName>
    <definedName name="data65" localSheetId="2">[36]Factura!#REF!</definedName>
    <definedName name="data65" localSheetId="4">[36]Factura!#REF!</definedName>
    <definedName name="data65" localSheetId="7">[36]Factura!#REF!</definedName>
    <definedName name="data65">[36]Factura!#REF!</definedName>
    <definedName name="data66" localSheetId="2">[36]Factura!#REF!</definedName>
    <definedName name="data66" localSheetId="4">[36]Factura!#REF!</definedName>
    <definedName name="data66" localSheetId="7">[36]Factura!#REF!</definedName>
    <definedName name="data66">[36]Factura!#REF!</definedName>
    <definedName name="data67" localSheetId="2">[36]Factura!#REF!</definedName>
    <definedName name="data67" localSheetId="4">[36]Factura!#REF!</definedName>
    <definedName name="data67" localSheetId="7">[36]Factura!#REF!</definedName>
    <definedName name="data67">[36]Factura!#REF!</definedName>
    <definedName name="data68" localSheetId="2">[36]Factura!#REF!</definedName>
    <definedName name="data68" localSheetId="4">[36]Factura!#REF!</definedName>
    <definedName name="data68" localSheetId="7">[36]Factura!#REF!</definedName>
    <definedName name="data68">[36]Factura!#REF!</definedName>
    <definedName name="data69" localSheetId="2">[36]Factura!#REF!</definedName>
    <definedName name="data69" localSheetId="4">[36]Factura!#REF!</definedName>
    <definedName name="data69" localSheetId="7">[36]Factura!#REF!</definedName>
    <definedName name="data69">[36]Factura!#REF!</definedName>
    <definedName name="data70" localSheetId="2">[36]Factura!#REF!</definedName>
    <definedName name="data70" localSheetId="4">[36]Factura!#REF!</definedName>
    <definedName name="data70" localSheetId="7">[36]Factura!#REF!</definedName>
    <definedName name="data70">[36]Factura!#REF!</definedName>
    <definedName name="Datos" localSheetId="2">#REF!</definedName>
    <definedName name="Datos" localSheetId="3">#REF!</definedName>
    <definedName name="Datos" localSheetId="4">#REF!</definedName>
    <definedName name="Datos" localSheetId="5">#REF!</definedName>
    <definedName name="Datos" localSheetId="6">#REF!</definedName>
    <definedName name="Datos" localSheetId="7">#REF!</definedName>
    <definedName name="Datos">#REF!</definedName>
    <definedName name="Datos1" localSheetId="2">#REF!</definedName>
    <definedName name="Datos1" localSheetId="4">#REF!</definedName>
    <definedName name="Datos1" localSheetId="7">#REF!</definedName>
    <definedName name="Datos1">#REF!</definedName>
    <definedName name="DD">#REF!</definedName>
    <definedName name="ddd">[102]M.O.!$C$557</definedName>
    <definedName name="dddd" localSheetId="2">'[103]Villa Hermosa'!#REF!</definedName>
    <definedName name="dddd" localSheetId="3">'[103]Villa Hermosa'!#REF!</definedName>
    <definedName name="dddd" localSheetId="4">'[103]Villa Hermosa'!#REF!</definedName>
    <definedName name="dddd" localSheetId="5">'[103]Villa Hermosa'!#REF!</definedName>
    <definedName name="dddd" localSheetId="6">'[103]Villa Hermosa'!#REF!</definedName>
    <definedName name="dddd" localSheetId="7">'[103]Villa Hermosa'!#REF!</definedName>
    <definedName name="dddd">'[103]Villa Hermosa'!#REF!</definedName>
    <definedName name="DE">[104]Insumos!$I$3</definedName>
    <definedName name="DEDE" hidden="1">#REF!</definedName>
    <definedName name="DEDE2" hidden="1">#REF!</definedName>
    <definedName name="DEDE3" hidden="1">#REF!</definedName>
    <definedName name="DEDE4">#REF!</definedName>
    <definedName name="DEDE5" hidden="1">#REF!</definedName>
    <definedName name="DEDE6" hidden="1">#REF!</definedName>
    <definedName name="DEDE7" hidden="1">#REF!</definedName>
    <definedName name="DEDE8">#REF!</definedName>
    <definedName name="deducciones" localSheetId="2">#REF!</definedName>
    <definedName name="deducciones" localSheetId="3">#REF!</definedName>
    <definedName name="deducciones" localSheetId="4">#REF!</definedName>
    <definedName name="deducciones" localSheetId="5">#REF!</definedName>
    <definedName name="deducciones" localSheetId="6">#REF!</definedName>
    <definedName name="deducciones" localSheetId="7">#REF!</definedName>
    <definedName name="deducciones">#REF!</definedName>
    <definedName name="deducciones_2">"$#REF!.$M$62"</definedName>
    <definedName name="deducciones_3">"$#REF!.$M$62"</definedName>
    <definedName name="del" localSheetId="2">#REF!</definedName>
    <definedName name="del" localSheetId="3">#REF!</definedName>
    <definedName name="del" localSheetId="4">#REF!</definedName>
    <definedName name="del" localSheetId="5">#REF!</definedName>
    <definedName name="del" localSheetId="6">#REF!</definedName>
    <definedName name="del" localSheetId="7">#REF!</definedName>
    <definedName name="del" localSheetId="0">#REF!</definedName>
    <definedName name="del">#REF!</definedName>
    <definedName name="demolicionaceraum" localSheetId="2">#REF!</definedName>
    <definedName name="demolicionaceraum" localSheetId="4">#REF!</definedName>
    <definedName name="demolicionaceraum" localSheetId="7">#REF!</definedName>
    <definedName name="demolicionaceraum">#REF!</definedName>
    <definedName name="deplu3" localSheetId="2">[23]Volumenes!#REF!</definedName>
    <definedName name="deplu3" localSheetId="3">[23]Volumenes!#REF!</definedName>
    <definedName name="deplu3" localSheetId="4">[23]Volumenes!#REF!</definedName>
    <definedName name="deplu3" localSheetId="5">[23]Volumenes!#REF!</definedName>
    <definedName name="deplu3" localSheetId="6">[23]Volumenes!#REF!</definedName>
    <definedName name="deplu3" localSheetId="7">[23]Volumenes!#REF!</definedName>
    <definedName name="deplu3" localSheetId="0">[23]Volumenes!#REF!</definedName>
    <definedName name="deplu3">[23]Volumenes!#REF!</definedName>
    <definedName name="DERBCO" localSheetId="3">[5]Mat!$D$56</definedName>
    <definedName name="DERBCO" localSheetId="4">[5]Mat!$D$56</definedName>
    <definedName name="DERBCO" localSheetId="5">[5]Mat!$D$56</definedName>
    <definedName name="DERBCO" localSheetId="6">[5]Mat!$D$56</definedName>
    <definedName name="DERBCO" localSheetId="7">[5]Mat!$D$56</definedName>
    <definedName name="DERBCO" localSheetId="0">[5]Mat!$D$56</definedName>
    <definedName name="DERBCO">[6]Mat!$D$56</definedName>
    <definedName name="DERPLTO" localSheetId="3">[5]Mat!$D$57</definedName>
    <definedName name="DERPLTO" localSheetId="4">[5]Mat!$D$57</definedName>
    <definedName name="DERPLTO" localSheetId="5">[5]Mat!$D$57</definedName>
    <definedName name="DERPLTO" localSheetId="6">[5]Mat!$D$57</definedName>
    <definedName name="DERPLTO" localSheetId="7">[5]Mat!$D$57</definedName>
    <definedName name="DERPLTO" localSheetId="0">[5]Mat!$D$57</definedName>
    <definedName name="DERPLTO">[6]Mat!$D$57</definedName>
    <definedName name="DERRCEMBLANCO" localSheetId="2">#REF!</definedName>
    <definedName name="DERRCEMBLANCO" localSheetId="3">#REF!</definedName>
    <definedName name="DERRCEMBLANCO" localSheetId="4">#REF!</definedName>
    <definedName name="DERRCEMBLANCO" localSheetId="5">#REF!</definedName>
    <definedName name="DERRCEMBLANCO" localSheetId="6">#REF!</definedName>
    <definedName name="DERRCEMBLANCO" localSheetId="7">#REF!</definedName>
    <definedName name="DERRCEMBLANCO" localSheetId="0">#REF!</definedName>
    <definedName name="DERRCEMBLANCO">#REF!</definedName>
    <definedName name="DERRCEMGRIS" localSheetId="2">#REF!</definedName>
    <definedName name="DERRCEMGRIS" localSheetId="3">#REF!</definedName>
    <definedName name="DERRCEMGRIS" localSheetId="4">#REF!</definedName>
    <definedName name="DERRCEMGRIS" localSheetId="5">#REF!</definedName>
    <definedName name="DERRCEMGRIS" localSheetId="6">#REF!</definedName>
    <definedName name="DERRCEMGRIS" localSheetId="7">#REF!</definedName>
    <definedName name="DERRCEMGRIS" localSheetId="0">#REF!</definedName>
    <definedName name="DERRCEMGRIS">#REF!</definedName>
    <definedName name="DERRETIDO">[33]Materiales!$E$21</definedName>
    <definedName name="Derretido_Blanco">[47]Insumos!$B$50:$D$50</definedName>
    <definedName name="DERRETIDOBCO" localSheetId="2">#REF!</definedName>
    <definedName name="DERRETIDOBCO" localSheetId="3">#REF!</definedName>
    <definedName name="DERRETIDOBCO" localSheetId="4">#REF!</definedName>
    <definedName name="DERRETIDOBCO" localSheetId="5">#REF!</definedName>
    <definedName name="DERRETIDOBCO" localSheetId="6">#REF!</definedName>
    <definedName name="DERRETIDOBCO" localSheetId="7">#REF!</definedName>
    <definedName name="DERRETIDOBCO" localSheetId="0">#REF!</definedName>
    <definedName name="DERRETIDOBCO">#REF!</definedName>
    <definedName name="DERRETIDOBLANCO" localSheetId="2">#REF!</definedName>
    <definedName name="DERRETIDOBLANCO" localSheetId="3">#REF!</definedName>
    <definedName name="DERRETIDOBLANCO" localSheetId="4">#REF!</definedName>
    <definedName name="DERRETIDOBLANCO" localSheetId="5">#REF!</definedName>
    <definedName name="DERRETIDOBLANCO" localSheetId="6">#REF!</definedName>
    <definedName name="DERRETIDOBLANCO" localSheetId="7">#REF!</definedName>
    <definedName name="DERRETIDOBLANCO" localSheetId="0">#REF!</definedName>
    <definedName name="DERRETIDOBLANCO">#REF!</definedName>
    <definedName name="derretidocrema" localSheetId="2">#REF!</definedName>
    <definedName name="derretidocrema" localSheetId="3">#REF!</definedName>
    <definedName name="derretidocrema" localSheetId="4">#REF!</definedName>
    <definedName name="derretidocrema" localSheetId="5">#REF!</definedName>
    <definedName name="derretidocrema" localSheetId="6">#REF!</definedName>
    <definedName name="derretidocrema" localSheetId="7">#REF!</definedName>
    <definedName name="derretidocrema" localSheetId="0">#REF!</definedName>
    <definedName name="derretidocrema">#REF!</definedName>
    <definedName name="DERRETIDOGRIS" localSheetId="2">#REF!</definedName>
    <definedName name="DERRETIDOGRIS" localSheetId="4">#REF!</definedName>
    <definedName name="DERRETIDOGRIS" localSheetId="7">#REF!</definedName>
    <definedName name="DERRETIDOGRIS">#REF!</definedName>
    <definedName name="DERRETIDOVER" localSheetId="2">#REF!</definedName>
    <definedName name="DERRETIDOVER" localSheetId="4">#REF!</definedName>
    <definedName name="DERRETIDOVER" localSheetId="5">#REF!</definedName>
    <definedName name="DERRETIDOVER" localSheetId="6">#REF!</definedName>
    <definedName name="DERRETIDOVER" localSheetId="7">#REF!</definedName>
    <definedName name="DERRETIDOVER">#REF!</definedName>
    <definedName name="desaaa">[33]Analisis!$F$722</definedName>
    <definedName name="Desagüe_de_piso_de_2______INST." localSheetId="2">[19]Insumos!#REF!</definedName>
    <definedName name="Desagüe_de_piso_de_2______INST." localSheetId="3">[19]Insumos!#REF!</definedName>
    <definedName name="Desagüe_de_piso_de_2______INST." localSheetId="4">[19]Insumos!#REF!</definedName>
    <definedName name="Desagüe_de_piso_de_2______INST." localSheetId="5">[19]Insumos!#REF!</definedName>
    <definedName name="Desagüe_de_piso_de_2______INST." localSheetId="6">[19]Insumos!#REF!</definedName>
    <definedName name="Desagüe_de_piso_de_2______INST." localSheetId="7">[19]Insumos!#REF!</definedName>
    <definedName name="Desagüe_de_piso_de_2______INST." localSheetId="0">[19]Insumos!#REF!</definedName>
    <definedName name="Desagüe_de_piso_de_2______INST.">[19]Insumos!#REF!</definedName>
    <definedName name="Desagüe_de_techo_de_3" localSheetId="2">[19]Insumos!#REF!</definedName>
    <definedName name="Desagüe_de_techo_de_3" localSheetId="3">[19]Insumos!#REF!</definedName>
    <definedName name="Desagüe_de_techo_de_3" localSheetId="4">[19]Insumos!#REF!</definedName>
    <definedName name="Desagüe_de_techo_de_3" localSheetId="5">[19]Insumos!#REF!</definedName>
    <definedName name="Desagüe_de_techo_de_3" localSheetId="6">[19]Insumos!#REF!</definedName>
    <definedName name="Desagüe_de_techo_de_3" localSheetId="7">[19]Insumos!#REF!</definedName>
    <definedName name="Desagüe_de_techo_de_3">[19]Insumos!#REF!</definedName>
    <definedName name="Desagüe_de_techo_de_4" localSheetId="2">[19]Insumos!#REF!</definedName>
    <definedName name="Desagüe_de_techo_de_4" localSheetId="4">[19]Insumos!#REF!</definedName>
    <definedName name="Desagüe_de_techo_de_4" localSheetId="7">[19]Insumos!#REF!</definedName>
    <definedName name="Desagüe_de_techo_de_4">[19]Insumos!#REF!</definedName>
    <definedName name="DESAGUE2" localSheetId="2">#REF!</definedName>
    <definedName name="DESAGUE2" localSheetId="3">#REF!</definedName>
    <definedName name="DESAGUE2" localSheetId="4">#REF!</definedName>
    <definedName name="DESAGUE2" localSheetId="5">#REF!</definedName>
    <definedName name="DESAGUE2" localSheetId="6">#REF!</definedName>
    <definedName name="DESAGUE2" localSheetId="7">#REF!</definedName>
    <definedName name="DESAGUE2">#REF!</definedName>
    <definedName name="DESAGUE3" localSheetId="2">#REF!</definedName>
    <definedName name="DESAGUE3" localSheetId="4">#REF!</definedName>
    <definedName name="DESAGUE3" localSheetId="7">#REF!</definedName>
    <definedName name="DESAGUE3">#REF!</definedName>
    <definedName name="DESAGUEBANERA" localSheetId="2">#REF!</definedName>
    <definedName name="DESAGUEBANERA" localSheetId="4">#REF!</definedName>
    <definedName name="DESAGUEBANERA" localSheetId="7">#REF!</definedName>
    <definedName name="DESAGUEBANERA">#REF!</definedName>
    <definedName name="DESAGUEDOBLEFRE" localSheetId="2">#REF!</definedName>
    <definedName name="DESAGUEDOBLEFRE" localSheetId="4">#REF!</definedName>
    <definedName name="DESAGUEDOBLEFRE" localSheetId="7">#REF!</definedName>
    <definedName name="DESAGUEDOBLEFRE">#REF!</definedName>
    <definedName name="DESAGUEFREGADERO">[33]Materiales!$E$540</definedName>
    <definedName name="DESAGUEPISO2">[40]Analisis!$F$829</definedName>
    <definedName name="desap">[71]Analisis!$E$1159</definedName>
    <definedName name="desap4">[71]Analisis!$E$1167</definedName>
    <definedName name="DESCRIPCION">#N/A</definedName>
    <definedName name="DESENCARCO" localSheetId="2">#REF!</definedName>
    <definedName name="DESENCARCO" localSheetId="3">#REF!</definedName>
    <definedName name="DESENCARCO" localSheetId="4">#REF!</definedName>
    <definedName name="DESENCARCO" localSheetId="5">#REF!</definedName>
    <definedName name="DESENCARCO" localSheetId="6">#REF!</definedName>
    <definedName name="DESENCARCO" localSheetId="7">#REF!</definedName>
    <definedName name="DESENCARCO" localSheetId="0">#REF!</definedName>
    <definedName name="DESENCARCO">#REF!</definedName>
    <definedName name="DESENCCOL" localSheetId="2">#REF!</definedName>
    <definedName name="DESENCCOL" localSheetId="4">#REF!</definedName>
    <definedName name="DESENCCOL" localSheetId="7">#REF!</definedName>
    <definedName name="DESENCCOL">#REF!</definedName>
    <definedName name="DESENCDIN" localSheetId="2">#REF!</definedName>
    <definedName name="DESENCDIN" localSheetId="4">#REF!</definedName>
    <definedName name="DESENCDIN" localSheetId="7">#REF!</definedName>
    <definedName name="DESENCDIN">#REF!</definedName>
    <definedName name="DESENCFP275" localSheetId="2">#REF!</definedName>
    <definedName name="DESENCFP275" localSheetId="4">#REF!</definedName>
    <definedName name="DESENCFP275" localSheetId="7">#REF!</definedName>
    <definedName name="DESENCFP275">#REF!</definedName>
    <definedName name="DESENCFPADIC" localSheetId="2">#REF!</definedName>
    <definedName name="DESENCFPADIC" localSheetId="4">#REF!</definedName>
    <definedName name="DESENCFPADIC" localSheetId="7">#REF!</definedName>
    <definedName name="DESENCFPADIC">#REF!</definedName>
    <definedName name="DESENCVIGA" localSheetId="2">#REF!</definedName>
    <definedName name="DESENCVIGA" localSheetId="4">#REF!</definedName>
    <definedName name="DESENCVIGA" localSheetId="7">#REF!</definedName>
    <definedName name="DESENCVIGA">#REF!</definedName>
    <definedName name="desesc2" localSheetId="2">[23]Volumenes!#REF!</definedName>
    <definedName name="desesc2" localSheetId="4">[23]Volumenes!#REF!</definedName>
    <definedName name="desesc2" localSheetId="7">[23]Volumenes!#REF!</definedName>
    <definedName name="desesc2">[23]Volumenes!#REF!</definedName>
    <definedName name="desglose" localSheetId="2">'[103]Villa Hermosa'!#REF!</definedName>
    <definedName name="desglose" localSheetId="4">'[103]Villa Hermosa'!#REF!</definedName>
    <definedName name="desglose" localSheetId="7">'[103]Villa Hermosa'!#REF!</definedName>
    <definedName name="desglose">'[103]Villa Hermosa'!#REF!</definedName>
    <definedName name="desi">#REF!</definedName>
    <definedName name="desii">#REF!</definedName>
    <definedName name="desiii">#REF!</definedName>
    <definedName name="desiiii">#REF!</definedName>
    <definedName name="DESMANTSE500CONTRA" localSheetId="2">#REF!</definedName>
    <definedName name="DESMANTSE500CONTRA" localSheetId="3">#REF!</definedName>
    <definedName name="DESMANTSE500CONTRA" localSheetId="4">#REF!</definedName>
    <definedName name="DESMANTSE500CONTRA" localSheetId="5">#REF!</definedName>
    <definedName name="DESMANTSE500CONTRA" localSheetId="6">#REF!</definedName>
    <definedName name="DESMANTSE500CONTRA" localSheetId="7">#REF!</definedName>
    <definedName name="DESMANTSE500CONTRA">#REF!</definedName>
    <definedName name="DesmPlaf" localSheetId="2">#REF!</definedName>
    <definedName name="DesmPlaf" localSheetId="4">#REF!</definedName>
    <definedName name="DesmPlaf" localSheetId="5">#REF!</definedName>
    <definedName name="DesmPlaf" localSheetId="6">#REF!</definedName>
    <definedName name="DesmPlaf" localSheetId="7">#REF!</definedName>
    <definedName name="DesmPlaf">#REF!</definedName>
    <definedName name="DesmPuerta" localSheetId="2">#REF!</definedName>
    <definedName name="DesmPuerta" localSheetId="4">#REF!</definedName>
    <definedName name="DesmPuerta" localSheetId="5">#REF!</definedName>
    <definedName name="DesmPuerta" localSheetId="6">#REF!</definedName>
    <definedName name="DesmPuerta" localSheetId="7">#REF!</definedName>
    <definedName name="DesmPuerta">#REF!</definedName>
    <definedName name="DesmVent" localSheetId="2">#REF!</definedName>
    <definedName name="DesmVent" localSheetId="4">#REF!</definedName>
    <definedName name="DesmVent" localSheetId="5">#REF!</definedName>
    <definedName name="DesmVent" localSheetId="6">#REF!</definedName>
    <definedName name="DesmVent" localSheetId="7">#REF!</definedName>
    <definedName name="DesmVent">#REF!</definedName>
    <definedName name="desp" localSheetId="2">#REF!</definedName>
    <definedName name="desp" localSheetId="4">#REF!</definedName>
    <definedName name="desp" localSheetId="7">#REF!</definedName>
    <definedName name="desp">#REF!</definedName>
    <definedName name="DESP24" localSheetId="2">#REF!</definedName>
    <definedName name="DESP24" localSheetId="4">#REF!</definedName>
    <definedName name="DESP24" localSheetId="7">#REF!</definedName>
    <definedName name="DESP24">#REF!</definedName>
    <definedName name="DESP34" localSheetId="2">#REF!</definedName>
    <definedName name="DESP34" localSheetId="4">#REF!</definedName>
    <definedName name="DESP34" localSheetId="7">#REF!</definedName>
    <definedName name="DESP34">#REF!</definedName>
    <definedName name="DESP44" localSheetId="2">#REF!</definedName>
    <definedName name="DESP44" localSheetId="4">#REF!</definedName>
    <definedName name="DESP44" localSheetId="7">#REF!</definedName>
    <definedName name="DESP44">#REF!</definedName>
    <definedName name="DESP46" localSheetId="2">#REF!</definedName>
    <definedName name="DESP46" localSheetId="4">#REF!</definedName>
    <definedName name="DESP46" localSheetId="7">#REF!</definedName>
    <definedName name="DESP46">#REF!</definedName>
    <definedName name="DESPACE1" localSheetId="2">#REF!</definedName>
    <definedName name="DESPACE1" localSheetId="4">#REF!</definedName>
    <definedName name="DESPACE1" localSheetId="7">#REF!</definedName>
    <definedName name="DESPACE1">#REF!</definedName>
    <definedName name="DESPACE2" localSheetId="2">#REF!</definedName>
    <definedName name="DESPACE2" localSheetId="4">#REF!</definedName>
    <definedName name="DESPACE2" localSheetId="7">#REF!</definedName>
    <definedName name="DESPACE2">#REF!</definedName>
    <definedName name="DESPACEMALLA" localSheetId="2">#REF!</definedName>
    <definedName name="DESPACEMALLA" localSheetId="4">#REF!</definedName>
    <definedName name="DESPACEMALLA" localSheetId="7">#REF!</definedName>
    <definedName name="DESPACEMALLA">#REF!</definedName>
    <definedName name="DESPCLA" localSheetId="2">#REF!</definedName>
    <definedName name="DESPCLA" localSheetId="4">#REF!</definedName>
    <definedName name="DESPCLA" localSheetId="7">#REF!</definedName>
    <definedName name="DESPCLA">#REF!</definedName>
    <definedName name="DESPISO2CONTRA" localSheetId="2">#REF!</definedName>
    <definedName name="DESPISO2CONTRA" localSheetId="4">#REF!</definedName>
    <definedName name="DESPISO2CONTRA" localSheetId="7">#REF!</definedName>
    <definedName name="DESPISO2CONTRA">#REF!</definedName>
    <definedName name="DESPLU3" localSheetId="2">#REF!</definedName>
    <definedName name="DESPLU3" localSheetId="3">#REF!</definedName>
    <definedName name="DESPLU3" localSheetId="4">#REF!</definedName>
    <definedName name="DESPLU3" localSheetId="5">#REF!</definedName>
    <definedName name="DESPLU3" localSheetId="6">#REF!</definedName>
    <definedName name="DESPLU3" localSheetId="7">#REF!</definedName>
    <definedName name="DESPLU3" localSheetId="0">#REF!</definedName>
    <definedName name="DESPLU3">#REF!</definedName>
    <definedName name="DESPLU4" localSheetId="2">#REF!</definedName>
    <definedName name="DESPLU4" localSheetId="3">#REF!</definedName>
    <definedName name="DESPLU4" localSheetId="4">#REF!</definedName>
    <definedName name="DESPLU4" localSheetId="5">#REF!</definedName>
    <definedName name="DESPLU4" localSheetId="6">#REF!</definedName>
    <definedName name="DESPLU4" localSheetId="7">#REF!</definedName>
    <definedName name="DESPLU4" localSheetId="0">#REF!</definedName>
    <definedName name="DESPLU4">#REF!</definedName>
    <definedName name="DESPMAD1" localSheetId="2">#REF!</definedName>
    <definedName name="DESPMAD1" localSheetId="4">#REF!</definedName>
    <definedName name="DESPMAD1" localSheetId="7">#REF!</definedName>
    <definedName name="DESPMAD1">#REF!</definedName>
    <definedName name="DESPMAD2" localSheetId="2">#REF!</definedName>
    <definedName name="DESPMAD2" localSheetId="4">#REF!</definedName>
    <definedName name="DESPMAD2" localSheetId="7">#REF!</definedName>
    <definedName name="DESPMAD2">#REF!</definedName>
    <definedName name="desvi">#REF!</definedName>
    <definedName name="desvii">#REF!</definedName>
    <definedName name="desviii">#REF!</definedName>
    <definedName name="desviiii">#REF!</definedName>
    <definedName name="detech3">'[61]Ana-Sanit.'!$F$552</definedName>
    <definedName name="diames" localSheetId="2">#REF!</definedName>
    <definedName name="diames" localSheetId="3">#REF!</definedName>
    <definedName name="diames" localSheetId="4">#REF!</definedName>
    <definedName name="diames" localSheetId="5">#REF!</definedName>
    <definedName name="diames" localSheetId="6">#REF!</definedName>
    <definedName name="diames" localSheetId="7">#REF!</definedName>
    <definedName name="diames">#REF!</definedName>
    <definedName name="Diesel" localSheetId="2">[19]Insumos!#REF!</definedName>
    <definedName name="Diesel" localSheetId="3">[19]Insumos!#REF!</definedName>
    <definedName name="Diesel" localSheetId="4">[19]Insumos!#REF!</definedName>
    <definedName name="Diesel" localSheetId="5">[19]Insumos!#REF!</definedName>
    <definedName name="Diesel" localSheetId="6">[19]Insumos!#REF!</definedName>
    <definedName name="Diesel" localSheetId="7">[19]Insumos!#REF!</definedName>
    <definedName name="Diesel">[19]Insumos!#REF!</definedName>
    <definedName name="din" localSheetId="2">'[32]Pres. '!#REF!</definedName>
    <definedName name="din" localSheetId="3">'[32]Pres. '!#REF!</definedName>
    <definedName name="din" localSheetId="4">'[32]Pres. '!#REF!</definedName>
    <definedName name="din" localSheetId="5">'[32]Pres. '!#REF!</definedName>
    <definedName name="din" localSheetId="6">'[32]Pres. '!#REF!</definedName>
    <definedName name="din" localSheetId="7">'[32]Pres. '!#REF!</definedName>
    <definedName name="din">'[32]Pres. '!#REF!</definedName>
    <definedName name="dint" localSheetId="2">#REF!</definedName>
    <definedName name="dint" localSheetId="3">#REF!</definedName>
    <definedName name="dint" localSheetId="4">#REF!</definedName>
    <definedName name="dint" localSheetId="5">#REF!</definedName>
    <definedName name="dint" localSheetId="6">#REF!</definedName>
    <definedName name="dint" localSheetId="7">#REF!</definedName>
    <definedName name="dint">#REF!</definedName>
    <definedName name="dint1">[71]Analisis!$E$638</definedName>
    <definedName name="Dinte.20x15" localSheetId="2">#REF!</definedName>
    <definedName name="Dinte.20x15" localSheetId="3">#REF!</definedName>
    <definedName name="Dinte.20x15" localSheetId="4">#REF!</definedName>
    <definedName name="Dinte.20x15" localSheetId="5">#REF!</definedName>
    <definedName name="Dinte.20x15" localSheetId="6">#REF!</definedName>
    <definedName name="Dinte.20x15" localSheetId="7">#REF!</definedName>
    <definedName name="Dinte.20x15">#REF!</definedName>
    <definedName name="DINTEL">'[61]Anal. horm.'!$F$1139</definedName>
    <definedName name="Dintel.Casino" localSheetId="2">#REF!</definedName>
    <definedName name="Dintel.Casino" localSheetId="3">#REF!</definedName>
    <definedName name="Dintel.Casino" localSheetId="4">#REF!</definedName>
    <definedName name="Dintel.Casino" localSheetId="5">#REF!</definedName>
    <definedName name="Dintel.Casino" localSheetId="6">#REF!</definedName>
    <definedName name="Dintel.Casino" localSheetId="7">#REF!</definedName>
    <definedName name="Dintel.Casino">#REF!</definedName>
    <definedName name="Dintel.Cocina" localSheetId="2">[59]Análisis!#REF!</definedName>
    <definedName name="Dintel.Cocina" localSheetId="3">[59]Análisis!#REF!</definedName>
    <definedName name="Dintel.Cocina" localSheetId="4">[59]Análisis!#REF!</definedName>
    <definedName name="Dintel.Cocina" localSheetId="5">[59]Análisis!#REF!</definedName>
    <definedName name="Dintel.Cocina" localSheetId="6">[59]Análisis!#REF!</definedName>
    <definedName name="Dintel.Cocina" localSheetId="7">[59]Análisis!#REF!</definedName>
    <definedName name="Dintel.Cocina">[59]Análisis!#REF!</definedName>
    <definedName name="dintel.curvo" localSheetId="2">#REF!</definedName>
    <definedName name="dintel.curvo" localSheetId="3">#REF!</definedName>
    <definedName name="dintel.curvo" localSheetId="4">#REF!</definedName>
    <definedName name="dintel.curvo" localSheetId="5">#REF!</definedName>
    <definedName name="dintel.curvo" localSheetId="6">#REF!</definedName>
    <definedName name="dintel.curvo" localSheetId="7">#REF!</definedName>
    <definedName name="dintel.curvo">#REF!</definedName>
    <definedName name="Dintel.D.1erN" localSheetId="2">#REF!</definedName>
    <definedName name="Dintel.D.1erN" localSheetId="4">#REF!</definedName>
    <definedName name="Dintel.D.1erN" localSheetId="7">#REF!</definedName>
    <definedName name="Dintel.D.1erN">#REF!</definedName>
    <definedName name="Dintel.D.2doN" localSheetId="2">#REF!</definedName>
    <definedName name="Dintel.D.2doN" localSheetId="4">#REF!</definedName>
    <definedName name="Dintel.D.2doN" localSheetId="7">#REF!</definedName>
    <definedName name="Dintel.D.2doN">#REF!</definedName>
    <definedName name="Dintel.D.3erN" localSheetId="2">#REF!</definedName>
    <definedName name="Dintel.D.3erN" localSheetId="4">#REF!</definedName>
    <definedName name="Dintel.D.3erN" localSheetId="7">#REF!</definedName>
    <definedName name="Dintel.D.3erN">#REF!</definedName>
    <definedName name="Dintel.D.4toN" localSheetId="2">#REF!</definedName>
    <definedName name="Dintel.D.4toN" localSheetId="4">#REF!</definedName>
    <definedName name="Dintel.D.4toN" localSheetId="7">#REF!</definedName>
    <definedName name="Dintel.D.4toN">#REF!</definedName>
    <definedName name="Dintel.D1.15x40" localSheetId="2">[64]Análisis!#REF!</definedName>
    <definedName name="Dintel.D1.15x40" localSheetId="4">[64]Análisis!#REF!</definedName>
    <definedName name="Dintel.D1.15x40" localSheetId="7">[64]Análisis!#REF!</definedName>
    <definedName name="Dintel.D1.15x40">[64]Análisis!#REF!</definedName>
    <definedName name="Dintel.D1.1erN" localSheetId="2">#REF!</definedName>
    <definedName name="Dintel.D1.1erN" localSheetId="3">#REF!</definedName>
    <definedName name="Dintel.D1.1erN" localSheetId="4">#REF!</definedName>
    <definedName name="Dintel.D1.1erN" localSheetId="5">#REF!</definedName>
    <definedName name="Dintel.D1.1erN" localSheetId="6">#REF!</definedName>
    <definedName name="Dintel.D1.1erN" localSheetId="7">#REF!</definedName>
    <definedName name="Dintel.D1.1erN">#REF!</definedName>
    <definedName name="Dintel.D1.2doN" localSheetId="2">#REF!</definedName>
    <definedName name="Dintel.D1.2doN" localSheetId="4">#REF!</definedName>
    <definedName name="Dintel.D1.2doN" localSheetId="7">#REF!</definedName>
    <definedName name="Dintel.D1.2doN">#REF!</definedName>
    <definedName name="Dintel.D1.3erN" localSheetId="2">#REF!</definedName>
    <definedName name="Dintel.D1.3erN" localSheetId="4">#REF!</definedName>
    <definedName name="Dintel.D1.3erN" localSheetId="7">#REF!</definedName>
    <definedName name="Dintel.D1.3erN">#REF!</definedName>
    <definedName name="Dintel.D1.4toN" localSheetId="2">#REF!</definedName>
    <definedName name="Dintel.D1.4toN" localSheetId="4">#REF!</definedName>
    <definedName name="Dintel.D1.4toN" localSheetId="7">#REF!</definedName>
    <definedName name="Dintel.D1.4toN">#REF!</definedName>
    <definedName name="Dintel.D120x40" localSheetId="2">[64]Análisis!#REF!</definedName>
    <definedName name="Dintel.D120x40" localSheetId="4">[64]Análisis!#REF!</definedName>
    <definedName name="Dintel.D120x40" localSheetId="7">[64]Análisis!#REF!</definedName>
    <definedName name="Dintel.D120x40">[64]Análisis!#REF!</definedName>
    <definedName name="Dintel.D2.15x40" localSheetId="2">[64]Análisis!#REF!</definedName>
    <definedName name="Dintel.D2.15x40" localSheetId="4">[64]Análisis!#REF!</definedName>
    <definedName name="Dintel.D2.15x40" localSheetId="7">[64]Análisis!#REF!</definedName>
    <definedName name="Dintel.D2.15x40">[64]Análisis!#REF!</definedName>
    <definedName name="Dintel.D2.1erN" localSheetId="2">#REF!</definedName>
    <definedName name="Dintel.D2.1erN" localSheetId="3">#REF!</definedName>
    <definedName name="Dintel.D2.1erN" localSheetId="4">#REF!</definedName>
    <definedName name="Dintel.D2.1erN" localSheetId="5">#REF!</definedName>
    <definedName name="Dintel.D2.1erN" localSheetId="6">#REF!</definedName>
    <definedName name="Dintel.D2.1erN" localSheetId="7">#REF!</definedName>
    <definedName name="Dintel.D2.1erN">#REF!</definedName>
    <definedName name="Dintel.D2.20x40" localSheetId="2">[64]Análisis!#REF!</definedName>
    <definedName name="Dintel.D2.20x40" localSheetId="3">[64]Análisis!#REF!</definedName>
    <definedName name="Dintel.D2.20x40" localSheetId="4">[64]Análisis!#REF!</definedName>
    <definedName name="Dintel.D2.20x40" localSheetId="5">[64]Análisis!#REF!</definedName>
    <definedName name="Dintel.D2.20x40" localSheetId="6">[64]Análisis!#REF!</definedName>
    <definedName name="Dintel.D2.20x40" localSheetId="7">[64]Análisis!#REF!</definedName>
    <definedName name="Dintel.D2.20x40">[64]Análisis!#REF!</definedName>
    <definedName name="Dintel.D2.2doN" localSheetId="2">#REF!</definedName>
    <definedName name="Dintel.D2.2doN" localSheetId="3">#REF!</definedName>
    <definedName name="Dintel.D2.2doN" localSheetId="4">#REF!</definedName>
    <definedName name="Dintel.D2.2doN" localSheetId="5">#REF!</definedName>
    <definedName name="Dintel.D2.2doN" localSheetId="6">#REF!</definedName>
    <definedName name="Dintel.D2.2doN" localSheetId="7">#REF!</definedName>
    <definedName name="Dintel.D2.2doN">#REF!</definedName>
    <definedName name="Dintel.D2.3erN" localSheetId="2">#REF!</definedName>
    <definedName name="Dintel.D2.3erN" localSheetId="4">#REF!</definedName>
    <definedName name="Dintel.D2.3erN" localSheetId="7">#REF!</definedName>
    <definedName name="Dintel.D2.3erN">#REF!</definedName>
    <definedName name="Dintel.D2.4toN" localSheetId="2">#REF!</definedName>
    <definedName name="Dintel.D2.4toN" localSheetId="4">#REF!</definedName>
    <definedName name="Dintel.D2.4toN" localSheetId="7">#REF!</definedName>
    <definedName name="Dintel.D2.4toN">#REF!</definedName>
    <definedName name="Dintel.DC.1erN" localSheetId="2">#REF!</definedName>
    <definedName name="Dintel.DC.1erN" localSheetId="4">#REF!</definedName>
    <definedName name="Dintel.DC.1erN" localSheetId="7">#REF!</definedName>
    <definedName name="Dintel.DC.1erN">#REF!</definedName>
    <definedName name="Dintel.DC.2doN" localSheetId="2">#REF!</definedName>
    <definedName name="Dintel.DC.2doN" localSheetId="4">#REF!</definedName>
    <definedName name="Dintel.DC.2doN" localSheetId="7">#REF!</definedName>
    <definedName name="Dintel.DC.2doN">#REF!</definedName>
    <definedName name="Dintel.DC.3erN" localSheetId="2">#REF!</definedName>
    <definedName name="Dintel.DC.3erN" localSheetId="4">#REF!</definedName>
    <definedName name="Dintel.DC.3erN" localSheetId="7">#REF!</definedName>
    <definedName name="Dintel.DC.3erN">#REF!</definedName>
    <definedName name="Dintel.DC.4toN" localSheetId="2">#REF!</definedName>
    <definedName name="Dintel.DC.4toN" localSheetId="4">#REF!</definedName>
    <definedName name="Dintel.DC.4toN" localSheetId="7">#REF!</definedName>
    <definedName name="Dintel.DC.4toN">#REF!</definedName>
    <definedName name="Dintel.DN" localSheetId="2">[64]Análisis!#REF!</definedName>
    <definedName name="Dintel.DN" localSheetId="4">[64]Análisis!#REF!</definedName>
    <definedName name="Dintel.DN" localSheetId="7">[64]Análisis!#REF!</definedName>
    <definedName name="Dintel.DN">[64]Análisis!#REF!</definedName>
    <definedName name="Dintel.Horm.Conven.Villas" localSheetId="2">#REF!</definedName>
    <definedName name="Dintel.Horm.Conven.Villas" localSheetId="3">#REF!</definedName>
    <definedName name="Dintel.Horm.Conven.Villas" localSheetId="4">#REF!</definedName>
    <definedName name="Dintel.Horm.Conven.Villas" localSheetId="5">#REF!</definedName>
    <definedName name="Dintel.Horm.Conven.Villas" localSheetId="6">#REF!</definedName>
    <definedName name="Dintel.Horm.Conven.Villas" localSheetId="7">#REF!</definedName>
    <definedName name="Dintel.Horm.Conven.Villas">#REF!</definedName>
    <definedName name="Dintel.Lavanderia" localSheetId="2">#REF!</definedName>
    <definedName name="Dintel.Lavanderia" localSheetId="4">#REF!</definedName>
    <definedName name="Dintel.Lavanderia" localSheetId="7">#REF!</definedName>
    <definedName name="Dintel.Lavanderia">#REF!</definedName>
    <definedName name="Dintel10x20" localSheetId="2">#REF!</definedName>
    <definedName name="Dintel10x20" localSheetId="4">#REF!</definedName>
    <definedName name="Dintel10x20" localSheetId="7">#REF!</definedName>
    <definedName name="Dintel10x20">#REF!</definedName>
    <definedName name="DINTEL15X20D1">[40]Analisis!$F$1716</definedName>
    <definedName name="Dintel20x20" localSheetId="2">#REF!</definedName>
    <definedName name="Dintel20x20" localSheetId="3">#REF!</definedName>
    <definedName name="Dintel20x20" localSheetId="4">#REF!</definedName>
    <definedName name="Dintel20x20" localSheetId="5">#REF!</definedName>
    <definedName name="Dintel20x20" localSheetId="6">#REF!</definedName>
    <definedName name="Dintel20x20" localSheetId="7">#REF!</definedName>
    <definedName name="Dintel20x20">#REF!</definedName>
    <definedName name="Dintel20x20.ml">[98]Análisis!$D$557</definedName>
    <definedName name="DINTEL20X20D1">[40]Analisis!$F$1728</definedName>
    <definedName name="Dintel20x40">[59]Análisis!$D$230</definedName>
    <definedName name="DIRJAGS" localSheetId="2">#REF!</definedName>
    <definedName name="DIRJAGS" localSheetId="3">#REF!</definedName>
    <definedName name="DIRJAGS" localSheetId="4">#REF!</definedName>
    <definedName name="DIRJAGS" localSheetId="5">#REF!</definedName>
    <definedName name="DIRJAGS" localSheetId="6">#REF!</definedName>
    <definedName name="DIRJAGS" localSheetId="7">#REF!</definedName>
    <definedName name="DIRJAGS">#REF!</definedName>
    <definedName name="DIRPROY" localSheetId="2">#REF!</definedName>
    <definedName name="DIRPROY" localSheetId="4">#REF!</definedName>
    <definedName name="DIRPROY" localSheetId="7">#REF!</definedName>
    <definedName name="DIRPROY">#REF!</definedName>
    <definedName name="Disc.Co.Cc2" localSheetId="2">[64]Análisis!#REF!</definedName>
    <definedName name="Disc.Co.Cc2" localSheetId="4">[64]Análisis!#REF!</definedName>
    <definedName name="Disc.Co.Cc2" localSheetId="7">[64]Análisis!#REF!</definedName>
    <definedName name="Disc.Co.Cc2">[64]Análisis!#REF!</definedName>
    <definedName name="Disc.Col.C" localSheetId="2">[64]Análisis!#REF!</definedName>
    <definedName name="Disc.Col.C" localSheetId="4">[64]Análisis!#REF!</definedName>
    <definedName name="Disc.Col.C" localSheetId="7">[64]Análisis!#REF!</definedName>
    <definedName name="Disc.Col.C">[64]Análisis!#REF!</definedName>
    <definedName name="Disc.Col.C1" localSheetId="2">[64]Análisis!#REF!</definedName>
    <definedName name="Disc.Col.C1" localSheetId="4">[64]Análisis!#REF!</definedName>
    <definedName name="Disc.Col.C1" localSheetId="7">[64]Análisis!#REF!</definedName>
    <definedName name="Disc.Col.C1">[64]Análisis!#REF!</definedName>
    <definedName name="Disc.Col.C2.45x45" localSheetId="2">[64]Análisis!#REF!</definedName>
    <definedName name="Disc.Col.C2.45x45" localSheetId="4">[64]Análisis!#REF!</definedName>
    <definedName name="Disc.Col.C2.45x45" localSheetId="7">[64]Análisis!#REF!</definedName>
    <definedName name="Disc.Col.C2.45x45">[64]Análisis!#REF!</definedName>
    <definedName name="Disc.Col.CA" localSheetId="2">[64]Análisis!#REF!</definedName>
    <definedName name="Disc.Col.CA" localSheetId="4">[64]Análisis!#REF!</definedName>
    <definedName name="Disc.Col.CA" localSheetId="7">[64]Análisis!#REF!</definedName>
    <definedName name="Disc.Col.CA">[64]Análisis!#REF!</definedName>
    <definedName name="Disc.Col.Cc1" localSheetId="2">[64]Análisis!#REF!</definedName>
    <definedName name="Disc.Col.Cc1" localSheetId="4">[64]Análisis!#REF!</definedName>
    <definedName name="Disc.Col.Cc1" localSheetId="7">[64]Análisis!#REF!</definedName>
    <definedName name="Disc.Col.Cc1">[64]Análisis!#REF!</definedName>
    <definedName name="Disc.Losa.techo" localSheetId="2">[64]Análisis!#REF!</definedName>
    <definedName name="Disc.Losa.techo" localSheetId="4">[64]Análisis!#REF!</definedName>
    <definedName name="Disc.Losa.techo" localSheetId="7">[64]Análisis!#REF!</definedName>
    <definedName name="Disc.Losa.techo">[64]Análisis!#REF!</definedName>
    <definedName name="Disc.Muro.MH" localSheetId="2">[64]Análisis!#REF!</definedName>
    <definedName name="Disc.Muro.MH" localSheetId="4">[64]Análisis!#REF!</definedName>
    <definedName name="Disc.Muro.MH" localSheetId="7">[64]Análisis!#REF!</definedName>
    <definedName name="Disc.Muro.MH">[64]Análisis!#REF!</definedName>
    <definedName name="Disc.V3" localSheetId="2">[64]Análisis!#REF!</definedName>
    <definedName name="Disc.V3" localSheetId="4">[64]Análisis!#REF!</definedName>
    <definedName name="Disc.V3" localSheetId="7">[64]Análisis!#REF!</definedName>
    <definedName name="Disc.V3">[64]Análisis!#REF!</definedName>
    <definedName name="Disc.Viga.Curva.30x70" localSheetId="2">[64]Análisis!#REF!</definedName>
    <definedName name="Disc.Viga.Curva.30x70" localSheetId="4">[64]Análisis!#REF!</definedName>
    <definedName name="Disc.Viga.Curva.30x70" localSheetId="7">[64]Análisis!#REF!</definedName>
    <definedName name="Disc.Viga.Curva.30x70">[64]Análisis!#REF!</definedName>
    <definedName name="Disc.Viga.Curva.Vcc1" localSheetId="2">[64]Análisis!#REF!</definedName>
    <definedName name="Disc.Viga.Curva.Vcc1" localSheetId="4">[64]Análisis!#REF!</definedName>
    <definedName name="Disc.Viga.Curva.Vcc1" localSheetId="7">[64]Análisis!#REF!</definedName>
    <definedName name="Disc.Viga.Curva.Vcc1">[64]Análisis!#REF!</definedName>
    <definedName name="Disc.Viga.V1" localSheetId="2">[64]Análisis!#REF!</definedName>
    <definedName name="Disc.Viga.V1" localSheetId="4">[64]Análisis!#REF!</definedName>
    <definedName name="Disc.Viga.V1" localSheetId="7">[64]Análisis!#REF!</definedName>
    <definedName name="Disc.Viga.V1">[64]Análisis!#REF!</definedName>
    <definedName name="Disc.Viga.V10" localSheetId="2">[64]Análisis!#REF!</definedName>
    <definedName name="Disc.Viga.V10" localSheetId="4">[64]Análisis!#REF!</definedName>
    <definedName name="Disc.Viga.V10" localSheetId="7">[64]Análisis!#REF!</definedName>
    <definedName name="Disc.Viga.V10">[64]Análisis!#REF!</definedName>
    <definedName name="Disc.Viga.V2" localSheetId="2">[64]Análisis!#REF!</definedName>
    <definedName name="Disc.Viga.V2" localSheetId="4">[64]Análisis!#REF!</definedName>
    <definedName name="Disc.Viga.V2" localSheetId="7">[64]Análisis!#REF!</definedName>
    <definedName name="Disc.Viga.V2">[64]Análisis!#REF!</definedName>
    <definedName name="Disc.Viga.V4" localSheetId="2">[64]Análisis!#REF!</definedName>
    <definedName name="Disc.Viga.V4" localSheetId="4">[64]Análisis!#REF!</definedName>
    <definedName name="Disc.Viga.V4" localSheetId="7">[64]Análisis!#REF!</definedName>
    <definedName name="Disc.Viga.V4">[64]Análisis!#REF!</definedName>
    <definedName name="Disc.Viga.V5" localSheetId="2">[64]Análisis!#REF!</definedName>
    <definedName name="Disc.Viga.V5" localSheetId="4">[64]Análisis!#REF!</definedName>
    <definedName name="Disc.Viga.V5" localSheetId="7">[64]Análisis!#REF!</definedName>
    <definedName name="Disc.Viga.V5">[64]Análisis!#REF!</definedName>
    <definedName name="Disc.Viga.V6" localSheetId="2">[64]Análisis!#REF!</definedName>
    <definedName name="Disc.Viga.V6" localSheetId="4">[64]Análisis!#REF!</definedName>
    <definedName name="Disc.Viga.V6" localSheetId="7">[64]Análisis!#REF!</definedName>
    <definedName name="Disc.Viga.V6">[64]Análisis!#REF!</definedName>
    <definedName name="Disc.Viga.V7" localSheetId="2">[64]Análisis!#REF!</definedName>
    <definedName name="Disc.Viga.V7" localSheetId="4">[64]Análisis!#REF!</definedName>
    <definedName name="Disc.Viga.V7" localSheetId="7">[64]Análisis!#REF!</definedName>
    <definedName name="Disc.Viga.V7">[64]Análisis!#REF!</definedName>
    <definedName name="Disc.Viga.V7B" localSheetId="2">[64]Análisis!#REF!</definedName>
    <definedName name="Disc.Viga.V7B" localSheetId="4">[64]Análisis!#REF!</definedName>
    <definedName name="Disc.Viga.V7B" localSheetId="7">[64]Análisis!#REF!</definedName>
    <definedName name="Disc.Viga.V7B">[64]Análisis!#REF!</definedName>
    <definedName name="Disc.Viga.V8" localSheetId="2">[64]Análisis!#REF!</definedName>
    <definedName name="Disc.Viga.V8" localSheetId="4">[64]Análisis!#REF!</definedName>
    <definedName name="Disc.Viga.V8" localSheetId="7">[64]Análisis!#REF!</definedName>
    <definedName name="Disc.Viga.V8">[64]Análisis!#REF!</definedName>
    <definedName name="Disc.Viga.V9" localSheetId="2">[64]Análisis!#REF!</definedName>
    <definedName name="Disc.Viga.V9" localSheetId="4">[64]Análisis!#REF!</definedName>
    <definedName name="Disc.Viga.V9" localSheetId="7">[64]Análisis!#REF!</definedName>
    <definedName name="Disc.Viga.V9">[64]Análisis!#REF!</definedName>
    <definedName name="Disc.Zap.Muro.HA" localSheetId="2">[64]Análisis!#REF!</definedName>
    <definedName name="Disc.Zap.Muro.HA" localSheetId="4">[64]Análisis!#REF!</definedName>
    <definedName name="Disc.Zap.Muro.HA" localSheetId="7">[64]Análisis!#REF!</definedName>
    <definedName name="Disc.Zap.Muro.HA">[64]Análisis!#REF!</definedName>
    <definedName name="Disc.Zap.ZC" localSheetId="2">[64]Análisis!#REF!</definedName>
    <definedName name="Disc.Zap.ZC" localSheetId="4">[64]Análisis!#REF!</definedName>
    <definedName name="Disc.Zap.ZC" localSheetId="7">[64]Análisis!#REF!</definedName>
    <definedName name="Disc.Zap.ZC">[64]Análisis!#REF!</definedName>
    <definedName name="Disc.ZC1" localSheetId="2">[64]Análisis!#REF!</definedName>
    <definedName name="Disc.ZC1" localSheetId="4">[64]Análisis!#REF!</definedName>
    <definedName name="Disc.ZC1" localSheetId="7">[64]Análisis!#REF!</definedName>
    <definedName name="Disc.ZC1">[64]Análisis!#REF!</definedName>
    <definedName name="Disc.ZC2" localSheetId="2">[64]Análisis!#REF!</definedName>
    <definedName name="Disc.ZC2" localSheetId="4">[64]Análisis!#REF!</definedName>
    <definedName name="Disc.ZC2" localSheetId="7">[64]Análisis!#REF!</definedName>
    <definedName name="Disc.ZC2">[64]Análisis!#REF!</definedName>
    <definedName name="Disc.ZCA" localSheetId="2">[64]Análisis!#REF!</definedName>
    <definedName name="Disc.ZCA" localSheetId="4">[64]Análisis!#REF!</definedName>
    <definedName name="Disc.ZCA" localSheetId="7">[64]Análisis!#REF!</definedName>
    <definedName name="Disc.ZCA">[64]Análisis!#REF!</definedName>
    <definedName name="Disc.ZCc1" localSheetId="2">[64]Análisis!#REF!</definedName>
    <definedName name="Disc.ZCc1" localSheetId="4">[64]Análisis!#REF!</definedName>
    <definedName name="Disc.ZCc1" localSheetId="7">[64]Análisis!#REF!</definedName>
    <definedName name="Disc.ZCc1">[64]Análisis!#REF!</definedName>
    <definedName name="Disc.ZCc2" localSheetId="2">[64]Análisis!#REF!</definedName>
    <definedName name="Disc.ZCc2" localSheetId="4">[64]Análisis!#REF!</definedName>
    <definedName name="Disc.ZCc2" localSheetId="7">[64]Análisis!#REF!</definedName>
    <definedName name="Disc.ZCc2">[64]Análisis!#REF!</definedName>
    <definedName name="Disco.Col.Cc" localSheetId="2">[64]Análisis!#REF!</definedName>
    <definedName name="Disco.Col.Cc" localSheetId="4">[64]Análisis!#REF!</definedName>
    <definedName name="Disco.Col.Cc" localSheetId="7">[64]Análisis!#REF!</definedName>
    <definedName name="Disco.Col.Cc">[64]Análisis!#REF!</definedName>
    <definedName name="Discoteca" localSheetId="2">#REF!</definedName>
    <definedName name="Discoteca" localSheetId="3">#REF!</definedName>
    <definedName name="Discoteca" localSheetId="4">#REF!</definedName>
    <definedName name="Discoteca" localSheetId="5">#REF!</definedName>
    <definedName name="Discoteca" localSheetId="6">#REF!</definedName>
    <definedName name="Discoteca" localSheetId="7">#REF!</definedName>
    <definedName name="Discoteca">#REF!</definedName>
    <definedName name="DISTAGUAYMOCONTRA" localSheetId="2">#REF!</definedName>
    <definedName name="DISTAGUAYMOCONTRA" localSheetId="4">#REF!</definedName>
    <definedName name="DISTAGUAYMOCONTRA" localSheetId="7">#REF!</definedName>
    <definedName name="DISTAGUAYMOCONTRA">#REF!</definedName>
    <definedName name="distribuidor">'[43]Listado Equipos a utilizar'!$I$12</definedName>
    <definedName name="DIVISAEURO" localSheetId="2">#REF!</definedName>
    <definedName name="DIVISAEURO" localSheetId="3">#REF!</definedName>
    <definedName name="DIVISAEURO" localSheetId="4">#REF!</definedName>
    <definedName name="DIVISAEURO" localSheetId="5">#REF!</definedName>
    <definedName name="DIVISAEURO" localSheetId="6">#REF!</definedName>
    <definedName name="DIVISAEURO" localSheetId="7">#REF!</definedName>
    <definedName name="DIVISAEURO" localSheetId="0">#REF!</definedName>
    <definedName name="DIVISAEURO">#REF!</definedName>
    <definedName name="DIVISAS" localSheetId="2">#REF!</definedName>
    <definedName name="DIVISAS" localSheetId="4">#REF!</definedName>
    <definedName name="DIVISAS" localSheetId="5">#REF!</definedName>
    <definedName name="DIVISAS" localSheetId="6">#REF!</definedName>
    <definedName name="DIVISAS" localSheetId="7">#REF!</definedName>
    <definedName name="DIVISAS">#REF!</definedName>
    <definedName name="DIVISAUSA" localSheetId="2">#REF!</definedName>
    <definedName name="DIVISAUSA" localSheetId="4">#REF!</definedName>
    <definedName name="DIVISAUSA" localSheetId="5">#REF!</definedName>
    <definedName name="DIVISAUSA" localSheetId="6">#REF!</definedName>
    <definedName name="DIVISAUSA" localSheetId="7">#REF!</definedName>
    <definedName name="DIVISAUSA">#REF!</definedName>
    <definedName name="do">[104]Insumos!$I$3</definedName>
    <definedName name="DOLAR" localSheetId="2">#REF!</definedName>
    <definedName name="DOLAR" localSheetId="3">#REF!</definedName>
    <definedName name="DOLAR" localSheetId="4">#REF!</definedName>
    <definedName name="DOLAR" localSheetId="5">#REF!</definedName>
    <definedName name="DOLAR" localSheetId="6">#REF!</definedName>
    <definedName name="DOLAR" localSheetId="7">#REF!</definedName>
    <definedName name="DOLAR">#REF!</definedName>
    <definedName name="dp_2">[75]PRECIOS!$E$89</definedName>
    <definedName name="Drenaje.Pluvial" localSheetId="2">#REF!</definedName>
    <definedName name="Drenaje.Pluvial" localSheetId="3">#REF!</definedName>
    <definedName name="Drenaje.Pluvial" localSheetId="4">#REF!</definedName>
    <definedName name="Drenaje.Pluvial" localSheetId="5">#REF!</definedName>
    <definedName name="Drenaje.Pluvial" localSheetId="6">#REF!</definedName>
    <definedName name="Drenaje.Pluvial" localSheetId="7">#REF!</definedName>
    <definedName name="Drenaje.Pluvial">#REF!</definedName>
    <definedName name="drenajei">#REF!</definedName>
    <definedName name="drenajeii">#REF!</definedName>
    <definedName name="drenajeiii">#REF!</definedName>
    <definedName name="drenajeiiii">#REF!</definedName>
    <definedName name="drenajeiiiii">#REF!</definedName>
    <definedName name="drenajeiiiiii">#REF!</definedName>
    <definedName name="drenajeiiiiiii">#REF!</definedName>
    <definedName name="dtecnica">'[55]Resumen Precio Equipos'!$C$27</definedName>
    <definedName name="Duc" localSheetId="2">#REF!</definedName>
    <definedName name="Duc" localSheetId="3">#REF!</definedName>
    <definedName name="Duc" localSheetId="4">#REF!</definedName>
    <definedName name="Duc" localSheetId="5">#REF!</definedName>
    <definedName name="Duc" localSheetId="6">#REF!</definedName>
    <definedName name="Duc" localSheetId="7">#REF!</definedName>
    <definedName name="Duc">#REF!</definedName>
    <definedName name="duch" localSheetId="2">'[32]Pres. '!#REF!</definedName>
    <definedName name="duch" localSheetId="3">'[32]Pres. '!#REF!</definedName>
    <definedName name="duch" localSheetId="4">'[32]Pres. '!#REF!</definedName>
    <definedName name="duch" localSheetId="5">'[32]Pres. '!#REF!</definedName>
    <definedName name="duch" localSheetId="6">'[32]Pres. '!#REF!</definedName>
    <definedName name="duch" localSheetId="7">'[32]Pres. '!#REF!</definedName>
    <definedName name="duch">'[32]Pres. '!#REF!</definedName>
    <definedName name="DUCHA">[33]Materiales!$E$541</definedName>
    <definedName name="DUCHAC">[40]Analisis!$F$622</definedName>
    <definedName name="DUCHACAMBIO">[41]Analisis!$F$565</definedName>
    <definedName name="DUCHAFRIAHG" localSheetId="2">#REF!</definedName>
    <definedName name="DUCHAFRIAHG" localSheetId="3">#REF!</definedName>
    <definedName name="DUCHAFRIAHG" localSheetId="4">#REF!</definedName>
    <definedName name="DUCHAFRIAHG" localSheetId="5">#REF!</definedName>
    <definedName name="DUCHAFRIAHG" localSheetId="6">#REF!</definedName>
    <definedName name="DUCHAFRIAHG" localSheetId="7">#REF!</definedName>
    <definedName name="DUCHAFRIAHG" localSheetId="0">#REF!</definedName>
    <definedName name="DUCHAFRIAHG">#REF!</definedName>
    <definedName name="DUCHAPVC" localSheetId="2">#REF!</definedName>
    <definedName name="DUCHAPVC" localSheetId="4">#REF!</definedName>
    <definedName name="DUCHAPVC" localSheetId="7">#REF!</definedName>
    <definedName name="DUCHAPVC">#REF!</definedName>
    <definedName name="DUCHAPVCCPVC" localSheetId="2">#REF!</definedName>
    <definedName name="DUCHAPVCCPVC" localSheetId="4">#REF!</definedName>
    <definedName name="DUCHAPVCCPVC" localSheetId="7">#REF!</definedName>
    <definedName name="DUCHAPVCCPVC">#REF!</definedName>
    <definedName name="DUCHAS" localSheetId="2">#REF!</definedName>
    <definedName name="DUCHAS" localSheetId="4">#REF!</definedName>
    <definedName name="DUCHAS" localSheetId="7">#REF!</definedName>
    <definedName name="DUCHAS">#REF!</definedName>
    <definedName name="dulce">#REF!</definedName>
    <definedName name="dur" localSheetId="2">#REF!</definedName>
    <definedName name="dur" localSheetId="4">#REF!</definedName>
    <definedName name="dur" localSheetId="7">#REF!</definedName>
    <definedName name="dur">#REF!</definedName>
    <definedName name="DUROCK">[94]Analisis!$F$1196</definedName>
    <definedName name="DYNACA25">[50]EQUIPOS!$I$13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>#REF!</definedName>
    <definedName name="e214bft">'[43]Listado Equipos a utilizar'!#REF!</definedName>
    <definedName name="e320b">'[43]Listado Equipos a utilizar'!#REF!</definedName>
    <definedName name="EBAINS" localSheetId="2">#REF!</definedName>
    <definedName name="EBAINS" localSheetId="4">#REF!</definedName>
    <definedName name="EBAINS" localSheetId="7">#REF!</definedName>
    <definedName name="EBAINS">#REF!</definedName>
    <definedName name="EBANISTERIA" localSheetId="2">#REF!</definedName>
    <definedName name="EBANISTERIA" localSheetId="4">#REF!</definedName>
    <definedName name="EBANISTERIA" localSheetId="7">#REF!</definedName>
    <definedName name="EBANISTERIA">#REF!</definedName>
    <definedName name="EBAOP1" localSheetId="2">#REF!</definedName>
    <definedName name="EBAOP1" localSheetId="4">#REF!</definedName>
    <definedName name="EBAOP1" localSheetId="7">#REF!</definedName>
    <definedName name="EBAOP1">#REF!</definedName>
    <definedName name="EBAPIN" localSheetId="2">#REF!</definedName>
    <definedName name="EBAPIN" localSheetId="4">#REF!</definedName>
    <definedName name="EBAPIN" localSheetId="5">#REF!</definedName>
    <definedName name="EBAPIN" localSheetId="6">#REF!</definedName>
    <definedName name="EBAPIN" localSheetId="7">#REF!</definedName>
    <definedName name="EBAPIN">#REF!</definedName>
    <definedName name="EBAPUL" localSheetId="2">#REF!</definedName>
    <definedName name="EBAPUL" localSheetId="4">#REF!</definedName>
    <definedName name="EBAPUL" localSheetId="5">#REF!</definedName>
    <definedName name="EBAPUL" localSheetId="6">#REF!</definedName>
    <definedName name="EBAPUL" localSheetId="7">#REF!</definedName>
    <definedName name="EBAPUL">#REF!</definedName>
    <definedName name="ECON">[33]Materiales!$E$37</definedName>
    <definedName name="Edi.Hab.Viga.V6" localSheetId="2">[64]Análisis!#REF!</definedName>
    <definedName name="Edi.Hab.Viga.V6" localSheetId="3">[64]Análisis!#REF!</definedName>
    <definedName name="Edi.Hab.Viga.V6" localSheetId="4">[64]Análisis!#REF!</definedName>
    <definedName name="Edi.Hab.Viga.V6" localSheetId="5">[64]Análisis!#REF!</definedName>
    <definedName name="Edi.Hab.Viga.V6" localSheetId="6">[64]Análisis!#REF!</definedName>
    <definedName name="Edi.Hab.Viga.V6" localSheetId="7">[64]Análisis!#REF!</definedName>
    <definedName name="Edi.Hab.Viga.V6">[64]Análisis!#REF!</definedName>
    <definedName name="Edif.Direc." localSheetId="2">#REF!</definedName>
    <definedName name="Edif.Direc." localSheetId="3">#REF!</definedName>
    <definedName name="Edif.Direc." localSheetId="4">#REF!</definedName>
    <definedName name="Edif.Direc." localSheetId="5">#REF!</definedName>
    <definedName name="Edif.Direc." localSheetId="6">#REF!</definedName>
    <definedName name="Edif.Direc." localSheetId="7">#REF!</definedName>
    <definedName name="Edif.Direc.">#REF!</definedName>
    <definedName name="Edif.Ejec.Losa.Techo" localSheetId="2">[64]Análisis!#REF!</definedName>
    <definedName name="Edif.Ejec.Losa.Techo" localSheetId="3">[64]Análisis!#REF!</definedName>
    <definedName name="Edif.Ejec.Losa.Techo" localSheetId="4">[64]Análisis!#REF!</definedName>
    <definedName name="Edif.Ejec.Losa.Techo" localSheetId="5">[64]Análisis!#REF!</definedName>
    <definedName name="Edif.Ejec.Losa.Techo" localSheetId="6">[64]Análisis!#REF!</definedName>
    <definedName name="Edif.Ejec.Losa.Techo" localSheetId="7">[64]Análisis!#REF!</definedName>
    <definedName name="Edif.Ejec.Losa.Techo">[64]Análisis!#REF!</definedName>
    <definedName name="Edif.Hab.Col.C1" localSheetId="2">[64]Análisis!#REF!</definedName>
    <definedName name="Edif.Hab.Col.C1" localSheetId="3">[64]Análisis!#REF!</definedName>
    <definedName name="Edif.Hab.Col.C1" localSheetId="4">[64]Análisis!#REF!</definedName>
    <definedName name="Edif.Hab.Col.C1" localSheetId="5">[64]Análisis!#REF!</definedName>
    <definedName name="Edif.Hab.Col.C1" localSheetId="6">[64]Análisis!#REF!</definedName>
    <definedName name="Edif.Hab.Col.C1" localSheetId="7">[64]Análisis!#REF!</definedName>
    <definedName name="Edif.Hab.Col.C1">[64]Análisis!#REF!</definedName>
    <definedName name="Edif.Hab.Col.C1.2doN" localSheetId="2">[64]Análisis!#REF!</definedName>
    <definedName name="Edif.Hab.Col.C1.2doN" localSheetId="4">[64]Análisis!#REF!</definedName>
    <definedName name="Edif.Hab.Col.C1.2doN" localSheetId="7">[64]Análisis!#REF!</definedName>
    <definedName name="Edif.Hab.Col.C1.2doN">[64]Análisis!#REF!</definedName>
    <definedName name="Edif.Hab.Col.C1.3erN" localSheetId="2">[64]Análisis!#REF!</definedName>
    <definedName name="Edif.Hab.Col.C1.3erN" localSheetId="4">[64]Análisis!#REF!</definedName>
    <definedName name="Edif.Hab.Col.C1.3erN" localSheetId="7">[64]Análisis!#REF!</definedName>
    <definedName name="Edif.Hab.Col.C1.3erN">[64]Análisis!#REF!</definedName>
    <definedName name="Edif.Hab.Col.C2" localSheetId="2">[64]Análisis!#REF!</definedName>
    <definedName name="Edif.Hab.Col.C2" localSheetId="4">[64]Análisis!#REF!</definedName>
    <definedName name="Edif.Hab.Col.C2" localSheetId="7">[64]Análisis!#REF!</definedName>
    <definedName name="Edif.Hab.Col.C2">[64]Análisis!#REF!</definedName>
    <definedName name="Edif.Hab.Col.C2.2doN" localSheetId="2">[64]Análisis!#REF!</definedName>
    <definedName name="Edif.Hab.Col.C2.2doN" localSheetId="4">[64]Análisis!#REF!</definedName>
    <definedName name="Edif.Hab.Col.C2.2doN" localSheetId="7">[64]Análisis!#REF!</definedName>
    <definedName name="Edif.Hab.Col.C2.2doN">[64]Análisis!#REF!</definedName>
    <definedName name="Edif.Hab.Col.C2.3erN" localSheetId="2">[64]Análisis!#REF!</definedName>
    <definedName name="Edif.Hab.Col.C2.3erN" localSheetId="4">[64]Análisis!#REF!</definedName>
    <definedName name="Edif.Hab.Col.C2.3erN" localSheetId="7">[64]Análisis!#REF!</definedName>
    <definedName name="Edif.Hab.Col.C2.3erN">[64]Análisis!#REF!</definedName>
    <definedName name="Edif.Hab.Col.C3.1erN" localSheetId="2">[64]Análisis!#REF!</definedName>
    <definedName name="Edif.Hab.Col.C3.1erN" localSheetId="4">[64]Análisis!#REF!</definedName>
    <definedName name="Edif.Hab.Col.C3.1erN" localSheetId="7">[64]Análisis!#REF!</definedName>
    <definedName name="Edif.Hab.Col.C3.1erN">[64]Análisis!#REF!</definedName>
    <definedName name="Edif.Hab.Col.C3.2doN" localSheetId="2">[64]Análisis!#REF!</definedName>
    <definedName name="Edif.Hab.Col.C3.2doN" localSheetId="4">[64]Análisis!#REF!</definedName>
    <definedName name="Edif.Hab.Col.C3.2doN" localSheetId="7">[64]Análisis!#REF!</definedName>
    <definedName name="Edif.Hab.Col.C3.2doN">[64]Análisis!#REF!</definedName>
    <definedName name="Edif.Hab.Col.C4.2doN" localSheetId="2">[64]Análisis!#REF!</definedName>
    <definedName name="Edif.Hab.Col.C4.2doN" localSheetId="4">[64]Análisis!#REF!</definedName>
    <definedName name="Edif.Hab.Col.C4.2doN" localSheetId="7">[64]Análisis!#REF!</definedName>
    <definedName name="Edif.Hab.Col.C4.2doN">[64]Análisis!#REF!</definedName>
    <definedName name="Edif.Hab.Col.CF" localSheetId="2">[64]Análisis!#REF!</definedName>
    <definedName name="Edif.Hab.Col.CF" localSheetId="4">[64]Análisis!#REF!</definedName>
    <definedName name="Edif.Hab.Col.CF" localSheetId="7">[64]Análisis!#REF!</definedName>
    <definedName name="Edif.Hab.Col.CF">[64]Análisis!#REF!</definedName>
    <definedName name="Edif.Hab.Col4.1eN" localSheetId="2">[64]Análisis!#REF!</definedName>
    <definedName name="Edif.Hab.Col4.1eN" localSheetId="4">[64]Análisis!#REF!</definedName>
    <definedName name="Edif.Hab.Col4.1eN" localSheetId="7">[64]Análisis!#REF!</definedName>
    <definedName name="Edif.Hab.Col4.1eN">[64]Análisis!#REF!</definedName>
    <definedName name="Edif.Hab.Losa.Entrepiso" localSheetId="2">[64]Análisis!#REF!</definedName>
    <definedName name="Edif.Hab.Losa.Entrepiso" localSheetId="4">[64]Análisis!#REF!</definedName>
    <definedName name="Edif.Hab.Losa.Entrepiso" localSheetId="7">[64]Análisis!#REF!</definedName>
    <definedName name="Edif.Hab.Losa.Entrepiso">[64]Análisis!#REF!</definedName>
    <definedName name="Edif.Hab.Losa.Techo" localSheetId="2">[64]Análisis!#REF!</definedName>
    <definedName name="Edif.Hab.Losa.Techo" localSheetId="4">[64]Análisis!#REF!</definedName>
    <definedName name="Edif.Hab.Losa.Techo" localSheetId="7">[64]Análisis!#REF!</definedName>
    <definedName name="Edif.Hab.Losa.Techo">[64]Análisis!#REF!</definedName>
    <definedName name="Edif.Hab.Platea" localSheetId="2">[64]Análisis!#REF!</definedName>
    <definedName name="Edif.Hab.Platea" localSheetId="4">[64]Análisis!#REF!</definedName>
    <definedName name="Edif.Hab.Platea" localSheetId="7">[64]Análisis!#REF!</definedName>
    <definedName name="Edif.Hab.Platea">[64]Análisis!#REF!</definedName>
    <definedName name="Edif.Hab.Viga.V1" localSheetId="2">[64]Análisis!#REF!</definedName>
    <definedName name="Edif.Hab.Viga.V1" localSheetId="4">[64]Análisis!#REF!</definedName>
    <definedName name="Edif.Hab.Viga.V1" localSheetId="7">[64]Análisis!#REF!</definedName>
    <definedName name="Edif.Hab.Viga.V1">[64]Análisis!#REF!</definedName>
    <definedName name="Edif.Hab.Viga.V10" localSheetId="2">[64]Análisis!#REF!</definedName>
    <definedName name="Edif.Hab.Viga.V10" localSheetId="4">[64]Análisis!#REF!</definedName>
    <definedName name="Edif.Hab.Viga.V10" localSheetId="7">[64]Análisis!#REF!</definedName>
    <definedName name="Edif.Hab.Viga.V10">[64]Análisis!#REF!</definedName>
    <definedName name="Edif.Hab.Viga.V3" localSheetId="2">[64]Análisis!#REF!</definedName>
    <definedName name="Edif.Hab.Viga.V3" localSheetId="4">[64]Análisis!#REF!</definedName>
    <definedName name="Edif.Hab.Viga.V3" localSheetId="7">[64]Análisis!#REF!</definedName>
    <definedName name="Edif.Hab.Viga.V3">[64]Análisis!#REF!</definedName>
    <definedName name="Edif.Hab.Viga.V4" localSheetId="2">[64]Análisis!#REF!</definedName>
    <definedName name="Edif.Hab.Viga.V4" localSheetId="4">[64]Análisis!#REF!</definedName>
    <definedName name="Edif.Hab.Viga.V4" localSheetId="7">[64]Análisis!#REF!</definedName>
    <definedName name="Edif.Hab.Viga.V4">[64]Análisis!#REF!</definedName>
    <definedName name="Edif.Hab.Viga.V5" localSheetId="2">[64]Análisis!#REF!</definedName>
    <definedName name="Edif.Hab.Viga.V5" localSheetId="4">[64]Análisis!#REF!</definedName>
    <definedName name="Edif.Hab.Viga.V5" localSheetId="7">[64]Análisis!#REF!</definedName>
    <definedName name="Edif.Hab.Viga.V5">[64]Análisis!#REF!</definedName>
    <definedName name="Edif.Hab.Viga.V5b" localSheetId="2">[64]Análisis!#REF!</definedName>
    <definedName name="Edif.Hab.Viga.V5b" localSheetId="4">[64]Análisis!#REF!</definedName>
    <definedName name="Edif.Hab.Viga.V5b" localSheetId="7">[64]Análisis!#REF!</definedName>
    <definedName name="Edif.Hab.Viga.V5b">[64]Análisis!#REF!</definedName>
    <definedName name="Edif.Hab.Viga.V8" localSheetId="2">[64]Análisis!#REF!</definedName>
    <definedName name="Edif.Hab.Viga.V8" localSheetId="4">[64]Análisis!#REF!</definedName>
    <definedName name="Edif.Hab.Viga.V8" localSheetId="7">[64]Análisis!#REF!</definedName>
    <definedName name="Edif.Hab.Viga.V8">[64]Análisis!#REF!</definedName>
    <definedName name="Edif.Hab.VigaV2" localSheetId="2">[64]Análisis!#REF!</definedName>
    <definedName name="Edif.Hab.VigaV2" localSheetId="4">[64]Análisis!#REF!</definedName>
    <definedName name="Edif.Hab.VigaV2" localSheetId="7">[64]Análisis!#REF!</definedName>
    <definedName name="Edif.Hab.VigaV2">[64]Análisis!#REF!</definedName>
    <definedName name="Edif.Hab.VigaV9" localSheetId="2">[64]Análisis!#REF!</definedName>
    <definedName name="Edif.Hab.VigaV9" localSheetId="4">[64]Análisis!#REF!</definedName>
    <definedName name="Edif.Hab.VigaV9" localSheetId="7">[64]Análisis!#REF!</definedName>
    <definedName name="Edif.Hab.VigaV9">[64]Análisis!#REF!</definedName>
    <definedName name="Edif.Hab.Zap.Col.CF" localSheetId="2">[64]Análisis!#REF!</definedName>
    <definedName name="Edif.Hab.Zap.Col.CF" localSheetId="4">[64]Análisis!#REF!</definedName>
    <definedName name="Edif.Hab.Zap.Col.CF" localSheetId="7">[64]Análisis!#REF!</definedName>
    <definedName name="Edif.Hab.Zap.Col.CF">[64]Análisis!#REF!</definedName>
    <definedName name="Edif.Hab.Zap.Escalera" localSheetId="2">[64]Análisis!#REF!</definedName>
    <definedName name="Edif.Hab.Zap.Escalera" localSheetId="4">[64]Análisis!#REF!</definedName>
    <definedName name="Edif.Hab.Zap.Escalera" localSheetId="7">[64]Análisis!#REF!</definedName>
    <definedName name="Edif.Hab.Zap.Escalera">[64]Análisis!#REF!</definedName>
    <definedName name="Edif.Hab.Zap.Zc3" localSheetId="2">[64]Análisis!#REF!</definedName>
    <definedName name="Edif.Hab.Zap.Zc3" localSheetId="4">[64]Análisis!#REF!</definedName>
    <definedName name="Edif.Hab.Zap.Zc3" localSheetId="7">[64]Análisis!#REF!</definedName>
    <definedName name="Edif.Hab.Zap.Zc3">[64]Análisis!#REF!</definedName>
    <definedName name="Edif.Hab.Zap.Zc4" localSheetId="2">[64]Análisis!#REF!</definedName>
    <definedName name="Edif.Hab.Zap.Zc4" localSheetId="4">[64]Análisis!#REF!</definedName>
    <definedName name="Edif.Hab.Zap.Zc4" localSheetId="7">[64]Análisis!#REF!</definedName>
    <definedName name="Edif.Hab.Zap.Zc4">[64]Análisis!#REF!</definedName>
    <definedName name="EDIF.HABIT.PLATEA" localSheetId="2">#REF!</definedName>
    <definedName name="EDIF.HABIT.PLATEA" localSheetId="3">#REF!</definedName>
    <definedName name="EDIF.HABIT.PLATEA" localSheetId="4">#REF!</definedName>
    <definedName name="EDIF.HABIT.PLATEA" localSheetId="5">#REF!</definedName>
    <definedName name="EDIF.HABIT.PLATEA" localSheetId="6">#REF!</definedName>
    <definedName name="EDIF.HABIT.PLATEA" localSheetId="7">#REF!</definedName>
    <definedName name="EDIF.HABIT.PLATEA">#REF!</definedName>
    <definedName name="EDIF.HABITACIONES" localSheetId="2">#REF!</definedName>
    <definedName name="EDIF.HABITACIONES" localSheetId="4">#REF!</definedName>
    <definedName name="EDIF.HABITACIONES" localSheetId="7">#REF!</definedName>
    <definedName name="EDIF.HABITACIONES">#REF!</definedName>
    <definedName name="Edif.Personal" localSheetId="2">#REF!</definedName>
    <definedName name="Edif.Personal" localSheetId="4">#REF!</definedName>
    <definedName name="Edif.Personal" localSheetId="7">#REF!</definedName>
    <definedName name="Edif.Personal">#REF!</definedName>
    <definedName name="Edif.Serv.Col.C" localSheetId="2">[64]Análisis!#REF!</definedName>
    <definedName name="Edif.Serv.Col.C" localSheetId="4">[64]Análisis!#REF!</definedName>
    <definedName name="Edif.Serv.Col.C" localSheetId="7">[64]Análisis!#REF!</definedName>
    <definedName name="Edif.Serv.Col.C">[64]Análisis!#REF!</definedName>
    <definedName name="Edif.Serv.Col.C1" localSheetId="2">[64]Análisis!#REF!</definedName>
    <definedName name="Edif.Serv.Col.C1" localSheetId="4">[64]Análisis!#REF!</definedName>
    <definedName name="Edif.Serv.Col.C1" localSheetId="7">[64]Análisis!#REF!</definedName>
    <definedName name="Edif.Serv.Col.C1">[64]Análisis!#REF!</definedName>
    <definedName name="Edif.Serv.Losa.Entrepiso" localSheetId="2">[64]Análisis!#REF!</definedName>
    <definedName name="Edif.Serv.Losa.Entrepiso" localSheetId="4">[64]Análisis!#REF!</definedName>
    <definedName name="Edif.Serv.Losa.Entrepiso" localSheetId="7">[64]Análisis!#REF!</definedName>
    <definedName name="Edif.Serv.Losa.Entrepiso">[64]Análisis!#REF!</definedName>
    <definedName name="Edif.Serv.Losa.Techo" localSheetId="2">[64]Análisis!#REF!</definedName>
    <definedName name="Edif.Serv.Losa.Techo" localSheetId="4">[64]Análisis!#REF!</definedName>
    <definedName name="Edif.Serv.Losa.Techo" localSheetId="7">[64]Análisis!#REF!</definedName>
    <definedName name="Edif.Serv.Losa.Techo">[64]Análisis!#REF!</definedName>
    <definedName name="Edif.Serv.V1" localSheetId="2">[64]Análisis!#REF!</definedName>
    <definedName name="Edif.Serv.V1" localSheetId="4">[64]Análisis!#REF!</definedName>
    <definedName name="Edif.Serv.V1" localSheetId="7">[64]Análisis!#REF!</definedName>
    <definedName name="Edif.Serv.V1">[64]Análisis!#REF!</definedName>
    <definedName name="Edif.Serv.V10" localSheetId="2">[64]Análisis!#REF!</definedName>
    <definedName name="Edif.Serv.V10" localSheetId="4">[64]Análisis!#REF!</definedName>
    <definedName name="Edif.Serv.V10" localSheetId="7">[64]Análisis!#REF!</definedName>
    <definedName name="Edif.Serv.V10">[64]Análisis!#REF!</definedName>
    <definedName name="Edif.Serv.V11" localSheetId="2">[64]Análisis!#REF!</definedName>
    <definedName name="Edif.Serv.V11" localSheetId="4">[64]Análisis!#REF!</definedName>
    <definedName name="Edif.Serv.V11" localSheetId="7">[64]Análisis!#REF!</definedName>
    <definedName name="Edif.Serv.V11">[64]Análisis!#REF!</definedName>
    <definedName name="Edif.Serv.V12" localSheetId="2">[64]Análisis!#REF!</definedName>
    <definedName name="Edif.Serv.V12" localSheetId="4">[64]Análisis!#REF!</definedName>
    <definedName name="Edif.Serv.V12" localSheetId="7">[64]Análisis!#REF!</definedName>
    <definedName name="Edif.Serv.V12">[64]Análisis!#REF!</definedName>
    <definedName name="Edif.Serv.V13" localSheetId="2">[64]Análisis!#REF!</definedName>
    <definedName name="Edif.Serv.V13" localSheetId="4">[64]Análisis!#REF!</definedName>
    <definedName name="Edif.Serv.V13" localSheetId="7">[64]Análisis!#REF!</definedName>
    <definedName name="Edif.Serv.V13">[64]Análisis!#REF!</definedName>
    <definedName name="Edif.Serv.V14" localSheetId="2">[64]Análisis!#REF!</definedName>
    <definedName name="Edif.Serv.V14" localSheetId="4">[64]Análisis!#REF!</definedName>
    <definedName name="Edif.Serv.V14" localSheetId="7">[64]Análisis!#REF!</definedName>
    <definedName name="Edif.Serv.V14">[64]Análisis!#REF!</definedName>
    <definedName name="Edif.Serv.V15" localSheetId="2">[64]Análisis!#REF!</definedName>
    <definedName name="Edif.Serv.V15" localSheetId="4">[64]Análisis!#REF!</definedName>
    <definedName name="Edif.Serv.V15" localSheetId="7">[64]Análisis!#REF!</definedName>
    <definedName name="Edif.Serv.V15">[64]Análisis!#REF!</definedName>
    <definedName name="Edif.Serv.V2" localSheetId="2">[64]Análisis!#REF!</definedName>
    <definedName name="Edif.Serv.V2" localSheetId="4">[64]Análisis!#REF!</definedName>
    <definedName name="Edif.Serv.V2" localSheetId="7">[64]Análisis!#REF!</definedName>
    <definedName name="Edif.Serv.V2">[64]Análisis!#REF!</definedName>
    <definedName name="Edif.Serv.V3" localSheetId="2">[64]Análisis!#REF!</definedName>
    <definedName name="Edif.Serv.V3" localSheetId="4">[64]Análisis!#REF!</definedName>
    <definedName name="Edif.Serv.V3" localSheetId="7">[64]Análisis!#REF!</definedName>
    <definedName name="Edif.Serv.V3">[64]Análisis!#REF!</definedName>
    <definedName name="Edif.Serv.V4" localSheetId="2">[64]Análisis!#REF!</definedName>
    <definedName name="Edif.Serv.V4" localSheetId="4">[64]Análisis!#REF!</definedName>
    <definedName name="Edif.Serv.V4" localSheetId="7">[64]Análisis!#REF!</definedName>
    <definedName name="Edif.Serv.V4">[64]Análisis!#REF!</definedName>
    <definedName name="Edif.Serv.V5" localSheetId="2">[64]Análisis!#REF!</definedName>
    <definedName name="Edif.Serv.V5" localSheetId="4">[64]Análisis!#REF!</definedName>
    <definedName name="Edif.Serv.V5" localSheetId="7">[64]Análisis!#REF!</definedName>
    <definedName name="Edif.Serv.V5">[64]Análisis!#REF!</definedName>
    <definedName name="Edif.Serv.V6" localSheetId="2">[64]Análisis!#REF!</definedName>
    <definedName name="Edif.Serv.V6" localSheetId="4">[64]Análisis!#REF!</definedName>
    <definedName name="Edif.Serv.V6" localSheetId="7">[64]Análisis!#REF!</definedName>
    <definedName name="Edif.Serv.V6">[64]Análisis!#REF!</definedName>
    <definedName name="Edif.Serv.V7" localSheetId="2">[64]Análisis!#REF!</definedName>
    <definedName name="Edif.Serv.V7" localSheetId="4">[64]Análisis!#REF!</definedName>
    <definedName name="Edif.Serv.V7" localSheetId="7">[64]Análisis!#REF!</definedName>
    <definedName name="Edif.Serv.V7">[64]Análisis!#REF!</definedName>
    <definedName name="Edif.Serv.V8" localSheetId="2">[64]Análisis!#REF!</definedName>
    <definedName name="Edif.Serv.V8" localSheetId="4">[64]Análisis!#REF!</definedName>
    <definedName name="Edif.Serv.V8" localSheetId="7">[64]Análisis!#REF!</definedName>
    <definedName name="Edif.Serv.V8">[64]Análisis!#REF!</definedName>
    <definedName name="Edif.Serv.V9" localSheetId="2">[64]Análisis!#REF!</definedName>
    <definedName name="Edif.Serv.V9" localSheetId="4">[64]Análisis!#REF!</definedName>
    <definedName name="Edif.Serv.V9" localSheetId="7">[64]Análisis!#REF!</definedName>
    <definedName name="Edif.Serv.V9">[64]Análisis!#REF!</definedName>
    <definedName name="Edif.Serv.VA" localSheetId="2">[64]Análisis!#REF!</definedName>
    <definedName name="Edif.Serv.VA" localSheetId="4">[64]Análisis!#REF!</definedName>
    <definedName name="Edif.Serv.VA" localSheetId="7">[64]Análisis!#REF!</definedName>
    <definedName name="Edif.Serv.VA">[64]Análisis!#REF!</definedName>
    <definedName name="Edif.Serv.Zap.ZC" localSheetId="2">[64]Análisis!#REF!</definedName>
    <definedName name="Edif.Serv.Zap.ZC" localSheetId="4">[64]Análisis!#REF!</definedName>
    <definedName name="Edif.Serv.Zap.ZC" localSheetId="7">[64]Análisis!#REF!</definedName>
    <definedName name="Edif.Serv.Zap.ZC">[64]Análisis!#REF!</definedName>
    <definedName name="Edif.Serv.Zap.ZC1" localSheetId="2">[64]Análisis!#REF!</definedName>
    <definedName name="Edif.Serv.Zap.ZC1" localSheetId="4">[64]Análisis!#REF!</definedName>
    <definedName name="Edif.Serv.Zap.ZC1" localSheetId="7">[64]Análisis!#REF!</definedName>
    <definedName name="Edif.Serv.Zap.ZC1">[64]Análisis!#REF!</definedName>
    <definedName name="Edificio.Administracion">'[59]Edificio Administracion'!$G$112</definedName>
    <definedName name="Edificio.de.Entrada">'[59]Edificio de Entrada'!$G$77</definedName>
    <definedName name="EDIFICIO.DE.SERVICIOS" localSheetId="2">#REF!</definedName>
    <definedName name="EDIFICIO.DE.SERVICIOS" localSheetId="3">#REF!</definedName>
    <definedName name="EDIFICIO.DE.SERVICIOS" localSheetId="4">#REF!</definedName>
    <definedName name="EDIFICIO.DE.SERVICIOS" localSheetId="5">#REF!</definedName>
    <definedName name="EDIFICIO.DE.SERVICIOS" localSheetId="6">#REF!</definedName>
    <definedName name="EDIFICIO.DE.SERVICIOS" localSheetId="7">#REF!</definedName>
    <definedName name="EDIFICIO.DE.SERVICIOS">#REF!</definedName>
    <definedName name="eee">#REF!</definedName>
    <definedName name="eeeee">#REF!</definedName>
    <definedName name="egfrrf" localSheetId="2">#REF!</definedName>
    <definedName name="egfrrf" localSheetId="4">#REF!</definedName>
    <definedName name="egfrrf" localSheetId="7">#REF!</definedName>
    <definedName name="egfrrf">#REF!</definedName>
    <definedName name="el_mano_obra">'[105]Los Ángeles (Fase II)'!$A$749:$F$802</definedName>
    <definedName name="el_no_al_printer">'[105]Los Ángeles (Fase II)'!$A$2171</definedName>
    <definedName name="ELECTRICAS" localSheetId="2">#REF!</definedName>
    <definedName name="ELECTRICAS" localSheetId="3">#REF!</definedName>
    <definedName name="ELECTRICAS" localSheetId="4">#REF!</definedName>
    <definedName name="ELECTRICAS" localSheetId="5">#REF!</definedName>
    <definedName name="ELECTRICAS" localSheetId="6">#REF!</definedName>
    <definedName name="ELECTRICAS" localSheetId="7">#REF!</definedName>
    <definedName name="ELECTRICAS">#REF!</definedName>
    <definedName name="ELECTRICIDAD" localSheetId="2">#REF!</definedName>
    <definedName name="ELECTRICIDAD" localSheetId="4">#REF!</definedName>
    <definedName name="ELECTRICIDAD" localSheetId="7">#REF!</definedName>
    <definedName name="ELECTRICIDAD">#REF!</definedName>
    <definedName name="elementos" localSheetId="2">#REF!</definedName>
    <definedName name="elementos" localSheetId="4">#REF!</definedName>
    <definedName name="elementos" localSheetId="7">#REF!</definedName>
    <definedName name="elementos">#REF!</definedName>
    <definedName name="elizabeth" localSheetId="2">#REF!</definedName>
    <definedName name="elizabeth" localSheetId="4">#REF!</definedName>
    <definedName name="elizabeth" localSheetId="7">#REF!</definedName>
    <definedName name="elizabeth">#REF!</definedName>
    <definedName name="EMAILARQSA" localSheetId="2">#REF!</definedName>
    <definedName name="EMAILARQSA" localSheetId="4">#REF!</definedName>
    <definedName name="EMAILARQSA" localSheetId="7">#REF!</definedName>
    <definedName name="EMAILARQSA">#REF!</definedName>
    <definedName name="EMAILJAGS" localSheetId="2">#REF!</definedName>
    <definedName name="EMAILJAGS" localSheetId="4">#REF!</definedName>
    <definedName name="EMAILJAGS" localSheetId="7">#REF!</definedName>
    <definedName name="EMAILJAGS">#REF!</definedName>
    <definedName name="EMERGE" localSheetId="2" hidden="1">'[34]ANALISIS STO DGO'!#REF!</definedName>
    <definedName name="EMERGE" localSheetId="4" hidden="1">'[34]ANALISIS STO DGO'!#REF!</definedName>
    <definedName name="EMERGE" localSheetId="7" hidden="1">'[34]ANALISIS STO DGO'!#REF!</definedName>
    <definedName name="EMERGE" hidden="1">'[34]ANALISIS STO DGO'!#REF!</definedName>
    <definedName name="EMERGENCY" localSheetId="2" hidden="1">'[34]ANALISIS STO DGO'!#REF!</definedName>
    <definedName name="EMERGENCY" localSheetId="4" hidden="1">'[34]ANALISIS STO DGO'!#REF!</definedName>
    <definedName name="EMERGENCY" localSheetId="7" hidden="1">'[34]ANALISIS STO DGO'!#REF!</definedName>
    <definedName name="EMERGENCY" hidden="1">'[34]ANALISIS STO DGO'!#REF!</definedName>
    <definedName name="Empalme_de_Pilotes" localSheetId="2">[56]Insumos!#REF!</definedName>
    <definedName name="Empalme_de_Pilotes" localSheetId="4">[56]Insumos!#REF!</definedName>
    <definedName name="Empalme_de_Pilotes" localSheetId="7">[56]Insumos!#REF!</definedName>
    <definedName name="Empalme_de_Pilotes">[56]Insumos!#REF!</definedName>
    <definedName name="Empalme_de_Pilotes_2">#N/A</definedName>
    <definedName name="Empalme_de_Pilotes_3">#N/A</definedName>
    <definedName name="EMPALME2" localSheetId="2">#REF!</definedName>
    <definedName name="EMPALME2" localSheetId="3">#REF!</definedName>
    <definedName name="EMPALME2" localSheetId="4">#REF!</definedName>
    <definedName name="EMPALME2" localSheetId="5">#REF!</definedName>
    <definedName name="EMPALME2" localSheetId="6">#REF!</definedName>
    <definedName name="EMPALME2" localSheetId="7">#REF!</definedName>
    <definedName name="EMPALME2" localSheetId="0">#REF!</definedName>
    <definedName name="EMPALME2">#REF!</definedName>
    <definedName name="EMPALME3" localSheetId="2">#REF!</definedName>
    <definedName name="EMPALME3" localSheetId="4">#REF!</definedName>
    <definedName name="EMPALME3" localSheetId="7">#REF!</definedName>
    <definedName name="EMPALME3">#REF!</definedName>
    <definedName name="EMPALME4" localSheetId="2">#REF!</definedName>
    <definedName name="EMPALME4" localSheetId="4">#REF!</definedName>
    <definedName name="EMPALME4" localSheetId="7">#REF!</definedName>
    <definedName name="EMPALME4">#REF!</definedName>
    <definedName name="EMPALME6" localSheetId="2">#REF!</definedName>
    <definedName name="EMPALME6" localSheetId="4">#REF!</definedName>
    <definedName name="EMPALME6" localSheetId="7">#REF!</definedName>
    <definedName name="EMPALME6">#REF!</definedName>
    <definedName name="EMPCOL" localSheetId="2">#REF!</definedName>
    <definedName name="EMPCOL" localSheetId="3">#REF!</definedName>
    <definedName name="EMPCOL" localSheetId="4">#REF!</definedName>
    <definedName name="EMPCOL" localSheetId="5">#REF!</definedName>
    <definedName name="EMPCOL" localSheetId="6">#REF!</definedName>
    <definedName name="EMPCOL" localSheetId="7">#REF!</definedName>
    <definedName name="EMPCOL" localSheetId="0">#REF!</definedName>
    <definedName name="EMPCOL">#REF!</definedName>
    <definedName name="EMPEXTMA" localSheetId="2">#REF!</definedName>
    <definedName name="EMPEXTMA" localSheetId="4">#REF!</definedName>
    <definedName name="EMPEXTMA" localSheetId="7">#REF!</definedName>
    <definedName name="EMPEXTMA">#REF!</definedName>
    <definedName name="EMPINTCONACEROYMALLACONTRA" localSheetId="2">#REF!</definedName>
    <definedName name="EMPINTCONACEROYMALLACONTRA" localSheetId="4">#REF!</definedName>
    <definedName name="EMPINTCONACEROYMALLACONTRA" localSheetId="7">#REF!</definedName>
    <definedName name="EMPINTCONACEROYMALLACONTRA">#REF!</definedName>
    <definedName name="EMPINTMA" localSheetId="2">#REF!</definedName>
    <definedName name="EMPINTMA" localSheetId="4">#REF!</definedName>
    <definedName name="EMPINTMA" localSheetId="7">#REF!</definedName>
    <definedName name="EMPINTMA">#REF!</definedName>
    <definedName name="EMPPULSCOL" localSheetId="2">#REF!</definedName>
    <definedName name="EMPPULSCOL" localSheetId="4">#REF!</definedName>
    <definedName name="EMPPULSCOL" localSheetId="7">#REF!</definedName>
    <definedName name="EMPPULSCOL">#REF!</definedName>
    <definedName name="EMPRAS" localSheetId="2">#REF!</definedName>
    <definedName name="EMPRAS" localSheetId="4">#REF!</definedName>
    <definedName name="EMPRAS" localSheetId="7">#REF!</definedName>
    <definedName name="EMPRAS">#REF!</definedName>
    <definedName name="EMPRUS" localSheetId="2">#REF!</definedName>
    <definedName name="EMPRUS" localSheetId="4">#REF!</definedName>
    <definedName name="EMPRUS" localSheetId="7">#REF!</definedName>
    <definedName name="EMPRUS">#REF!</definedName>
    <definedName name="EMPTECHO" localSheetId="2">#REF!</definedName>
    <definedName name="EMPTECHO" localSheetId="4">#REF!</definedName>
    <definedName name="EMPTECHO" localSheetId="7">#REF!</definedName>
    <definedName name="EMPTECHO">#REF!</definedName>
    <definedName name="ENC" localSheetId="1">[12]Senalizacion!#REF!</definedName>
    <definedName name="ENC" localSheetId="2">[12]Senalizacion!#REF!</definedName>
    <definedName name="ENC" localSheetId="3">[12]Senalizacion!#REF!</definedName>
    <definedName name="ENC" localSheetId="4">[12]Senalizacion!#REF!</definedName>
    <definedName name="ENC" localSheetId="5">[12]Senalizacion!#REF!</definedName>
    <definedName name="ENC" localSheetId="6">[12]Senalizacion!#REF!</definedName>
    <definedName name="ENC" localSheetId="7">[12]Senalizacion!#REF!</definedName>
    <definedName name="ENC" localSheetId="0">[12]Senalizacion!#REF!</definedName>
    <definedName name="ENC">[12]Senalizacion!#REF!</definedName>
    <definedName name="Encache">[50]OBRAMANO!$F$43</definedName>
    <definedName name="encai">#REF!</definedName>
    <definedName name="encaii">#REF!</definedName>
    <definedName name="encaiii">#REF!</definedName>
    <definedName name="encaiiii">#REF!</definedName>
    <definedName name="Encerado.Marmol" localSheetId="2">#REF!</definedName>
    <definedName name="Encerado.Marmol" localSheetId="3">#REF!</definedName>
    <definedName name="Encerado.Marmol" localSheetId="4">#REF!</definedName>
    <definedName name="Encerado.Marmol" localSheetId="5">#REF!</definedName>
    <definedName name="Encerado.Marmol" localSheetId="6">#REF!</definedName>
    <definedName name="Encerado.Marmol" localSheetId="7">#REF!</definedName>
    <definedName name="Encerado.Marmol">#REF!</definedName>
    <definedName name="encofrado40x70">[51]I.HORMIGON!$G$30</definedName>
    <definedName name="encofrado50x90">[51]I.HORMIGON!$G$28</definedName>
    <definedName name="encofradocol0.40x0.40" localSheetId="2">#REF!</definedName>
    <definedName name="encofradocol0.40x0.40" localSheetId="3">#REF!</definedName>
    <definedName name="encofradocol0.40x0.40" localSheetId="4">#REF!</definedName>
    <definedName name="encofradocol0.40x0.40" localSheetId="5">#REF!</definedName>
    <definedName name="encofradocol0.40x0.40" localSheetId="6">#REF!</definedName>
    <definedName name="encofradocol0.40x0.40" localSheetId="7">#REF!</definedName>
    <definedName name="encofradocol0.40x0.40">#REF!</definedName>
    <definedName name="encofradocol30x30" localSheetId="2">#REF!</definedName>
    <definedName name="encofradocol30x30" localSheetId="4">#REF!</definedName>
    <definedName name="encofradocol30x30" localSheetId="7">#REF!</definedName>
    <definedName name="encofradocol30x30">#REF!</definedName>
    <definedName name="encofradocol35x80" localSheetId="2">#REF!</definedName>
    <definedName name="encofradocol35x80" localSheetId="4">#REF!</definedName>
    <definedName name="encofradocol35x80" localSheetId="7">#REF!</definedName>
    <definedName name="encofradocol35x80">#REF!</definedName>
    <definedName name="encofradocol40x40" localSheetId="2">#REF!</definedName>
    <definedName name="encofradocol40x40" localSheetId="4">#REF!</definedName>
    <definedName name="encofradocol40x40" localSheetId="7">#REF!</definedName>
    <definedName name="encofradocol40x40">#REF!</definedName>
    <definedName name="encofradocol40x70" localSheetId="2">#REF!</definedName>
    <definedName name="encofradocol40x70" localSheetId="4">#REF!</definedName>
    <definedName name="encofradocol40x70" localSheetId="7">#REF!</definedName>
    <definedName name="encofradocol40x70">#REF!</definedName>
    <definedName name="encofradoescalera">[51]I.HORMIGON!$G$37</definedName>
    <definedName name="encofradolosa">[51]I.HORMIGON!$G$24</definedName>
    <definedName name="encofradomurosdoscaras" localSheetId="2">#REF!</definedName>
    <definedName name="encofradomurosdoscaras" localSheetId="3">#REF!</definedName>
    <definedName name="encofradomurosdoscaras" localSheetId="4">#REF!</definedName>
    <definedName name="encofradomurosdoscaras" localSheetId="5">#REF!</definedName>
    <definedName name="encofradomurosdoscaras" localSheetId="6">#REF!</definedName>
    <definedName name="encofradomurosdoscaras" localSheetId="7">#REF!</definedName>
    <definedName name="encofradomurosdoscaras">#REF!</definedName>
    <definedName name="encofradoviga0.50x0.85" localSheetId="2">#REF!</definedName>
    <definedName name="encofradoviga0.50x0.85" localSheetId="4">#REF!</definedName>
    <definedName name="encofradoviga0.50x0.85" localSheetId="7">#REF!</definedName>
    <definedName name="encofradoviga0.50x0.85">#REF!</definedName>
    <definedName name="encofradoviga30x50" localSheetId="2">#REF!</definedName>
    <definedName name="encofradoviga30x50" localSheetId="4">#REF!</definedName>
    <definedName name="encofradoviga30x50" localSheetId="7">#REF!</definedName>
    <definedName name="encofradoviga30x50">#REF!</definedName>
    <definedName name="encofradoviga30x60">[51]I.HORMIGON!$G$33</definedName>
    <definedName name="encofradoviga40x60">[51]I.HORMIGON!$G$33</definedName>
    <definedName name="End_Bal" localSheetId="2">#REF!</definedName>
    <definedName name="End_Bal" localSheetId="3">#REF!</definedName>
    <definedName name="End_Bal" localSheetId="4">#REF!</definedName>
    <definedName name="End_Bal" localSheetId="5">#REF!</definedName>
    <definedName name="End_Bal" localSheetId="6">#REF!</definedName>
    <definedName name="End_Bal" localSheetId="7">#REF!</definedName>
    <definedName name="End_Bal" localSheetId="0">#REF!</definedName>
    <definedName name="End_Bal">#REF!</definedName>
    <definedName name="EPOX">[33]Materiales!$E$39</definedName>
    <definedName name="EQ.Batching.Plant.50yd3.hr" localSheetId="2">#REF!</definedName>
    <definedName name="EQ.Batching.Plant.50yd3.hr" localSheetId="3">#REF!</definedName>
    <definedName name="EQ.Batching.Plant.50yd3.hr" localSheetId="4">#REF!</definedName>
    <definedName name="EQ.Batching.Plant.50yd3.hr" localSheetId="5">#REF!</definedName>
    <definedName name="EQ.Batching.Plant.50yd3.hr" localSheetId="6">#REF!</definedName>
    <definedName name="EQ.Batching.Plant.50yd3.hr" localSheetId="7">#REF!</definedName>
    <definedName name="EQ.Batching.Plant.50yd3.hr">#REF!</definedName>
    <definedName name="EQ.Camion.Trompo.Ligador.7m3" localSheetId="2">#REF!</definedName>
    <definedName name="EQ.Camion.Trompo.Ligador.7m3" localSheetId="4">#REF!</definedName>
    <definedName name="EQ.Camion.Trompo.Ligador.7m3" localSheetId="7">#REF!</definedName>
    <definedName name="EQ.Camion.Trompo.Ligador.7m3">#REF!</definedName>
    <definedName name="EQ.Grua.PH40.Boom80" localSheetId="2">#REF!</definedName>
    <definedName name="EQ.Grua.PH40.Boom80" localSheetId="4">#REF!</definedName>
    <definedName name="EQ.Grua.PH40.Boom80" localSheetId="7">#REF!</definedName>
    <definedName name="EQ.Grua.PH40.Boom80">#REF!</definedName>
    <definedName name="EQ.Pala.Cargadora.CAT930" localSheetId="2">#REF!</definedName>
    <definedName name="EQ.Pala.Cargadora.CAT930" localSheetId="4">#REF!</definedName>
    <definedName name="EQ.Pala.Cargadora.CAT930" localSheetId="7">#REF!</definedName>
    <definedName name="EQ.Pala.Cargadora.CAT930">#REF!</definedName>
    <definedName name="EQ.Planta.electrica50KVA" localSheetId="2">#REF!</definedName>
    <definedName name="EQ.Planta.electrica50KVA" localSheetId="4">#REF!</definedName>
    <definedName name="EQ.Planta.electrica50KVA" localSheetId="7">#REF!</definedName>
    <definedName name="EQ.Planta.electrica50KVA">#REF!</definedName>
    <definedName name="eqacero">'[43]Listado Equipos a utilizar'!#REF!</definedName>
    <definedName name="EQU_12">'[42]A-civil'!$A$1967:$G$1967</definedName>
    <definedName name="EQU_18">'[42]A-civil'!$A$1973:$G$1973</definedName>
    <definedName name="EQU_25">'[42]A-civil'!$A$1980:$G$1980</definedName>
    <definedName name="EQU_27">'[42]A-civil'!$A$1982:$G$1982</definedName>
    <definedName name="EQU_36">'[42]A-civil'!$A$1991:$G$1991</definedName>
    <definedName name="EQU_38">'[42]A-civil'!$A$1993:$G$1993</definedName>
    <definedName name="EQU_49">'[42]A-civil'!$A$2004:$G$2004</definedName>
    <definedName name="EQU_5">'[42]A-civil'!$A$1959:$G$1959</definedName>
    <definedName name="EQU_53">'[42]A-civil'!$A$2008:$G$2008</definedName>
    <definedName name="EQUIPOS" localSheetId="2">#REF!</definedName>
    <definedName name="EQUIPOS" localSheetId="3">#REF!</definedName>
    <definedName name="EQUIPOS" localSheetId="4">#REF!</definedName>
    <definedName name="EQUIPOS" localSheetId="5">#REF!</definedName>
    <definedName name="EQUIPOS" localSheetId="6">#REF!</definedName>
    <definedName name="EQUIPOS" localSheetId="7">#REF!</definedName>
    <definedName name="EQUIPOS" localSheetId="0">#REF!</definedName>
    <definedName name="EQUIPOS">#REF!</definedName>
    <definedName name="ER" localSheetId="2">[30]A!#REF!</definedName>
    <definedName name="ER" localSheetId="3">[30]A!#REF!</definedName>
    <definedName name="ER" localSheetId="4">[30]A!#REF!</definedName>
    <definedName name="ER" localSheetId="5">[30]A!#REF!</definedName>
    <definedName name="ER" localSheetId="6">[30]A!#REF!</definedName>
    <definedName name="ER" localSheetId="7">[30]A!#REF!</definedName>
    <definedName name="ER" localSheetId="0">[30]A!#REF!</definedName>
    <definedName name="ER">[30]A!#REF!</definedName>
    <definedName name="Escalera" localSheetId="2">#REF!</definedName>
    <definedName name="Escalera" localSheetId="3">#REF!</definedName>
    <definedName name="Escalera" localSheetId="4">#REF!</definedName>
    <definedName name="Escalera" localSheetId="5">#REF!</definedName>
    <definedName name="Escalera" localSheetId="6">#REF!</definedName>
    <definedName name="Escalera" localSheetId="7">#REF!</definedName>
    <definedName name="Escalera">#REF!</definedName>
    <definedName name="ESCALERAS" localSheetId="2">#REF!</definedName>
    <definedName name="ESCALERAS" localSheetId="4">#REF!</definedName>
    <definedName name="ESCALERAS" localSheetId="7">#REF!</definedName>
    <definedName name="ESCALERAS">#REF!</definedName>
    <definedName name="ESCALERAS_AN" localSheetId="2">#REF!</definedName>
    <definedName name="ESCALERAS_AN" localSheetId="4">#REF!</definedName>
    <definedName name="ESCALERAS_AN" localSheetId="7">#REF!</definedName>
    <definedName name="ESCALERAS_AN">#REF!</definedName>
    <definedName name="escalon" localSheetId="2">[23]Volumenes!#REF!</definedName>
    <definedName name="escalon" localSheetId="4">[23]Volumenes!#REF!</definedName>
    <definedName name="escalon" localSheetId="7">[23]Volumenes!#REF!</definedName>
    <definedName name="escalon">[23]Volumenes!#REF!</definedName>
    <definedName name="escalon.Ceramica" localSheetId="2">#REF!</definedName>
    <definedName name="escalon.Ceramica" localSheetId="3">#REF!</definedName>
    <definedName name="escalon.Ceramica" localSheetId="4">#REF!</definedName>
    <definedName name="escalon.Ceramica" localSheetId="5">#REF!</definedName>
    <definedName name="escalon.Ceramica" localSheetId="6">#REF!</definedName>
    <definedName name="escalon.Ceramica" localSheetId="7">#REF!</definedName>
    <definedName name="escalon.Ceramica">#REF!</definedName>
    <definedName name="Escalón.Ceramica" localSheetId="2">#REF!</definedName>
    <definedName name="Escalón.Ceramica" localSheetId="4">#REF!</definedName>
    <definedName name="Escalón.Ceramica" localSheetId="7">#REF!</definedName>
    <definedName name="Escalón.Ceramica">#REF!</definedName>
    <definedName name="escalon.de1.0" localSheetId="3">[99]Análisis!$D$1354</definedName>
    <definedName name="escalon.de1.0" localSheetId="4">[99]Análisis!$D$1354</definedName>
    <definedName name="escalon.de1.0" localSheetId="5">[99]Análisis!$D$1354</definedName>
    <definedName name="escalon.de1.0" localSheetId="6">[99]Análisis!$D$1354</definedName>
    <definedName name="escalon.de1.0" localSheetId="7">[99]Análisis!$D$1354</definedName>
    <definedName name="escalon.de1.0" localSheetId="0">[99]Análisis!$D$1354</definedName>
    <definedName name="escalon.de1.0">[100]Análisis!$D$1354</definedName>
    <definedName name="escalon.de1.2" localSheetId="3">[99]Análisis!$D$1344</definedName>
    <definedName name="escalon.de1.2" localSheetId="4">[99]Análisis!$D$1344</definedName>
    <definedName name="escalon.de1.2" localSheetId="5">[99]Análisis!$D$1344</definedName>
    <definedName name="escalon.de1.2" localSheetId="6">[99]Análisis!$D$1344</definedName>
    <definedName name="escalon.de1.2" localSheetId="7">[99]Análisis!$D$1344</definedName>
    <definedName name="escalon.de1.2" localSheetId="0">[99]Análisis!$D$1344</definedName>
    <definedName name="escalon.de1.2">[100]Análisis!$D$1344</definedName>
    <definedName name="escalon.de1.6" localSheetId="3">[99]Análisis!$D$1334</definedName>
    <definedName name="escalon.de1.6" localSheetId="4">[99]Análisis!$D$1334</definedName>
    <definedName name="escalon.de1.6" localSheetId="5">[99]Análisis!$D$1334</definedName>
    <definedName name="escalon.de1.6" localSheetId="6">[99]Análisis!$D$1334</definedName>
    <definedName name="escalon.de1.6" localSheetId="7">[99]Análisis!$D$1334</definedName>
    <definedName name="escalon.de1.6" localSheetId="0">[99]Análisis!$D$1334</definedName>
    <definedName name="escalon.de1.6">[100]Análisis!$D$1334</definedName>
    <definedName name="escalon.de1.8" localSheetId="3">[99]Análisis!$D$1324</definedName>
    <definedName name="escalon.de1.8" localSheetId="4">[99]Análisis!$D$1324</definedName>
    <definedName name="escalon.de1.8" localSheetId="5">[99]Análisis!$D$1324</definedName>
    <definedName name="escalon.de1.8" localSheetId="6">[99]Análisis!$D$1324</definedName>
    <definedName name="escalon.de1.8" localSheetId="7">[99]Análisis!$D$1324</definedName>
    <definedName name="escalon.de1.8" localSheetId="0">[99]Análisis!$D$1324</definedName>
    <definedName name="escalon.de1.8">[100]Análisis!$D$1324</definedName>
    <definedName name="escalon.de2.0" localSheetId="3">[99]Análisis!$D$1314</definedName>
    <definedName name="escalon.de2.0" localSheetId="4">[99]Análisis!$D$1314</definedName>
    <definedName name="escalon.de2.0" localSheetId="5">[99]Análisis!$D$1314</definedName>
    <definedName name="escalon.de2.0" localSheetId="6">[99]Análisis!$D$1314</definedName>
    <definedName name="escalon.de2.0" localSheetId="7">[99]Análisis!$D$1314</definedName>
    <definedName name="escalon.de2.0" localSheetId="0">[99]Análisis!$D$1314</definedName>
    <definedName name="escalon.de2.0">[100]Análisis!$D$1314</definedName>
    <definedName name="escalon.de30" localSheetId="3">[99]Análisis!$D$1293</definedName>
    <definedName name="escalon.de30" localSheetId="4">[99]Análisis!$D$1293</definedName>
    <definedName name="escalon.de30" localSheetId="5">[99]Análisis!$D$1293</definedName>
    <definedName name="escalon.de30" localSheetId="6">[99]Análisis!$D$1293</definedName>
    <definedName name="escalon.de30" localSheetId="7">[99]Análisis!$D$1293</definedName>
    <definedName name="escalon.de30" localSheetId="0">[99]Análisis!$D$1293</definedName>
    <definedName name="escalon.de30">[100]Análisis!$D$1293</definedName>
    <definedName name="escalon.de60" localSheetId="3">[99]Análisis!$D$1304</definedName>
    <definedName name="escalon.de60" localSheetId="4">[99]Análisis!$D$1304</definedName>
    <definedName name="escalon.de60" localSheetId="5">[99]Análisis!$D$1304</definedName>
    <definedName name="escalon.de60" localSheetId="6">[99]Análisis!$D$1304</definedName>
    <definedName name="escalon.de60" localSheetId="7">[99]Análisis!$D$1304</definedName>
    <definedName name="escalon.de60" localSheetId="0">[99]Análisis!$D$1304</definedName>
    <definedName name="escalon.de60">[100]Análisis!$D$1304</definedName>
    <definedName name="Escalón.Marmol" localSheetId="2">#REF!</definedName>
    <definedName name="Escalón.Marmol" localSheetId="3">#REF!</definedName>
    <definedName name="Escalón.Marmol" localSheetId="4">#REF!</definedName>
    <definedName name="Escalón.Marmol" localSheetId="5">#REF!</definedName>
    <definedName name="Escalón.Marmol" localSheetId="6">#REF!</definedName>
    <definedName name="Escalón.Marmol" localSheetId="7">#REF!</definedName>
    <definedName name="Escalón.Marmol">#REF!</definedName>
    <definedName name="escalon2" localSheetId="2">[23]Volumenes!#REF!</definedName>
    <definedName name="escalon2" localSheetId="3">[23]Volumenes!#REF!</definedName>
    <definedName name="escalon2" localSheetId="4">[23]Volumenes!#REF!</definedName>
    <definedName name="escalon2" localSheetId="5">[23]Volumenes!#REF!</definedName>
    <definedName name="escalon2" localSheetId="6">[23]Volumenes!#REF!</definedName>
    <definedName name="escalon2" localSheetId="7">[23]Volumenes!#REF!</definedName>
    <definedName name="escalon2">[23]Volumenes!#REF!</definedName>
    <definedName name="escalone.antideslizante" localSheetId="2">#REF!</definedName>
    <definedName name="escalone.antideslizante" localSheetId="3">#REF!</definedName>
    <definedName name="escalone.antideslizante" localSheetId="4">#REF!</definedName>
    <definedName name="escalone.antideslizante" localSheetId="5">#REF!</definedName>
    <definedName name="escalone.antideslizante" localSheetId="6">#REF!</definedName>
    <definedName name="escalone.antideslizante" localSheetId="7">#REF!</definedName>
    <definedName name="escalone.antideslizante">#REF!</definedName>
    <definedName name="escalones" localSheetId="2">[23]Volumenes!#REF!</definedName>
    <definedName name="escalones" localSheetId="3">[23]Volumenes!#REF!</definedName>
    <definedName name="escalones" localSheetId="4">[23]Volumenes!#REF!</definedName>
    <definedName name="escalones" localSheetId="5">[23]Volumenes!#REF!</definedName>
    <definedName name="escalones" localSheetId="6">[23]Volumenes!#REF!</definedName>
    <definedName name="escalones" localSheetId="7">[23]Volumenes!#REF!</definedName>
    <definedName name="escalones">[23]Volumenes!#REF!</definedName>
    <definedName name="escalones.ant.60cm" localSheetId="3">[99]Análisis!$D$1278</definedName>
    <definedName name="escalones.ant.60cm" localSheetId="4">[99]Análisis!$D$1278</definedName>
    <definedName name="escalones.ant.60cm" localSheetId="5">[99]Análisis!$D$1278</definedName>
    <definedName name="escalones.ant.60cm" localSheetId="6">[99]Análisis!$D$1278</definedName>
    <definedName name="escalones.ant.60cm" localSheetId="7">[99]Análisis!$D$1278</definedName>
    <definedName name="escalones.ant.60cm" localSheetId="0">[99]Análisis!$D$1278</definedName>
    <definedName name="escalones.ant.60cm">[100]Análisis!$D$1278</definedName>
    <definedName name="escalones.ceramica">[98]Análisis!$D$1340</definedName>
    <definedName name="Escalones.Hormigon" localSheetId="2">#REF!</definedName>
    <definedName name="Escalones.Hormigon" localSheetId="3">#REF!</definedName>
    <definedName name="Escalones.Hormigon" localSheetId="4">#REF!</definedName>
    <definedName name="Escalones.Hormigon" localSheetId="5">#REF!</definedName>
    <definedName name="Escalones.Hormigon" localSheetId="6">#REF!</definedName>
    <definedName name="Escalones.Hormigon" localSheetId="7">#REF!</definedName>
    <definedName name="Escalones.Hormigon">#REF!</definedName>
    <definedName name="Escalones_Granito_Fondo_Blanco____Incl._H_y_C_H" localSheetId="2">[19]Insumos!#REF!</definedName>
    <definedName name="Escalones_Granito_Fondo_Blanco____Incl._H_y_C_H" localSheetId="3">[19]Insumos!#REF!</definedName>
    <definedName name="Escalones_Granito_Fondo_Blanco____Incl._H_y_C_H" localSheetId="4">[19]Insumos!#REF!</definedName>
    <definedName name="Escalones_Granito_Fondo_Blanco____Incl._H_y_C_H" localSheetId="5">[19]Insumos!#REF!</definedName>
    <definedName name="Escalones_Granito_Fondo_Blanco____Incl._H_y_C_H" localSheetId="6">[19]Insumos!#REF!</definedName>
    <definedName name="Escalones_Granito_Fondo_Blanco____Incl._H_y_C_H" localSheetId="7">[19]Insumos!#REF!</definedName>
    <definedName name="Escalones_Granito_Fondo_Blanco____Incl._H_y_C_H">[19]Insumos!#REF!</definedName>
    <definedName name="escari">#REF!</definedName>
    <definedName name="escarificacion" localSheetId="2">[106]GONZALO!#REF!</definedName>
    <definedName name="escarificacion" localSheetId="3">[106]GONZALO!#REF!</definedName>
    <definedName name="escarificacion" localSheetId="4">[106]GONZALO!#REF!</definedName>
    <definedName name="escarificacion" localSheetId="5">[106]GONZALO!#REF!</definedName>
    <definedName name="escarificacion" localSheetId="6">[106]GONZALO!#REF!</definedName>
    <definedName name="escarificacion" localSheetId="7">[106]GONZALO!#REF!</definedName>
    <definedName name="escarificacion">[106]GONZALO!#REF!</definedName>
    <definedName name="escarii">#REF!</definedName>
    <definedName name="escariii">#REF!</definedName>
    <definedName name="escariiii">#REF!</definedName>
    <definedName name="ESCGRA23B" localSheetId="2">#REF!</definedName>
    <definedName name="ESCGRA23B" localSheetId="3">#REF!</definedName>
    <definedName name="ESCGRA23B" localSheetId="4">#REF!</definedName>
    <definedName name="ESCGRA23B" localSheetId="5">#REF!</definedName>
    <definedName name="ESCGRA23B" localSheetId="6">#REF!</definedName>
    <definedName name="ESCGRA23B" localSheetId="7">#REF!</definedName>
    <definedName name="ESCGRA23B" localSheetId="0">#REF!</definedName>
    <definedName name="ESCGRA23B">#REF!</definedName>
    <definedName name="ESCGRA23C" localSheetId="2">[67]Ana!#REF!</definedName>
    <definedName name="ESCGRA23C" localSheetId="3">[67]Ana!#REF!</definedName>
    <definedName name="ESCGRA23C" localSheetId="4">[67]Ana!#REF!</definedName>
    <definedName name="ESCGRA23C" localSheetId="5">[67]Ana!#REF!</definedName>
    <definedName name="ESCGRA23C" localSheetId="6">[67]Ana!#REF!</definedName>
    <definedName name="ESCGRA23C" localSheetId="7">[67]Ana!#REF!</definedName>
    <definedName name="ESCGRA23C" localSheetId="0">[67]Ana!#REF!</definedName>
    <definedName name="ESCGRA23C">[67]Ana!#REF!</definedName>
    <definedName name="ESCGRA23G" localSheetId="2">[67]Ana!#REF!</definedName>
    <definedName name="ESCGRA23G" localSheetId="3">[67]Ana!#REF!</definedName>
    <definedName name="ESCGRA23G" localSheetId="4">[67]Ana!#REF!</definedName>
    <definedName name="ESCGRA23G" localSheetId="5">[67]Ana!#REF!</definedName>
    <definedName name="ESCGRA23G" localSheetId="6">[67]Ana!#REF!</definedName>
    <definedName name="ESCGRA23G" localSheetId="7">[67]Ana!#REF!</definedName>
    <definedName name="ESCGRA23G">[67]Ana!#REF!</definedName>
    <definedName name="ESCGRABOTB" localSheetId="2">[67]Ana!#REF!</definedName>
    <definedName name="ESCGRABOTB" localSheetId="4">[67]Ana!#REF!</definedName>
    <definedName name="ESCGRABOTB" localSheetId="7">[67]Ana!#REF!</definedName>
    <definedName name="ESCGRABOTB">[67]Ana!#REF!</definedName>
    <definedName name="ESCGRABOTC" localSheetId="2">[67]Ana!#REF!</definedName>
    <definedName name="ESCGRABOTC" localSheetId="4">[67]Ana!#REF!</definedName>
    <definedName name="ESCGRABOTC" localSheetId="7">[67]Ana!#REF!</definedName>
    <definedName name="ESCGRABOTC">[67]Ana!#REF!</definedName>
    <definedName name="ESCGRAFB">[61]UASD!$F$3512</definedName>
    <definedName name="ESCMARAGLPR">[73]Ana!$M$452</definedName>
    <definedName name="escobillones">'[43]Listado Equipos a utilizar'!#REF!</definedName>
    <definedName name="ESCSUPCHAB" localSheetId="2">#REF!</definedName>
    <definedName name="ESCSUPCHAB" localSheetId="3">#REF!</definedName>
    <definedName name="ESCSUPCHAB" localSheetId="4">#REF!</definedName>
    <definedName name="ESCSUPCHAB" localSheetId="5">#REF!</definedName>
    <definedName name="ESCSUPCHAB" localSheetId="6">#REF!</definedName>
    <definedName name="ESCSUPCHAB" localSheetId="7">#REF!</definedName>
    <definedName name="ESCSUPCHAB" localSheetId="0">#REF!</definedName>
    <definedName name="ESCSUPCHAB">#REF!</definedName>
    <definedName name="ESCSUPCHAC" localSheetId="2">[67]Ana!#REF!</definedName>
    <definedName name="ESCSUPCHAC" localSheetId="3">[67]Ana!#REF!</definedName>
    <definedName name="ESCSUPCHAC" localSheetId="4">[67]Ana!#REF!</definedName>
    <definedName name="ESCSUPCHAC" localSheetId="5">[67]Ana!#REF!</definedName>
    <definedName name="ESCSUPCHAC" localSheetId="6">[67]Ana!#REF!</definedName>
    <definedName name="ESCSUPCHAC" localSheetId="7">[67]Ana!#REF!</definedName>
    <definedName name="ESCSUPCHAC" localSheetId="0">[67]Ana!#REF!</definedName>
    <definedName name="ESCSUPCHAC">[67]Ana!#REF!</definedName>
    <definedName name="ESCVIBB" localSheetId="2">[67]Ana!#REF!</definedName>
    <definedName name="ESCVIBB" localSheetId="3">[67]Ana!#REF!</definedName>
    <definedName name="ESCVIBB" localSheetId="4">[67]Ana!#REF!</definedName>
    <definedName name="ESCVIBB" localSheetId="5">[67]Ana!#REF!</definedName>
    <definedName name="ESCVIBB" localSheetId="6">[67]Ana!#REF!</definedName>
    <definedName name="ESCVIBB" localSheetId="7">[67]Ana!#REF!</definedName>
    <definedName name="ESCVIBB">[67]Ana!#REF!</definedName>
    <definedName name="ESCVIBC" localSheetId="2">[67]Ana!#REF!</definedName>
    <definedName name="ESCVIBC" localSheetId="4">[67]Ana!#REF!</definedName>
    <definedName name="ESCVIBC" localSheetId="7">[67]Ana!#REF!</definedName>
    <definedName name="ESCVIBC">[67]Ana!#REF!</definedName>
    <definedName name="ESCVIBG" localSheetId="2">#REF!</definedName>
    <definedName name="ESCVIBG" localSheetId="3">#REF!</definedName>
    <definedName name="ESCVIBG" localSheetId="4">#REF!</definedName>
    <definedName name="ESCVIBG" localSheetId="5">#REF!</definedName>
    <definedName name="ESCVIBG" localSheetId="6">#REF!</definedName>
    <definedName name="ESCVIBG" localSheetId="7">#REF!</definedName>
    <definedName name="ESCVIBG" localSheetId="0">#REF!</definedName>
    <definedName name="ESCVIBG">#REF!</definedName>
    <definedName name="Eslingas" localSheetId="2">[56]Insumos!#REF!</definedName>
    <definedName name="Eslingas" localSheetId="3">[56]Insumos!#REF!</definedName>
    <definedName name="Eslingas" localSheetId="4">[56]Insumos!#REF!</definedName>
    <definedName name="Eslingas" localSheetId="5">[56]Insumos!#REF!</definedName>
    <definedName name="Eslingas" localSheetId="6">[56]Insumos!#REF!</definedName>
    <definedName name="Eslingas" localSheetId="7">[56]Insumos!#REF!</definedName>
    <definedName name="Eslingas" localSheetId="0">[56]Insumos!#REF!</definedName>
    <definedName name="Eslingas">[56]Insumos!#REF!</definedName>
    <definedName name="Eslingas_2">#N/A</definedName>
    <definedName name="Eslingas_3">#N/A</definedName>
    <definedName name="espejo.cristaluz" localSheetId="2">#REF!</definedName>
    <definedName name="espejo.cristaluz" localSheetId="3">#REF!</definedName>
    <definedName name="espejo.cristaluz" localSheetId="4">#REF!</definedName>
    <definedName name="espejo.cristaluz" localSheetId="5">#REF!</definedName>
    <definedName name="espejo.cristaluz" localSheetId="6">#REF!</definedName>
    <definedName name="espejo.cristaluz" localSheetId="7">#REF!</definedName>
    <definedName name="espejo.cristaluz">#REF!</definedName>
    <definedName name="espejo.pulido" localSheetId="2">#REF!</definedName>
    <definedName name="espejo.pulido" localSheetId="4">#REF!</definedName>
    <definedName name="espejo.pulido" localSheetId="7">#REF!</definedName>
    <definedName name="espejo.pulido">#REF!</definedName>
    <definedName name="esq" localSheetId="2">'[32]Pres. '!#REF!</definedName>
    <definedName name="esq" localSheetId="4">'[32]Pres. '!#REF!</definedName>
    <definedName name="esq" localSheetId="7">'[32]Pres. '!#REF!</definedName>
    <definedName name="esq">'[32]Pres. '!#REF!</definedName>
    <definedName name="esquineros">[95]Insumos!$L$43</definedName>
    <definedName name="Est.terminal.patinillo" localSheetId="2">#REF!</definedName>
    <definedName name="Est.terminal.patinillo" localSheetId="3">#REF!</definedName>
    <definedName name="Est.terminal.patinillo" localSheetId="4">#REF!</definedName>
    <definedName name="Est.terminal.patinillo" localSheetId="5">#REF!</definedName>
    <definedName name="Est.terminal.patinillo" localSheetId="6">#REF!</definedName>
    <definedName name="Est.terminal.patinillo" localSheetId="7">#REF!</definedName>
    <definedName name="Est.terminal.patinillo">#REF!</definedName>
    <definedName name="ESTANQUES" localSheetId="2">#REF!</definedName>
    <definedName name="ESTANQUES" localSheetId="4">#REF!</definedName>
    <definedName name="ESTANQUES" localSheetId="7">#REF!</definedName>
    <definedName name="ESTANQUES">#REF!</definedName>
    <definedName name="ESTMET" localSheetId="2">#REF!</definedName>
    <definedName name="ESTMET" localSheetId="4">#REF!</definedName>
    <definedName name="ESTMET" localSheetId="5">#REF!</definedName>
    <definedName name="ESTMET" localSheetId="6">#REF!</definedName>
    <definedName name="ESTMET" localSheetId="7">#REF!</definedName>
    <definedName name="ESTMET">#REF!</definedName>
    <definedName name="Estopa" localSheetId="2">#REF!</definedName>
    <definedName name="Estopa" localSheetId="3">#REF!</definedName>
    <definedName name="Estopa" localSheetId="4">#REF!</definedName>
    <definedName name="Estopa" localSheetId="5">#REF!</definedName>
    <definedName name="Estopa" localSheetId="6">#REF!</definedName>
    <definedName name="Estopa" localSheetId="7">#REF!</definedName>
    <definedName name="Estopa" localSheetId="0">#REF!</definedName>
    <definedName name="Estopa">#REF!</definedName>
    <definedName name="ESTRIA" localSheetId="2">#REF!</definedName>
    <definedName name="ESTRIA" localSheetId="4">#REF!</definedName>
    <definedName name="ESTRIA" localSheetId="7">#REF!</definedName>
    <definedName name="ESTRIA">#REF!</definedName>
    <definedName name="ESTRIAS" localSheetId="2">#REF!</definedName>
    <definedName name="ESTRIAS" localSheetId="3">#REF!</definedName>
    <definedName name="ESTRIAS" localSheetId="4">#REF!</definedName>
    <definedName name="ESTRIAS" localSheetId="5">#REF!</definedName>
    <definedName name="ESTRIAS" localSheetId="6">#REF!</definedName>
    <definedName name="ESTRIAS" localSheetId="7">#REF!</definedName>
    <definedName name="ESTRIAS" localSheetId="0">#REF!</definedName>
    <definedName name="ESTRIAS">#REF!</definedName>
    <definedName name="Estrias.Villas" localSheetId="2">#REF!</definedName>
    <definedName name="Estrias.Villas" localSheetId="4">#REF!</definedName>
    <definedName name="Estrias.Villas" localSheetId="7">#REF!</definedName>
    <definedName name="Estrias.Villas">#REF!</definedName>
    <definedName name="ESTRUCTMET" localSheetId="2">#REF!</definedName>
    <definedName name="ESTRUCTMET" localSheetId="4">#REF!</definedName>
    <definedName name="ESTRUCTMET" localSheetId="7">#REF!</definedName>
    <definedName name="ESTRUCTMET">#REF!</definedName>
    <definedName name="Estucado" localSheetId="2">#REF!</definedName>
    <definedName name="Estucado" localSheetId="4">#REF!</definedName>
    <definedName name="Estucado" localSheetId="7">#REF!</definedName>
    <definedName name="Estucado">#REF!</definedName>
    <definedName name="et">#REF!</definedName>
    <definedName name="euro" localSheetId="2">#REF!</definedName>
    <definedName name="euro" localSheetId="4">#REF!</definedName>
    <definedName name="EURO" localSheetId="5">#REF!</definedName>
    <definedName name="EURO" localSheetId="6">#REF!</definedName>
    <definedName name="euro" localSheetId="7">#REF!</definedName>
    <definedName name="euro">#REF!</definedName>
    <definedName name="ew" localSheetId="2">'[32]Pres. '!#REF!</definedName>
    <definedName name="ew" localSheetId="4">'[32]Pres. '!#REF!</definedName>
    <definedName name="ew" localSheetId="7">'[32]Pres. '!#REF!</definedName>
    <definedName name="ew">'[32]Pres. '!#REF!</definedName>
    <definedName name="ex320b">'[43]Listado Equipos a utilizar'!#REF!</definedName>
    <definedName name="Exc" localSheetId="2">#REF!</definedName>
    <definedName name="Exc" localSheetId="3">#REF!</definedName>
    <definedName name="Exc" localSheetId="4">#REF!</definedName>
    <definedName name="Exc" localSheetId="5">#REF!</definedName>
    <definedName name="Exc" localSheetId="6">#REF!</definedName>
    <definedName name="Exc" localSheetId="7">#REF!</definedName>
    <definedName name="Exc">#REF!</definedName>
    <definedName name="Exc.Arena.Densa" localSheetId="2">#REF!</definedName>
    <definedName name="Exc.Arena.Densa" localSheetId="4">#REF!</definedName>
    <definedName name="Exc.Arena.Densa" localSheetId="7">#REF!</definedName>
    <definedName name="Exc.Arena.Densa">#REF!</definedName>
    <definedName name="ExC_003">'[42]A-civil'!$A$266:$G$266</definedName>
    <definedName name="ExC_004">'[42]A-civil'!$A$267:$G$267</definedName>
    <definedName name="EXC_100">[42]MOV!$A$143:$E$143</definedName>
    <definedName name="EXC_101">[42]MOV!$A$149:$E$149</definedName>
    <definedName name="EXC_102">[42]MOV!$A$153:$E$153</definedName>
    <definedName name="EXC_103">[42]MOV!$A$157:$E$157</definedName>
    <definedName name="EXC_104">[42]MOV!$A$164:$E$164</definedName>
    <definedName name="EXC_105">[42]MOV!$A$169:$E$169</definedName>
    <definedName name="EXC_106">[42]MOV!$A$174:$E$174</definedName>
    <definedName name="EXC_107">[42]MOV!$A$189:$E$189</definedName>
    <definedName name="EXC_108">[42]MOV!$A$204:$E$204</definedName>
    <definedName name="EXC_83">[42]MOV!$A$61:$E$61</definedName>
    <definedName name="EXC_84">[42]MOV!$A$65:$E$65</definedName>
    <definedName name="EXC_85">[42]MOV!$A$69:$E$69</definedName>
    <definedName name="EXC_86">[42]MOV!$A$73:$E$73</definedName>
    <definedName name="EXC_87">[42]MOV!$A$76:$E$76</definedName>
    <definedName name="EXC_88">[42]MOV!$A$82:$E$82</definedName>
    <definedName name="EXC_89">[42]MOV!$A$86:$E$86</definedName>
    <definedName name="EXC_90">[42]MOV!$A$90:$E$90</definedName>
    <definedName name="EXC_91">[42]MOV!$A$96:$E$96</definedName>
    <definedName name="EXC_92">[42]MOV!$A$100:$E$100</definedName>
    <definedName name="EXC_93">[42]MOV!$A$104:$E$104</definedName>
    <definedName name="EXC_94">[42]MOV!$A$108:$E$108</definedName>
    <definedName name="EXC_95">[42]MOV!$A$114:$E$114</definedName>
    <definedName name="EXC_96">[42]MOV!$A$119:$E$119</definedName>
    <definedName name="EXC_97">[42]MOV!$A$125:$E$125</definedName>
    <definedName name="EXC_98">[42]MOV!$A$130:$E$130</definedName>
    <definedName name="EXC_99">[42]MOV!$A$136:$E$136</definedName>
    <definedName name="EXC_NO_CLASIF">#REF!</definedName>
    <definedName name="EXC_RETRO">[78]Analisis!$F$68</definedName>
    <definedName name="Excav.Mecanic.Arena" localSheetId="2">#REF!</definedName>
    <definedName name="Excav.Mecanic.Arena" localSheetId="3">#REF!</definedName>
    <definedName name="Excav.Mecanic.Arena" localSheetId="4">#REF!</definedName>
    <definedName name="Excav.Mecanic.Arena" localSheetId="5">#REF!</definedName>
    <definedName name="Excav.Mecanic.Arena" localSheetId="6">#REF!</definedName>
    <definedName name="Excav.Mecanic.Arena" localSheetId="7">#REF!</definedName>
    <definedName name="Excav.Mecanic.Arena">#REF!</definedName>
    <definedName name="Excav.Mecanic.Roca" localSheetId="2">#REF!</definedName>
    <definedName name="Excav.Mecanic.Roca" localSheetId="4">#REF!</definedName>
    <definedName name="Excav.Mecanic.Roca" localSheetId="7">#REF!</definedName>
    <definedName name="Excav.Mecanic.Roca">#REF!</definedName>
    <definedName name="Excav.Tierra" localSheetId="2">#REF!</definedName>
    <definedName name="Excav.Tierra" localSheetId="4">#REF!</definedName>
    <definedName name="Excav.Tierra" localSheetId="7">#REF!</definedName>
    <definedName name="Excav.Tierra">#REF!</definedName>
    <definedName name="Excavacion.en.Roca" localSheetId="2">#REF!</definedName>
    <definedName name="Excavacion.en.Roca" localSheetId="4">#REF!</definedName>
    <definedName name="Excavacion.en.Roca" localSheetId="7">#REF!</definedName>
    <definedName name="Excavacion.en.Roca">#REF!</definedName>
    <definedName name="Excavación_a_mano" localSheetId="2">#REF!</definedName>
    <definedName name="Excavación_a_mano" localSheetId="4">#REF!</definedName>
    <definedName name="Excavación_a_mano" localSheetId="7">#REF!</definedName>
    <definedName name="Excavación_a_mano">#REF!</definedName>
    <definedName name="Excavación_Tierra___AM">[47]Insumos!$B$134:$D$134</definedName>
    <definedName name="excavadora">'[43]Listado Equipos a utilizar'!#REF!</definedName>
    <definedName name="excavadora235">[50]EQUIPOS!$I$16</definedName>
    <definedName name="EXCCALMANO3" localSheetId="2">#REF!</definedName>
    <definedName name="EXCCALMANO3" localSheetId="3">#REF!</definedName>
    <definedName name="EXCCALMANO3" localSheetId="4">#REF!</definedName>
    <definedName name="EXCCALMANO3" localSheetId="5">#REF!</definedName>
    <definedName name="EXCCALMANO3" localSheetId="6">#REF!</definedName>
    <definedName name="EXCCALMANO3" localSheetId="7">#REF!</definedName>
    <definedName name="EXCCALMANO3" localSheetId="0">#REF!</definedName>
    <definedName name="EXCCALMANO3">#REF!</definedName>
    <definedName name="EXCCALMANO5">[33]M.O.!$C$522</definedName>
    <definedName name="EXCCALMANO7" localSheetId="2">#REF!</definedName>
    <definedName name="EXCCALMANO7" localSheetId="3">#REF!</definedName>
    <definedName name="EXCCALMANO7" localSheetId="4">#REF!</definedName>
    <definedName name="EXCCALMANO7" localSheetId="5">#REF!</definedName>
    <definedName name="EXCCALMANO7" localSheetId="6">#REF!</definedName>
    <definedName name="EXCCALMANO7" localSheetId="7">#REF!</definedName>
    <definedName name="EXCCALMANO7" localSheetId="0">#REF!</definedName>
    <definedName name="EXCCALMANO7">#REF!</definedName>
    <definedName name="Excel_BuiltIn__FilterDatabase_2" localSheetId="2">#REF!</definedName>
    <definedName name="Excel_BuiltIn__FilterDatabase_2" localSheetId="4">#REF!</definedName>
    <definedName name="Excel_BuiltIn__FilterDatabase_2" localSheetId="7">#REF!</definedName>
    <definedName name="Excel_BuiltIn__FilterDatabase_2">#REF!</definedName>
    <definedName name="Excel_BuiltIn__FilterDatabase_3" localSheetId="2">#REF!</definedName>
    <definedName name="Excel_BuiltIn__FilterDatabase_3" localSheetId="4">#REF!</definedName>
    <definedName name="Excel_BuiltIn__FilterDatabase_3" localSheetId="7">#REF!</definedName>
    <definedName name="Excel_BuiltIn__FilterDatabase_3">#REF!</definedName>
    <definedName name="EXCHAMANO3" localSheetId="2">#REF!</definedName>
    <definedName name="EXCHAMANO3" localSheetId="4">#REF!</definedName>
    <definedName name="EXCHAMANO3" localSheetId="7">#REF!</definedName>
    <definedName name="EXCHAMANO3">#REF!</definedName>
    <definedName name="EXCRBLAMANO3" localSheetId="2">#REF!</definedName>
    <definedName name="EXCRBLAMANO3" localSheetId="4">#REF!</definedName>
    <definedName name="EXCRBLAMANO3" localSheetId="7">#REF!</definedName>
    <definedName name="EXCRBLAMANO3">#REF!</definedName>
    <definedName name="EXCRBLAMANO5" localSheetId="2">#REF!</definedName>
    <definedName name="EXCRBLAMANO5" localSheetId="4">#REF!</definedName>
    <definedName name="EXCRBLAMANO5" localSheetId="7">#REF!</definedName>
    <definedName name="EXCRBLAMANO5">#REF!</definedName>
    <definedName name="EXCRBLAMANO7" localSheetId="2">#REF!</definedName>
    <definedName name="EXCRBLAMANO7" localSheetId="4">#REF!</definedName>
    <definedName name="EXCRBLAMANO7" localSheetId="7">#REF!</definedName>
    <definedName name="EXCRBLAMANO7">#REF!</definedName>
    <definedName name="EXCRCOM3">[33]M.O.!$C$528</definedName>
    <definedName name="EXCRCOM5" localSheetId="2">#REF!</definedName>
    <definedName name="EXCRCOM5" localSheetId="3">#REF!</definedName>
    <definedName name="EXCRCOM5" localSheetId="4">#REF!</definedName>
    <definedName name="EXCRCOM5" localSheetId="5">#REF!</definedName>
    <definedName name="EXCRCOM5" localSheetId="6">#REF!</definedName>
    <definedName name="EXCRCOM5" localSheetId="7">#REF!</definedName>
    <definedName name="EXCRCOM5" localSheetId="0">#REF!</definedName>
    <definedName name="EXCRCOM5">#REF!</definedName>
    <definedName name="EXCRCOM7" localSheetId="2">#REF!</definedName>
    <definedName name="EXCRCOM7" localSheetId="4">#REF!</definedName>
    <definedName name="EXCRCOM7" localSheetId="7">#REF!</definedName>
    <definedName name="EXCRCOM7">#REF!</definedName>
    <definedName name="EXCRDURMANO3" localSheetId="2">#REF!</definedName>
    <definedName name="EXCRDURMANO3" localSheetId="4">#REF!</definedName>
    <definedName name="EXCRDURMANO3" localSheetId="7">#REF!</definedName>
    <definedName name="EXCRDURMANO3">#REF!</definedName>
    <definedName name="EXCRDURMANO5" localSheetId="2">#REF!</definedName>
    <definedName name="EXCRDURMANO5" localSheetId="4">#REF!</definedName>
    <definedName name="EXCRDURMANO5" localSheetId="7">#REF!</definedName>
    <definedName name="EXCRDURMANO5">#REF!</definedName>
    <definedName name="EXCRDURMANO7" localSheetId="2">#REF!</definedName>
    <definedName name="EXCRDURMANO7" localSheetId="4">#REF!</definedName>
    <definedName name="EXCRDURMANO7" localSheetId="7">#REF!</definedName>
    <definedName name="EXCRDURMANO7">#REF!</definedName>
    <definedName name="EXCROCA" localSheetId="2">'[23]M. O. exc.'!#REF!</definedName>
    <definedName name="EXCROCA" localSheetId="4">'[23]M. O. exc.'!#REF!</definedName>
    <definedName name="EXCROCA" localSheetId="7">'[23]M. O. exc.'!#REF!</definedName>
    <definedName name="EXCROCA">'[23]M. O. exc.'!#REF!</definedName>
    <definedName name="EXCROCK" localSheetId="2">'[23]M. O. exc.'!#REF!</definedName>
    <definedName name="EXCROCK" localSheetId="4">'[23]M. O. exc.'!#REF!</definedName>
    <definedName name="EXCROCK" localSheetId="7">'[23]M. O. exc.'!#REF!</definedName>
    <definedName name="EXCROCK">'[23]M. O. exc.'!#REF!</definedName>
    <definedName name="EXCRTOSCAMANO3" localSheetId="2">#REF!</definedName>
    <definedName name="EXCRTOSCAMANO3" localSheetId="3">#REF!</definedName>
    <definedName name="EXCRTOSCAMANO3" localSheetId="4">#REF!</definedName>
    <definedName name="EXCRTOSCAMANO3" localSheetId="5">#REF!</definedName>
    <definedName name="EXCRTOSCAMANO3" localSheetId="6">#REF!</definedName>
    <definedName name="EXCRTOSCAMANO3" localSheetId="7">#REF!</definedName>
    <definedName name="EXCRTOSCAMANO3" localSheetId="0">#REF!</definedName>
    <definedName name="EXCRTOSCAMANO3">#REF!</definedName>
    <definedName name="EXCRTOSCAMANO5" localSheetId="2">#REF!</definedName>
    <definedName name="EXCRTOSCAMANO5" localSheetId="4">#REF!</definedName>
    <definedName name="EXCRTOSCAMANO5" localSheetId="7">#REF!</definedName>
    <definedName name="EXCRTOSCAMANO5">#REF!</definedName>
    <definedName name="EXCRTOSCAMANO7" localSheetId="2">#REF!</definedName>
    <definedName name="EXCRTOSCAMANO7" localSheetId="4">#REF!</definedName>
    <definedName name="EXCRTOSCAMANO7" localSheetId="7">#REF!</definedName>
    <definedName name="EXCRTOSCAMANO7">#REF!</definedName>
    <definedName name="EXCTIERRAMANO3" localSheetId="2">#REF!</definedName>
    <definedName name="EXCTIERRAMANO3" localSheetId="4">#REF!</definedName>
    <definedName name="EXCTIERRAMANO3" localSheetId="7">#REF!</definedName>
    <definedName name="EXCTIERRAMANO3">#REF!</definedName>
    <definedName name="EXCTIERRAMANO5">[33]M.O.!$C$538</definedName>
    <definedName name="EXCTIERRAMANO7" localSheetId="2">#REF!</definedName>
    <definedName name="EXCTIERRAMANO7" localSheetId="3">#REF!</definedName>
    <definedName name="EXCTIERRAMANO7" localSheetId="4">#REF!</definedName>
    <definedName name="EXCTIERRAMANO7" localSheetId="5">#REF!</definedName>
    <definedName name="EXCTIERRAMANO7" localSheetId="6">#REF!</definedName>
    <definedName name="EXCTIERRAMANO7" localSheetId="7">#REF!</definedName>
    <definedName name="EXCTIERRAMANO7" localSheetId="0">#REF!</definedName>
    <definedName name="EXCTIERRAMANO7">#REF!</definedName>
    <definedName name="exczapatacolum" localSheetId="2">#REF!</definedName>
    <definedName name="exczapatacolum" localSheetId="4">#REF!</definedName>
    <definedName name="exczapatacolum" localSheetId="7">#REF!</definedName>
    <definedName name="exczapatacolum">#REF!</definedName>
    <definedName name="exczapatamuros" localSheetId="2">#REF!</definedName>
    <definedName name="exczapatamuros" localSheetId="4">#REF!</definedName>
    <definedName name="exczapatamuros" localSheetId="7">#REF!</definedName>
    <definedName name="exczapatamuros">#REF!</definedName>
    <definedName name="exesi">#REF!</definedName>
    <definedName name="exesii">#REF!</definedName>
    <definedName name="exesiii">#REF!</definedName>
    <definedName name="exesiiii">#REF!</definedName>
    <definedName name="expansiones.3.8">[95]Insumos!$L$35</definedName>
    <definedName name="exroca" localSheetId="2">#REF!</definedName>
    <definedName name="exroca" localSheetId="3">#REF!</definedName>
    <definedName name="exroca" localSheetId="4">#REF!</definedName>
    <definedName name="exroca" localSheetId="5">#REF!</definedName>
    <definedName name="exroca" localSheetId="6">#REF!</definedName>
    <definedName name="exroca" localSheetId="7">#REF!</definedName>
    <definedName name="exroca" localSheetId="0">#REF!</definedName>
    <definedName name="exroca">#REF!</definedName>
    <definedName name="Exteriores">[59]Resumen!$F$32</definedName>
    <definedName name="Extra_Pay" localSheetId="2">#REF!</definedName>
    <definedName name="Extra_Pay" localSheetId="3">#REF!</definedName>
    <definedName name="Extra_Pay" localSheetId="4">#REF!</definedName>
    <definedName name="Extra_Pay" localSheetId="5">#REF!</definedName>
    <definedName name="Extra_Pay" localSheetId="6">#REF!</definedName>
    <definedName name="Extra_Pay" localSheetId="7">#REF!</definedName>
    <definedName name="Extra_Pay">#REF!</definedName>
    <definedName name="Extractores.de.Aire" localSheetId="2">#REF!</definedName>
    <definedName name="Extractores.de.Aire" localSheetId="4">#REF!</definedName>
    <definedName name="Extractores.de.Aire" localSheetId="7">#REF!</definedName>
    <definedName name="Extractores.de.Aire">#REF!</definedName>
    <definedName name="FAB_10">'[42]A-civil'!$A$1156:$G$1156</definedName>
    <definedName name="FAB_35">'[42]A-civil'!$A$1177:$G$1177</definedName>
    <definedName name="Fabricacion.Horm.Ind." localSheetId="2">#REF!</definedName>
    <definedName name="Fabricacion.Horm.Ind." localSheetId="3">#REF!</definedName>
    <definedName name="Fabricacion.Horm.Ind." localSheetId="4">#REF!</definedName>
    <definedName name="Fabricacion.Horm.Ind." localSheetId="5">#REF!</definedName>
    <definedName name="Fabricacion.Horm.Ind." localSheetId="6">#REF!</definedName>
    <definedName name="Fabricacion.Horm.Ind." localSheetId="7">#REF!</definedName>
    <definedName name="Fabricacion.Horm.Ind." localSheetId="0">#REF!</definedName>
    <definedName name="Fabricacion.Horm.Ind.">#REF!</definedName>
    <definedName name="fac.esp.gra" localSheetId="2">#REF!</definedName>
    <definedName name="fac.esp.gra" localSheetId="4">#REF!</definedName>
    <definedName name="fac.esp.gra" localSheetId="7">#REF!</definedName>
    <definedName name="fac.esp.gra">#REF!</definedName>
    <definedName name="fachada.madera" localSheetId="2">#REF!</definedName>
    <definedName name="fachada.madera" localSheetId="4">#REF!</definedName>
    <definedName name="fachada.madera" localSheetId="7">#REF!</definedName>
    <definedName name="fachada.madera">#REF!</definedName>
    <definedName name="FACT" localSheetId="2">#REF!</definedName>
    <definedName name="FACT" localSheetId="4">#REF!</definedName>
    <definedName name="FACT" localSheetId="7">#REF!</definedName>
    <definedName name="FACT">#REF!</definedName>
    <definedName name="factacero" localSheetId="2">'[107]Incremento Precios'!#REF!</definedName>
    <definedName name="factacero" localSheetId="4">'[107]Incremento Precios'!#REF!</definedName>
    <definedName name="factacero" localSheetId="7">'[107]Incremento Precios'!#REF!</definedName>
    <definedName name="factacero">'[107]Incremento Precios'!#REF!</definedName>
    <definedName name="factgov" localSheetId="2">#REF!</definedName>
    <definedName name="factgov" localSheetId="3">#REF!</definedName>
    <definedName name="factgov" localSheetId="4">#REF!</definedName>
    <definedName name="factgov" localSheetId="5">#REF!</definedName>
    <definedName name="factgov" localSheetId="6">#REF!</definedName>
    <definedName name="factgov" localSheetId="7">#REF!</definedName>
    <definedName name="factgov">#REF!</definedName>
    <definedName name="factor" localSheetId="2">#REF!</definedName>
    <definedName name="factor" localSheetId="4">#REF!</definedName>
    <definedName name="factor" localSheetId="7">#REF!</definedName>
    <definedName name="factor">#REF!</definedName>
    <definedName name="fae" localSheetId="2">'[107]PARTIDAS NUEVAS'!#REF!</definedName>
    <definedName name="fae" localSheetId="4">'[107]PARTIDAS NUEVAS'!#REF!</definedName>
    <definedName name="fae" localSheetId="7">'[107]PARTIDAS NUEVAS'!#REF!</definedName>
    <definedName name="fae">'[107]PARTIDAS NUEVAS'!#REF!</definedName>
    <definedName name="faire" localSheetId="2">#REF!</definedName>
    <definedName name="faire" localSheetId="3">#REF!</definedName>
    <definedName name="faire" localSheetId="4">#REF!</definedName>
    <definedName name="faire" localSheetId="5">#REF!</definedName>
    <definedName name="faire" localSheetId="6">#REF!</definedName>
    <definedName name="faire" localSheetId="7">#REF!</definedName>
    <definedName name="faire">#REF!</definedName>
    <definedName name="FALLEBA10" localSheetId="2">#REF!</definedName>
    <definedName name="FALLEBA10" localSheetId="4">#REF!</definedName>
    <definedName name="FALLEBA10" localSheetId="7">#REF!</definedName>
    <definedName name="FALLEBA10">#REF!</definedName>
    <definedName name="FALLEBA6" localSheetId="2">#REF!</definedName>
    <definedName name="FALLEBA6" localSheetId="4">#REF!</definedName>
    <definedName name="FALLEBA6" localSheetId="7">#REF!</definedName>
    <definedName name="FALLEBA6">#REF!</definedName>
    <definedName name="fcs" localSheetId="2">#REF!</definedName>
    <definedName name="fcs" localSheetId="4">#REF!</definedName>
    <definedName name="fcs" localSheetId="7">#REF!</definedName>
    <definedName name="fcs">#REF!</definedName>
    <definedName name="fdcementogris">'[90]Analisis Unit. '!$F$34</definedName>
    <definedName name="fdollar" localSheetId="2">#REF!</definedName>
    <definedName name="fdollar" localSheetId="4">#REF!</definedName>
    <definedName name="fdollar" localSheetId="7">#REF!</definedName>
    <definedName name="fdollar">#REF!</definedName>
    <definedName name="FE">'[108]med.mov.de tierras2'!$D$12</definedName>
    <definedName name="fe." localSheetId="2">#REF!</definedName>
    <definedName name="fe." localSheetId="3">#REF!</definedName>
    <definedName name="fe." localSheetId="4">#REF!</definedName>
    <definedName name="fe." localSheetId="5">#REF!</definedName>
    <definedName name="fe." localSheetId="6">#REF!</definedName>
    <definedName name="fe." localSheetId="7">#REF!</definedName>
    <definedName name="fe." localSheetId="0">#REF!</definedName>
    <definedName name="fe.">#REF!</definedName>
    <definedName name="FEa">'[109]V.Tierras A'!$D$16</definedName>
    <definedName name="fecha">[110]Análisis!$D$431</definedName>
    <definedName name="FECHACREACION" localSheetId="2">#REF!</definedName>
    <definedName name="FECHACREACION" localSheetId="3">#REF!</definedName>
    <definedName name="FECHACREACION" localSheetId="4">#REF!</definedName>
    <definedName name="FECHACREACION" localSheetId="5">#REF!</definedName>
    <definedName name="FECHACREACION" localSheetId="6">#REF!</definedName>
    <definedName name="FECHACREACION" localSheetId="7">#REF!</definedName>
    <definedName name="FECHACREACION">#REF!</definedName>
    <definedName name="FechaHoy">[111]Configuración!$L$26</definedName>
    <definedName name="FELEC" localSheetId="2">#REF!</definedName>
    <definedName name="FELEC" localSheetId="3">#REF!</definedName>
    <definedName name="FELEC" localSheetId="4">#REF!</definedName>
    <definedName name="FELEC" localSheetId="5">#REF!</definedName>
    <definedName name="FELEC" localSheetId="6">#REF!</definedName>
    <definedName name="FELEC" localSheetId="7">#REF!</definedName>
    <definedName name="FELEC">#REF!</definedName>
    <definedName name="felect" localSheetId="2">#REF!</definedName>
    <definedName name="felect" localSheetId="4">#REF!</definedName>
    <definedName name="felect" localSheetId="7">#REF!</definedName>
    <definedName name="felect">#REF!</definedName>
    <definedName name="fequipo" localSheetId="2">#REF!</definedName>
    <definedName name="fequipo" localSheetId="4">#REF!</definedName>
    <definedName name="fequipo" localSheetId="7">#REF!</definedName>
    <definedName name="fequipo">#REF!</definedName>
    <definedName name="FER_353" localSheetId="2">#REF!</definedName>
    <definedName name="FER_353" localSheetId="4">#REF!</definedName>
    <definedName name="FER_353" localSheetId="7">#REF!</definedName>
    <definedName name="FER_353">#REF!</definedName>
    <definedName name="FER_354" localSheetId="2">#REF!</definedName>
    <definedName name="FER_354" localSheetId="4">#REF!</definedName>
    <definedName name="FER_354" localSheetId="7">#REF!</definedName>
    <definedName name="FER_354">#REF!</definedName>
    <definedName name="FER_355">'[42]A-civil'!$A$1423:$G$1423</definedName>
    <definedName name="FERMIN" localSheetId="2">#REF!</definedName>
    <definedName name="FERMIN" localSheetId="3">#REF!</definedName>
    <definedName name="FERMIN" localSheetId="4">#REF!</definedName>
    <definedName name="FERMIN" localSheetId="5">#REF!</definedName>
    <definedName name="FERMIN" localSheetId="6">#REF!</definedName>
    <definedName name="FERMIN" localSheetId="7">#REF!</definedName>
    <definedName name="FERMIN" localSheetId="0">#REF!</definedName>
    <definedName name="FERMIN">#REF!</definedName>
    <definedName name="ff">[102]M.O.!$C$570</definedName>
    <definedName name="fgvrfgfgfg" localSheetId="2">#REF!</definedName>
    <definedName name="fgvrfgfgfg" localSheetId="3">#REF!</definedName>
    <definedName name="fgvrfgfgfg" localSheetId="4">#REF!</definedName>
    <definedName name="fgvrfgfgfg" localSheetId="5">#REF!</definedName>
    <definedName name="fgvrfgfgfg" localSheetId="6">#REF!</definedName>
    <definedName name="fgvrfgfgfg" localSheetId="7">#REF!</definedName>
    <definedName name="fgvrfgfgfg" localSheetId="0">#REF!</definedName>
    <definedName name="fgvrfgfgfg">#REF!</definedName>
    <definedName name="FI" localSheetId="2">#REF!</definedName>
    <definedName name="FI" localSheetId="4">#REF!</definedName>
    <definedName name="FI" localSheetId="7">#REF!</definedName>
    <definedName name="FI">#REF!</definedName>
    <definedName name="FIBVID" localSheetId="2">#REF!</definedName>
    <definedName name="FIBVID" localSheetId="4">#REF!</definedName>
    <definedName name="FIBVID" localSheetId="5">#REF!</definedName>
    <definedName name="FIBVID" localSheetId="6">#REF!</definedName>
    <definedName name="FIBVID" localSheetId="7">#REF!</definedName>
    <definedName name="FIBVID">#REF!</definedName>
    <definedName name="FIN" localSheetId="2">#REF!</definedName>
    <definedName name="FIN" localSheetId="4">#REF!</definedName>
    <definedName name="FIN" localSheetId="7">#REF!</definedName>
    <definedName name="FIN">#REF!</definedName>
    <definedName name="fino">[59]Insumos!$E$108</definedName>
    <definedName name="Fino.Inclinado" localSheetId="2">#REF!</definedName>
    <definedName name="Fino.Inclinado" localSheetId="3">#REF!</definedName>
    <definedName name="Fino.Inclinado" localSheetId="4">#REF!</definedName>
    <definedName name="Fino.Inclinado" localSheetId="5">#REF!</definedName>
    <definedName name="Fino.Inclinado" localSheetId="6">#REF!</definedName>
    <definedName name="Fino.Inclinado" localSheetId="7">#REF!</definedName>
    <definedName name="Fino.Inclinado">#REF!</definedName>
    <definedName name="Fino.Normal" localSheetId="2">#REF!</definedName>
    <definedName name="Fino.Normal" localSheetId="4">#REF!</definedName>
    <definedName name="Fino.Normal" localSheetId="7">#REF!</definedName>
    <definedName name="Fino.Normal">#REF!</definedName>
    <definedName name="Fino.Techo.bermuda">[59]Análisis!$D$1202</definedName>
    <definedName name="fino.tipo.bermuda" localSheetId="2">#REF!</definedName>
    <definedName name="fino.tipo.bermuda" localSheetId="3">#REF!</definedName>
    <definedName name="fino.tipo.bermuda" localSheetId="4">#REF!</definedName>
    <definedName name="fino.tipo.bermuda" localSheetId="5">#REF!</definedName>
    <definedName name="fino.tipo.bermuda" localSheetId="6">#REF!</definedName>
    <definedName name="fino.tipo.bermuda" localSheetId="7">#REF!</definedName>
    <definedName name="fino.tipo.bermuda">#REF!</definedName>
    <definedName name="FINO_PLATEA">[78]Analisis!$F$615</definedName>
    <definedName name="fino1" localSheetId="2">#REF!</definedName>
    <definedName name="fino1" localSheetId="3">#REF!</definedName>
    <definedName name="fino1" localSheetId="4">#REF!</definedName>
    <definedName name="fino1" localSheetId="5">#REF!</definedName>
    <definedName name="fino1" localSheetId="6">#REF!</definedName>
    <definedName name="fino1" localSheetId="7">#REF!</definedName>
    <definedName name="fino1" localSheetId="0">#REF!</definedName>
    <definedName name="fino1">#REF!</definedName>
    <definedName name="FINOINC">'[61]anal term'!$F$1794</definedName>
    <definedName name="FINOPLANO">[41]Analisis!$F$1571</definedName>
    <definedName name="FINOTECHOBER" localSheetId="2">#REF!</definedName>
    <definedName name="FINOTECHOBER" localSheetId="3">#REF!</definedName>
    <definedName name="FINOTECHOBER" localSheetId="4">#REF!</definedName>
    <definedName name="FINOTECHOBER" localSheetId="5">#REF!</definedName>
    <definedName name="FINOTECHOBER" localSheetId="6">#REF!</definedName>
    <definedName name="FINOTECHOBER" localSheetId="7">#REF!</definedName>
    <definedName name="FINOTECHOBER" localSheetId="0">#REF!</definedName>
    <definedName name="FINOTECHOBER">#REF!</definedName>
    <definedName name="FINOTECHOINCL" localSheetId="2">#REF!</definedName>
    <definedName name="FINOTECHOINCL" localSheetId="3">#REF!</definedName>
    <definedName name="FINOTECHOINCL" localSheetId="4">#REF!</definedName>
    <definedName name="FINOTECHOINCL" localSheetId="5">#REF!</definedName>
    <definedName name="FINOTECHOINCL" localSheetId="6">#REF!</definedName>
    <definedName name="FINOTECHOINCL" localSheetId="7">#REF!</definedName>
    <definedName name="FINOTECHOINCL" localSheetId="0">#REF!</definedName>
    <definedName name="FINOTECHOINCL">#REF!</definedName>
    <definedName name="FINOTECHOPLA" localSheetId="2">#REF!</definedName>
    <definedName name="FINOTECHOPLA" localSheetId="3">#REF!</definedName>
    <definedName name="FINOTECHOPLA" localSheetId="4">#REF!</definedName>
    <definedName name="FINOTECHOPLA" localSheetId="5">#REF!</definedName>
    <definedName name="FINOTECHOPLA" localSheetId="6">#REF!</definedName>
    <definedName name="FINOTECHOPLA" localSheetId="7">#REF!</definedName>
    <definedName name="FINOTECHOPLA" localSheetId="0">#REF!</definedName>
    <definedName name="FINOTECHOPLA">#REF!</definedName>
    <definedName name="FLUXOMETROINODORO" localSheetId="2">#REF!</definedName>
    <definedName name="FLUXOMETROINODORO" localSheetId="4">#REF!</definedName>
    <definedName name="FLUXOMETROINODORO" localSheetId="7">#REF!</definedName>
    <definedName name="FLUXOMETROINODORO">#REF!</definedName>
    <definedName name="FLUXOMETROORINAL" localSheetId="2">#REF!</definedName>
    <definedName name="FLUXOMETROORINAL" localSheetId="4">#REF!</definedName>
    <definedName name="FLUXOMETROORINAL" localSheetId="7">#REF!</definedName>
    <definedName name="FLUXOMETROORINAL">#REF!</definedName>
    <definedName name="fmo" localSheetId="2">#REF!</definedName>
    <definedName name="fmo" localSheetId="4">#REF!</definedName>
    <definedName name="fmo" localSheetId="7">#REF!</definedName>
    <definedName name="fmo">#REF!</definedName>
    <definedName name="fmos" localSheetId="2">#REF!</definedName>
    <definedName name="fmos" localSheetId="4">#REF!</definedName>
    <definedName name="fmos" localSheetId="7">#REF!</definedName>
    <definedName name="fmos">#REF!</definedName>
    <definedName name="FOB" localSheetId="2">#REF!</definedName>
    <definedName name="FOB" localSheetId="4">#REF!</definedName>
    <definedName name="FOB" localSheetId="7">#REF!</definedName>
    <definedName name="FOB">#REF!</definedName>
    <definedName name="FORMALETA" localSheetId="2">#REF!</definedName>
    <definedName name="FORMALETA" localSheetId="4">#REF!</definedName>
    <definedName name="FORMALETA" localSheetId="7">#REF!</definedName>
    <definedName name="FORMALETA">#REF!</definedName>
    <definedName name="FR" localSheetId="2">[3]A!#REF!</definedName>
    <definedName name="FR" localSheetId="3">[3]A!#REF!</definedName>
    <definedName name="FR" localSheetId="4">[3]A!#REF!</definedName>
    <definedName name="FR" localSheetId="5">[3]A!#REF!</definedName>
    <definedName name="FR" localSheetId="6">[3]A!#REF!</definedName>
    <definedName name="FR" localSheetId="7">[3]A!#REF!</definedName>
    <definedName name="FR" localSheetId="0">[3]A!#REF!</definedName>
    <definedName name="FR">[3]A!#REF!</definedName>
    <definedName name="frablo2" localSheetId="2">[23]Volumenes!#REF!</definedName>
    <definedName name="frablo2" localSheetId="4">[23]Volumenes!#REF!</definedName>
    <definedName name="frablo2" localSheetId="7">[23]Volumenes!#REF!</definedName>
    <definedName name="frablo2">[23]Volumenes!#REF!</definedName>
    <definedName name="frablo3" localSheetId="2">[23]Volumenes!#REF!</definedName>
    <definedName name="frablo3" localSheetId="4">[23]Volumenes!#REF!</definedName>
    <definedName name="frablo3" localSheetId="7">[23]Volumenes!#REF!</definedName>
    <definedName name="frablo3">[23]Volumenes!#REF!</definedName>
    <definedName name="Frag" localSheetId="2">#REF!</definedName>
    <definedName name="Frag" localSheetId="3">#REF!</definedName>
    <definedName name="Frag" localSheetId="4">#REF!</definedName>
    <definedName name="Frag" localSheetId="5">#REF!</definedName>
    <definedName name="Frag" localSheetId="6">#REF!</definedName>
    <definedName name="Frag" localSheetId="7">#REF!</definedName>
    <definedName name="Frag">#REF!</definedName>
    <definedName name="FRAGU1" localSheetId="2">[23]Volumenes!#REF!</definedName>
    <definedName name="FRAGU1" localSheetId="3">[23]Volumenes!#REF!</definedName>
    <definedName name="FRAGU1" localSheetId="4">[23]Volumenes!#REF!</definedName>
    <definedName name="FRAGU1" localSheetId="5">[23]Volumenes!#REF!</definedName>
    <definedName name="FRAGU1" localSheetId="6">[23]Volumenes!#REF!</definedName>
    <definedName name="FRAGU1" localSheetId="7">[23]Volumenes!#REF!</definedName>
    <definedName name="FRAGU1">[23]Volumenes!#REF!</definedName>
    <definedName name="FRAGUA" localSheetId="2">#REF!</definedName>
    <definedName name="FRAGUA" localSheetId="3">#REF!</definedName>
    <definedName name="FRAGUA" localSheetId="4">#REF!</definedName>
    <definedName name="FRAGUA" localSheetId="5">#REF!</definedName>
    <definedName name="FRAGUA" localSheetId="6">#REF!</definedName>
    <definedName name="FRAGUA" localSheetId="7">#REF!</definedName>
    <definedName name="FRAGUA" localSheetId="0">#REF!</definedName>
    <definedName name="FRAGUA">#REF!</definedName>
    <definedName name="fraguach" localSheetId="2">#REF!</definedName>
    <definedName name="fraguach" localSheetId="4">#REF!</definedName>
    <definedName name="fraguach" localSheetId="7">#REF!</definedName>
    <definedName name="fraguach">#REF!</definedName>
    <definedName name="fraguache">[98]Análisis!$D$1042</definedName>
    <definedName name="fred" localSheetId="2">#REF!</definedName>
    <definedName name="fred" localSheetId="3">#REF!</definedName>
    <definedName name="fred" localSheetId="4">#REF!</definedName>
    <definedName name="fred" localSheetId="5">#REF!</definedName>
    <definedName name="fred" localSheetId="6">#REF!</definedName>
    <definedName name="fred" localSheetId="7">#REF!</definedName>
    <definedName name="fred">#REF!</definedName>
    <definedName name="frefg" localSheetId="2">[84]GONZALO!#REF!</definedName>
    <definedName name="frefg" localSheetId="3">[84]GONZALO!#REF!</definedName>
    <definedName name="frefg" localSheetId="4">[84]GONZALO!#REF!</definedName>
    <definedName name="frefg" localSheetId="5">[84]GONZALO!#REF!</definedName>
    <definedName name="frefg" localSheetId="6">[84]GONZALO!#REF!</definedName>
    <definedName name="frefg" localSheetId="7">[84]GONZALO!#REF!</definedName>
    <definedName name="frefg">[84]GONZALO!#REF!</definedName>
    <definedName name="FREG1HG" localSheetId="2">#REF!</definedName>
    <definedName name="FREG1HG" localSheetId="3">#REF!</definedName>
    <definedName name="FREG1HG" localSheetId="4">#REF!</definedName>
    <definedName name="FREG1HG" localSheetId="5">#REF!</definedName>
    <definedName name="FREG1HG" localSheetId="6">#REF!</definedName>
    <definedName name="FREG1HG" localSheetId="7">#REF!</definedName>
    <definedName name="FREG1HG" localSheetId="0">#REF!</definedName>
    <definedName name="FREG1HG">#REF!</definedName>
    <definedName name="FREG1PVCCPVC" localSheetId="2">#REF!</definedName>
    <definedName name="FREG1PVCCPVC" localSheetId="4">#REF!</definedName>
    <definedName name="FREG1PVCCPVC" localSheetId="7">#REF!</definedName>
    <definedName name="FREG1PVCCPVC">#REF!</definedName>
    <definedName name="freg2">[71]Analisis!$E$900</definedName>
    <definedName name="FREG2HG" localSheetId="2">#REF!</definedName>
    <definedName name="FREG2HG" localSheetId="3">#REF!</definedName>
    <definedName name="FREG2HG" localSheetId="4">#REF!</definedName>
    <definedName name="FREG2HG" localSheetId="5">#REF!</definedName>
    <definedName name="FREG2HG" localSheetId="6">#REF!</definedName>
    <definedName name="FREG2HG" localSheetId="7">#REF!</definedName>
    <definedName name="FREG2HG" localSheetId="0">#REF!</definedName>
    <definedName name="FREG2HG">#REF!</definedName>
    <definedName name="FREG2PVCCPVC" localSheetId="2">#REF!</definedName>
    <definedName name="FREG2PVCCPVC" localSheetId="4">#REF!</definedName>
    <definedName name="FREG2PVCCPVC" localSheetId="7">#REF!</definedName>
    <definedName name="FREG2PVCCPVC">#REF!</definedName>
    <definedName name="Fregadero" localSheetId="2">#REF!</definedName>
    <definedName name="Fregadero" localSheetId="4">#REF!</definedName>
    <definedName name="Fregadero" localSheetId="7">#REF!</definedName>
    <definedName name="Fregadero">#REF!</definedName>
    <definedName name="FREGADEROSENCILLOC">[94]Analisis!$F$636</definedName>
    <definedName name="FREGADEROSENCILLOCAMBIO">[41]Analisis!$F$648</definedName>
    <definedName name="FREGDOBLE" localSheetId="2">#REF!</definedName>
    <definedName name="FREGDOBLE" localSheetId="3">#REF!</definedName>
    <definedName name="FREGDOBLE" localSheetId="4">#REF!</definedName>
    <definedName name="FREGDOBLE" localSheetId="5">#REF!</definedName>
    <definedName name="FREGDOBLE" localSheetId="6">#REF!</definedName>
    <definedName name="FREGDOBLE" localSheetId="7">#REF!</definedName>
    <definedName name="FREGDOBLE" localSheetId="0">#REF!</definedName>
    <definedName name="FREGDOBLE">#REF!</definedName>
    <definedName name="FREGRADERODOBLE" localSheetId="2">#REF!</definedName>
    <definedName name="FREGRADERODOBLE" localSheetId="3">#REF!</definedName>
    <definedName name="FREGRADERODOBLE" localSheetId="4">#REF!</definedName>
    <definedName name="FREGRADERODOBLE" localSheetId="5">#REF!</definedName>
    <definedName name="FREGRADERODOBLE" localSheetId="6">#REF!</definedName>
    <definedName name="FREGRADERODOBLE" localSheetId="7">#REF!</definedName>
    <definedName name="FREGRADERODOBLE" localSheetId="0">#REF!</definedName>
    <definedName name="FREGRADERODOBLE">#REF!</definedName>
    <definedName name="FREGSENCILLO">[33]Materiales!$E$544</definedName>
    <definedName name="Fridel" localSheetId="2">#REF!</definedName>
    <definedName name="Fridel" localSheetId="3">#REF!</definedName>
    <definedName name="Fridel" localSheetId="4">#REF!</definedName>
    <definedName name="Fridel" localSheetId="5">#REF!</definedName>
    <definedName name="Fridel" localSheetId="6">#REF!</definedName>
    <definedName name="Fridel" localSheetId="7">#REF!</definedName>
    <definedName name="Fridel">#REF!</definedName>
    <definedName name="fuente.entrada">[59]Resumen!$D$21</definedName>
    <definedName name="Full_Print" localSheetId="2">#REF!</definedName>
    <definedName name="Full_Print" localSheetId="3">#REF!</definedName>
    <definedName name="Full_Print" localSheetId="4">#REF!</definedName>
    <definedName name="Full_Print" localSheetId="5">#REF!</definedName>
    <definedName name="Full_Print" localSheetId="6">#REF!</definedName>
    <definedName name="Full_Print" localSheetId="7">#REF!</definedName>
    <definedName name="Full_Print" localSheetId="0">#REF!</definedName>
    <definedName name="Full_Print">#REF!</definedName>
    <definedName name="FZ" localSheetId="2">#REF!</definedName>
    <definedName name="FZ" localSheetId="4">#REF!</definedName>
    <definedName name="FZ" localSheetId="7">#REF!</definedName>
    <definedName name="FZ">#REF!</definedName>
    <definedName name="G" localSheetId="2">#REF!</definedName>
    <definedName name="G" localSheetId="4">#REF!</definedName>
    <definedName name="G" localSheetId="7">#REF!</definedName>
    <definedName name="G">#REF!</definedName>
    <definedName name="G1006ceramica" localSheetId="2">#REF!</definedName>
    <definedName name="G1006ceramica" localSheetId="4">#REF!</definedName>
    <definedName name="G1006ceramica" localSheetId="7">#REF!</definedName>
    <definedName name="G1006ceramica">#REF!</definedName>
    <definedName name="gab">'[32]Pres. '!$E$60</definedName>
    <definedName name="gabc" localSheetId="2">#REF!</definedName>
    <definedName name="gabc" localSheetId="3">#REF!</definedName>
    <definedName name="gabc" localSheetId="4">#REF!</definedName>
    <definedName name="gabc" localSheetId="5">#REF!</definedName>
    <definedName name="gabc" localSheetId="6">#REF!</definedName>
    <definedName name="gabc" localSheetId="7">#REF!</definedName>
    <definedName name="gabc">#REF!</definedName>
    <definedName name="GABCONINC01" localSheetId="3">#REF!</definedName>
    <definedName name="GABCONINC01" localSheetId="4">#REF!</definedName>
    <definedName name="GABCONINC01" localSheetId="5">#REF!</definedName>
    <definedName name="GABCONINC01" localSheetId="6">#REF!</definedName>
    <definedName name="GABCONINC01" localSheetId="7">#REF!</definedName>
    <definedName name="GABCONINC01">'[86]LISTA DE MATERIALES'!$C$159</definedName>
    <definedName name="Gabinete.pared.cocina.caoba" localSheetId="2">#REF!</definedName>
    <definedName name="Gabinete.pared.cocina.caoba" localSheetId="4">#REF!</definedName>
    <definedName name="Gabinete.pared.cocina.caoba" localSheetId="7">#REF!</definedName>
    <definedName name="Gabinete.pared.cocina.caoba">#REF!</definedName>
    <definedName name="Gabinete.piso.baño.caoba" localSheetId="2">#REF!</definedName>
    <definedName name="Gabinete.piso.baño.caoba" localSheetId="4">#REF!</definedName>
    <definedName name="Gabinete.piso.baño.caoba" localSheetId="7">#REF!</definedName>
    <definedName name="Gabinete.piso.baño.caoba">#REF!</definedName>
    <definedName name="Gabinete.piso.cocina.caoba" localSheetId="2">#REF!</definedName>
    <definedName name="Gabinete.piso.cocina.caoba" localSheetId="4">#REF!</definedName>
    <definedName name="Gabinete.piso.cocina.caoba" localSheetId="7">#REF!</definedName>
    <definedName name="Gabinete.piso.cocina.caoba">#REF!</definedName>
    <definedName name="GABINETEPARED">[41]Analisis!$E$778</definedName>
    <definedName name="GABINETEPINOPARED">[40]Analisis!$E$961</definedName>
    <definedName name="GABINETEPINOPISO">[40]Analisis!$E$962</definedName>
    <definedName name="GABINETEPISO">[94]Analisis!$E$830</definedName>
    <definedName name="gabinetesandiroba">[112]INSUMOS!$F$303</definedName>
    <definedName name="Gabipared" localSheetId="2">#REF!</definedName>
    <definedName name="Gabipared" localSheetId="3">#REF!</definedName>
    <definedName name="Gabipared" localSheetId="4">#REF!</definedName>
    <definedName name="Gabipared" localSheetId="5">#REF!</definedName>
    <definedName name="Gabipared" localSheetId="6">#REF!</definedName>
    <definedName name="Gabipared" localSheetId="7">#REF!</definedName>
    <definedName name="Gabipared">#REF!</definedName>
    <definedName name="Gabipiso" localSheetId="2">#REF!</definedName>
    <definedName name="Gabipiso" localSheetId="4">#REF!</definedName>
    <definedName name="Gabipiso" localSheetId="7">#REF!</definedName>
    <definedName name="Gabipiso">#REF!</definedName>
    <definedName name="gabp" localSheetId="2">#REF!</definedName>
    <definedName name="gabp" localSheetId="4">#REF!</definedName>
    <definedName name="gabp" localSheetId="7">#REF!</definedName>
    <definedName name="gabp">#REF!</definedName>
    <definedName name="GABPARCA" localSheetId="2">#REF!</definedName>
    <definedName name="GABPARCA" localSheetId="4">#REF!</definedName>
    <definedName name="GABPARCA" localSheetId="7">#REF!</definedName>
    <definedName name="GABPARCA">#REF!</definedName>
    <definedName name="GABPARCAPLY" localSheetId="2">#REF!</definedName>
    <definedName name="GABPARCAPLY" localSheetId="4">#REF!</definedName>
    <definedName name="GABPARCAPLY" localSheetId="7">#REF!</definedName>
    <definedName name="GABPARCAPLY">#REF!</definedName>
    <definedName name="GABPARPI" localSheetId="2">#REF!</definedName>
    <definedName name="GABPARPI" localSheetId="4">#REF!</definedName>
    <definedName name="GABPARPI" localSheetId="7">#REF!</definedName>
    <definedName name="GABPARPI">#REF!</definedName>
    <definedName name="GABPARPIPLY" localSheetId="2">#REF!</definedName>
    <definedName name="GABPARPIPLY" localSheetId="4">#REF!</definedName>
    <definedName name="GABPARPIPLY" localSheetId="7">#REF!</definedName>
    <definedName name="GABPARPIPLY">#REF!</definedName>
    <definedName name="GABPISCA" localSheetId="2">#REF!</definedName>
    <definedName name="GABPISCA" localSheetId="4">#REF!</definedName>
    <definedName name="GABPISCA" localSheetId="7">#REF!</definedName>
    <definedName name="GABPISCA">#REF!</definedName>
    <definedName name="GABPISCAPLY" localSheetId="2">#REF!</definedName>
    <definedName name="GABPISCAPLY" localSheetId="4">#REF!</definedName>
    <definedName name="GABPISCAPLY" localSheetId="7">#REF!</definedName>
    <definedName name="GABPISCAPLY">#REF!</definedName>
    <definedName name="GABPISPI" localSheetId="2">#REF!</definedName>
    <definedName name="GABPISPI" localSheetId="4">#REF!</definedName>
    <definedName name="GABPISPI" localSheetId="7">#REF!</definedName>
    <definedName name="GABPISPI">#REF!</definedName>
    <definedName name="GABPISPIPLY" localSheetId="2">#REF!</definedName>
    <definedName name="GABPISPIPLY" localSheetId="4">#REF!</definedName>
    <definedName name="GABPISPIPLY" localSheetId="7">#REF!</definedName>
    <definedName name="GABPISPIPLY">#REF!</definedName>
    <definedName name="GAPACAPLY">[61]Mat!$D$99</definedName>
    <definedName name="Garita" localSheetId="2">#REF!</definedName>
    <definedName name="Garita" localSheetId="3">#REF!</definedName>
    <definedName name="Garita" localSheetId="4">#REF!</definedName>
    <definedName name="Garita" localSheetId="5">#REF!</definedName>
    <definedName name="Garita" localSheetId="6">#REF!</definedName>
    <definedName name="Garita" localSheetId="7">#REF!</definedName>
    <definedName name="Garita">#REF!</definedName>
    <definedName name="GASOI" localSheetId="2">#REF!</definedName>
    <definedName name="GASOI" localSheetId="3">#REF!</definedName>
    <definedName name="GASOI" localSheetId="4">#REF!</definedName>
    <definedName name="GASOI" localSheetId="5">#REF!</definedName>
    <definedName name="GASOI" localSheetId="6">#REF!</definedName>
    <definedName name="GASOI" localSheetId="7">#REF!</definedName>
    <definedName name="GASOI" localSheetId="0">#REF!</definedName>
    <definedName name="GASOI">#REF!</definedName>
    <definedName name="GASOIL" localSheetId="2">#REF!</definedName>
    <definedName name="GASOIL" localSheetId="4">#REF!</definedName>
    <definedName name="GASOIL" localSheetId="7">#REF!</definedName>
    <definedName name="GASOIL">#REF!</definedName>
    <definedName name="GASOLINA">[113]INS!$D$561</definedName>
    <definedName name="GASTOSGENERALES" localSheetId="2">#REF!</definedName>
    <definedName name="GASTOSGENERALES" localSheetId="3">#REF!</definedName>
    <definedName name="GASTOSGENERALES" localSheetId="4">#REF!</definedName>
    <definedName name="GASTOSGENERALES" localSheetId="5">#REF!</definedName>
    <definedName name="GASTOSGENERALES" localSheetId="6">#REF!</definedName>
    <definedName name="GASTOSGENERALES" localSheetId="7">#REF!</definedName>
    <definedName name="GASTOSGENERALES">#REF!</definedName>
    <definedName name="GASTOSGENERALES_2">"$#REF!.$#REF!$#REF!"</definedName>
    <definedName name="GASTOSGENERALES_3">"$#REF!.$#REF!$#REF!"</definedName>
    <definedName name="GASTOSGENERALESA" localSheetId="2">#REF!</definedName>
    <definedName name="GASTOSGENERALESA" localSheetId="3">#REF!</definedName>
    <definedName name="GASTOSGENERALESA" localSheetId="4">#REF!</definedName>
    <definedName name="GASTOSGENERALESA" localSheetId="5">#REF!</definedName>
    <definedName name="GASTOSGENERALESA" localSheetId="6">#REF!</definedName>
    <definedName name="GASTOSGENERALESA" localSheetId="7">#REF!</definedName>
    <definedName name="GASTOSGENERALESA">#REF!</definedName>
    <definedName name="GASTOSGENERALESA_2">"$#REF!.$#REF!$#REF!"</definedName>
    <definedName name="GASTOSGENERALESA_3">"$#REF!.$#REF!$#REF!"</definedName>
    <definedName name="gavi">#REF!</definedName>
    <definedName name="gavii">#REF!</definedName>
    <definedName name="gaviii">#REF!</definedName>
    <definedName name="gaviiii">#REF!</definedName>
    <definedName name="Gaviones">[50]MATERIALES!$G$32</definedName>
    <definedName name="GENERACION" localSheetId="2">#REF!</definedName>
    <definedName name="GENERACION" localSheetId="3">#REF!</definedName>
    <definedName name="GENERACION" localSheetId="4">#REF!</definedName>
    <definedName name="GENERACION" localSheetId="5">#REF!</definedName>
    <definedName name="GENERACION" localSheetId="6">#REF!</definedName>
    <definedName name="GENERACION" localSheetId="7">#REF!</definedName>
    <definedName name="GENERACION">#REF!</definedName>
    <definedName name="GFGFF" hidden="1">#REF!</definedName>
    <definedName name="GFSG" hidden="1">#REF!</definedName>
    <definedName name="gissel" localSheetId="2">#REF!</definedName>
    <definedName name="gissel" localSheetId="4">#REF!</definedName>
    <definedName name="gissel" localSheetId="7">#REF!</definedName>
    <definedName name="gissel">#REF!</definedName>
    <definedName name="glagua">'[90]Analisis Unit. '!$F$43</definedName>
    <definedName name="glob" localSheetId="2">'[32]Pres. '!#REF!</definedName>
    <definedName name="glob" localSheetId="3">'[32]Pres. '!#REF!</definedName>
    <definedName name="glob" localSheetId="4">'[32]Pres. '!#REF!</definedName>
    <definedName name="glob" localSheetId="5">'[32]Pres. '!#REF!</definedName>
    <definedName name="glob" localSheetId="6">'[32]Pres. '!#REF!</definedName>
    <definedName name="glob" localSheetId="7">'[32]Pres. '!#REF!</definedName>
    <definedName name="glob" localSheetId="0">'[32]Pres. '!#REF!</definedName>
    <definedName name="glob">'[32]Pres. '!#REF!</definedName>
    <definedName name="GLOB6INST">[41]Analisis!$F$436</definedName>
    <definedName name="GLOB8INST">[41]Analisis!$F$441</definedName>
    <definedName name="globo">'[114]Pres. Adic.Y'!$E$43</definedName>
    <definedName name="GLOBO6">[33]Materiales!$E$55</definedName>
    <definedName name="GLOBO8">[33]Materiales!$E$56</definedName>
    <definedName name="glpintura">'[90]Analisis Unit. '!$F$49</definedName>
    <definedName name="got">[71]Analisis!$E$800</definedName>
    <definedName name="Gotero.Colgante" localSheetId="2">#REF!</definedName>
    <definedName name="Gotero.Colgante" localSheetId="3">#REF!</definedName>
    <definedName name="Gotero.Colgante" localSheetId="4">#REF!</definedName>
    <definedName name="Gotero.Colgante" localSheetId="5">#REF!</definedName>
    <definedName name="Gotero.Colgante" localSheetId="6">#REF!</definedName>
    <definedName name="Gotero.Colgante" localSheetId="7">#REF!</definedName>
    <definedName name="Gotero.Colgante">#REF!</definedName>
    <definedName name="GOTEROCOL" localSheetId="2">#REF!</definedName>
    <definedName name="GOTEROCOL" localSheetId="4">#REF!</definedName>
    <definedName name="GOTEROCOL" localSheetId="7">#REF!</definedName>
    <definedName name="GOTEROCOL">#REF!</definedName>
    <definedName name="GOTEROCOLGANTE">[40]Analisis!$F$1064</definedName>
    <definedName name="GOTERORAN" localSheetId="2">#REF!</definedName>
    <definedName name="GOTERORAN" localSheetId="3">#REF!</definedName>
    <definedName name="GOTERORAN" localSheetId="4">#REF!</definedName>
    <definedName name="GOTERORAN" localSheetId="5">#REF!</definedName>
    <definedName name="GOTERORAN" localSheetId="6">#REF!</definedName>
    <definedName name="GOTERORAN" localSheetId="7">#REF!</definedName>
    <definedName name="GOTERORAN" localSheetId="0">#REF!</definedName>
    <definedName name="GOTERORAN">#REF!</definedName>
    <definedName name="GOTERORANURA">[41]Analisis!$F$889</definedName>
    <definedName name="GRAA_LAV_CLASIF">'[60]MATERIALES LISTADO'!$D$10</definedName>
    <definedName name="GRADER12G">[50]EQUIPOS!$I$11</definedName>
    <definedName name="graderm">'[43]Listado Equipos a utilizar'!#REF!</definedName>
    <definedName name="GRANITO">[94]Analisis!$E$157</definedName>
    <definedName name="granito.Blaco.piso" localSheetId="2">#REF!</definedName>
    <definedName name="granito.Blaco.piso" localSheetId="3">#REF!</definedName>
    <definedName name="granito.Blaco.piso" localSheetId="4">#REF!</definedName>
    <definedName name="granito.Blaco.piso" localSheetId="5">#REF!</definedName>
    <definedName name="granito.Blaco.piso" localSheetId="6">#REF!</definedName>
    <definedName name="granito.Blaco.piso" localSheetId="7">#REF!</definedName>
    <definedName name="granito.Blaco.piso">#REF!</definedName>
    <definedName name="Granito.Blanco" localSheetId="2">#REF!</definedName>
    <definedName name="Granito.Blanco" localSheetId="4">#REF!</definedName>
    <definedName name="Granito.Blanco" localSheetId="7">#REF!</definedName>
    <definedName name="Granito.Blanco">#REF!</definedName>
    <definedName name="GRANITO30X30">[41]Analisis!$F$1467</definedName>
    <definedName name="granp">'[114]Pres. Adic.Y'!$E$202</definedName>
    <definedName name="Granzote" localSheetId="2">#REF!</definedName>
    <definedName name="Granzote" localSheetId="3">#REF!</definedName>
    <definedName name="Granzote" localSheetId="4">#REF!</definedName>
    <definedName name="Granzote" localSheetId="5">#REF!</definedName>
    <definedName name="Granzote" localSheetId="6">#REF!</definedName>
    <definedName name="Granzote" localSheetId="7">#REF!</definedName>
    <definedName name="Granzote">#REF!</definedName>
    <definedName name="GRANZOTEF" localSheetId="2">#REF!</definedName>
    <definedName name="GRANZOTEF" localSheetId="4">#REF!</definedName>
    <definedName name="GRANZOTEF" localSheetId="5">#REF!</definedName>
    <definedName name="GRANZOTEF" localSheetId="6">#REF!</definedName>
    <definedName name="GRANZOTEF" localSheetId="7">#REF!</definedName>
    <definedName name="GRANZOTEF">#REF!</definedName>
    <definedName name="GRANZOTEG" localSheetId="2">#REF!</definedName>
    <definedName name="GRANZOTEG" localSheetId="4">#REF!</definedName>
    <definedName name="GRANZOTEG" localSheetId="5">#REF!</definedName>
    <definedName name="GRANZOTEG" localSheetId="6">#REF!</definedName>
    <definedName name="GRANZOTEG" localSheetId="7">#REF!</definedName>
    <definedName name="GRANZOTEG">#REF!</definedName>
    <definedName name="GRAVA" localSheetId="2">#REF!</definedName>
    <definedName name="GRAVA" localSheetId="4">#REF!</definedName>
    <definedName name="GRAVA" localSheetId="7">#REF!</definedName>
    <definedName name="GRAVA">#REF!</definedName>
    <definedName name="Grava_de_1_2__3_4__Clasificada" localSheetId="2">[19]Insumos!#REF!</definedName>
    <definedName name="Grava_de_1_2__3_4__Clasificada" localSheetId="4">[19]Insumos!#REF!</definedName>
    <definedName name="Grava_de_1_2__3_4__Clasificada" localSheetId="7">[19]Insumos!#REF!</definedName>
    <definedName name="Grava_de_1_2__3_4__Clasificada">[19]Insumos!#REF!</definedName>
    <definedName name="GRAVA38" localSheetId="2">#REF!</definedName>
    <definedName name="GRAVA38" localSheetId="3">#REF!</definedName>
    <definedName name="GRAVA38" localSheetId="4">#REF!</definedName>
    <definedName name="GRAVA38" localSheetId="5">#REF!</definedName>
    <definedName name="GRAVA38" localSheetId="6">#REF!</definedName>
    <definedName name="GRAVA38" localSheetId="7">#REF!</definedName>
    <definedName name="GRAVA38" localSheetId="0">#REF!</definedName>
    <definedName name="GRAVA38">#REF!</definedName>
    <definedName name="GRAVACOM" localSheetId="3">[5]Mat!$D$30</definedName>
    <definedName name="GRAVACOM" localSheetId="4">[5]Mat!$D$30</definedName>
    <definedName name="GRAVACOM" localSheetId="5">[5]Mat!$D$30</definedName>
    <definedName name="GRAVACOM" localSheetId="6">[5]Mat!$D$30</definedName>
    <definedName name="GRAVACOM" localSheetId="7">[5]Mat!$D$30</definedName>
    <definedName name="GRAVACOM" localSheetId="0">[5]Mat!$D$30</definedName>
    <definedName name="GRAVACOM">[6]Mat!$D$30</definedName>
    <definedName name="GRAVAL" localSheetId="2">#REF!</definedName>
    <definedName name="GRAVAL" localSheetId="3">#REF!</definedName>
    <definedName name="GRAVAL" localSheetId="4">#REF!</definedName>
    <definedName name="GRAVAL" localSheetId="5">#REF!</definedName>
    <definedName name="GRAVAL" localSheetId="6">#REF!</definedName>
    <definedName name="GRAVAL" localSheetId="7">#REF!</definedName>
    <definedName name="GRAVAL" localSheetId="0">#REF!</definedName>
    <definedName name="GRAVAL">#REF!</definedName>
    <definedName name="Gravilla" localSheetId="2">#REF!</definedName>
    <definedName name="Gravilla" localSheetId="4">#REF!</definedName>
    <definedName name="Gravilla" localSheetId="7">#REF!</definedName>
    <definedName name="Gravilla">#REF!</definedName>
    <definedName name="Gravilla_1_2__3_16__Clasificada" localSheetId="2">[19]Insumos!#REF!</definedName>
    <definedName name="Gravilla_1_2__3_16__Clasificada" localSheetId="4">[19]Insumos!#REF!</definedName>
    <definedName name="Gravilla_1_2__3_16__Clasificada" localSheetId="7">[19]Insumos!#REF!</definedName>
    <definedName name="Gravilla_1_2__3_16__Clasificada">[19]Insumos!#REF!</definedName>
    <definedName name="Gravilla_de_3_4__3_8__Clasificada" localSheetId="2">[19]Insumos!#REF!</definedName>
    <definedName name="Gravilla_de_3_4__3_8__Clasificada" localSheetId="4">[19]Insumos!#REF!</definedName>
    <definedName name="Gravilla_de_3_4__3_8__Clasificada" localSheetId="7">[19]Insumos!#REF!</definedName>
    <definedName name="Gravilla_de_3_4__3_8__Clasificada">[19]Insumos!#REF!</definedName>
    <definedName name="Gravilla3.8" localSheetId="2">#REF!</definedName>
    <definedName name="Gravilla3.8" localSheetId="3">#REF!</definedName>
    <definedName name="Gravilla3.8" localSheetId="4">#REF!</definedName>
    <definedName name="Gravilla3.8" localSheetId="5">#REF!</definedName>
    <definedName name="Gravilla3.8" localSheetId="6">#REF!</definedName>
    <definedName name="Gravilla3.8" localSheetId="7">#REF!</definedName>
    <definedName name="Gravilla3.8">#REF!</definedName>
    <definedName name="Grúa_Manitowoc_2900" localSheetId="2">[56]Insumos!#REF!</definedName>
    <definedName name="Grúa_Manitowoc_2900" localSheetId="3">[56]Insumos!#REF!</definedName>
    <definedName name="Grúa_Manitowoc_2900" localSheetId="4">[56]Insumos!#REF!</definedName>
    <definedName name="Grúa_Manitowoc_2900" localSheetId="5">[56]Insumos!#REF!</definedName>
    <definedName name="Grúa_Manitowoc_2900" localSheetId="6">[56]Insumos!#REF!</definedName>
    <definedName name="Grúa_Manitowoc_2900" localSheetId="7">[56]Insumos!#REF!</definedName>
    <definedName name="Grúa_Manitowoc_2900">[56]Insumos!#REF!</definedName>
    <definedName name="Grúa_Manitowoc_2900_2">#N/A</definedName>
    <definedName name="Grúa_Manitowoc_2900_3">#N/A</definedName>
    <definedName name="guarderas" localSheetId="2">#REF!</definedName>
    <definedName name="guarderas" localSheetId="3">#REF!</definedName>
    <definedName name="guarderas" localSheetId="4">#REF!</definedName>
    <definedName name="guarderas" localSheetId="5">#REF!</definedName>
    <definedName name="guarderas" localSheetId="6">#REF!</definedName>
    <definedName name="guarderas" localSheetId="7">#REF!</definedName>
    <definedName name="guarderas">#REF!</definedName>
    <definedName name="H" localSheetId="1">[12]Senalizacion!#REF!</definedName>
    <definedName name="H" localSheetId="2">[12]Senalizacion!#REF!</definedName>
    <definedName name="H" localSheetId="3">[12]Senalizacion!#REF!</definedName>
    <definedName name="H" localSheetId="4">[12]Senalizacion!#REF!</definedName>
    <definedName name="H" localSheetId="5">[12]Senalizacion!#REF!</definedName>
    <definedName name="H" localSheetId="6">[12]Senalizacion!#REF!</definedName>
    <definedName name="H" localSheetId="7">[12]Senalizacion!#REF!</definedName>
    <definedName name="H" localSheetId="0">[12]Senalizacion!#REF!</definedName>
    <definedName name="H">[12]Senalizacion!#REF!</definedName>
    <definedName name="H140KG" localSheetId="2">#REF!</definedName>
    <definedName name="H140KG" localSheetId="4">#REF!</definedName>
    <definedName name="H140KG" localSheetId="7">#REF!</definedName>
    <definedName name="H140KG" localSheetId="0">#REF!</definedName>
    <definedName name="H140KG">#REF!</definedName>
    <definedName name="H240KG" localSheetId="3">'[5]anal term'!$G$1520</definedName>
    <definedName name="H240KG" localSheetId="4">'[5]anal term'!$G$1520</definedName>
    <definedName name="H240KG" localSheetId="5">'[5]anal term'!$G$1520</definedName>
    <definedName name="H240KG" localSheetId="6">'[5]anal term'!$G$1520</definedName>
    <definedName name="H240KG" localSheetId="7">'[5]anal term'!$G$1520</definedName>
    <definedName name="H240KG" localSheetId="0">'[5]anal term'!$G$1520</definedName>
    <definedName name="H240KG">'[6]anal term'!$G$1520</definedName>
    <definedName name="ha">'[115]Anal. horm.'!$F$1058</definedName>
    <definedName name="haa">'[115]Anal. horm.'!$F$1100</definedName>
    <definedName name="HAANT4015124238" localSheetId="2">#REF!</definedName>
    <definedName name="HAANT4015124238" localSheetId="3">#REF!</definedName>
    <definedName name="HAANT4015124238" localSheetId="4">#REF!</definedName>
    <definedName name="HAANT4015124238" localSheetId="5">#REF!</definedName>
    <definedName name="HAANT4015124238" localSheetId="6">#REF!</definedName>
    <definedName name="HAANT4015124238" localSheetId="7">#REF!</definedName>
    <definedName name="HAANT4015124238" localSheetId="0">#REF!</definedName>
    <definedName name="HAANT4015124238">#REF!</definedName>
    <definedName name="HAANT4015180238" localSheetId="2">#REF!</definedName>
    <definedName name="HAANT4015180238" localSheetId="4">#REF!</definedName>
    <definedName name="HAANT4015180238" localSheetId="7">#REF!</definedName>
    <definedName name="HAANT4015180238">#REF!</definedName>
    <definedName name="HAANT4015210238" localSheetId="2">#REF!</definedName>
    <definedName name="HAANT4015210238" localSheetId="4">#REF!</definedName>
    <definedName name="HAANT4015210238" localSheetId="7">#REF!</definedName>
    <definedName name="HAANT4015210238">#REF!</definedName>
    <definedName name="HAANT4015240238" localSheetId="2">#REF!</definedName>
    <definedName name="HAANT4015240238" localSheetId="4">#REF!</definedName>
    <definedName name="HAANT4015240238" localSheetId="7">#REF!</definedName>
    <definedName name="HAANT4015240238">#REF!</definedName>
    <definedName name="HAARLOS" localSheetId="2">'[23]Anal. horm.'!#REF!</definedName>
    <definedName name="HAARLOS" localSheetId="4">'[23]Anal. horm.'!#REF!</definedName>
    <definedName name="HAARLOS" localSheetId="7">'[23]Anal. horm.'!#REF!</definedName>
    <definedName name="HAARLOS">'[23]Anal. horm.'!#REF!</definedName>
    <definedName name="HAASC1" localSheetId="2">[23]Volumenes!#REF!</definedName>
    <definedName name="HAASC1" localSheetId="4">[23]Volumenes!#REF!</definedName>
    <definedName name="HAASC1" localSheetId="7">[23]Volumenes!#REF!</definedName>
    <definedName name="HAASC1">[23]Volumenes!#REF!</definedName>
    <definedName name="HAC40X30" localSheetId="2">'[23]Anal. horm.'!#REF!</definedName>
    <definedName name="HAC40X30" localSheetId="4">'[23]Anal. horm.'!#REF!</definedName>
    <definedName name="HAC40X30" localSheetId="7">'[23]Anal. horm.'!#REF!</definedName>
    <definedName name="HAC40X30">'[23]Anal. horm.'!#REF!</definedName>
    <definedName name="HACO10" localSheetId="2">[23]Volumenes!#REF!</definedName>
    <definedName name="HACO10" localSheetId="4">[23]Volumenes!#REF!</definedName>
    <definedName name="HACO10" localSheetId="7">[23]Volumenes!#REF!</definedName>
    <definedName name="HACO10">[23]Volumenes!#REF!</definedName>
    <definedName name="HACO11" localSheetId="2">[23]Volumenes!#REF!</definedName>
    <definedName name="HACO11" localSheetId="4">[23]Volumenes!#REF!</definedName>
    <definedName name="HACO11" localSheetId="7">[23]Volumenes!#REF!</definedName>
    <definedName name="HACO11">[23]Volumenes!#REF!</definedName>
    <definedName name="HACO12" localSheetId="2">[23]Volumenes!#REF!</definedName>
    <definedName name="HACO12" localSheetId="4">[23]Volumenes!#REF!</definedName>
    <definedName name="HACO12" localSheetId="7">[23]Volumenes!#REF!</definedName>
    <definedName name="HACO12">[23]Volumenes!#REF!</definedName>
    <definedName name="haco2.7" localSheetId="2">'[23]Anal. horm.'!#REF!</definedName>
    <definedName name="haco2.7" localSheetId="4">'[23]Anal. horm.'!#REF!</definedName>
    <definedName name="haco2.7" localSheetId="7">'[23]Anal. horm.'!#REF!</definedName>
    <definedName name="haco2.7">'[23]Anal. horm.'!#REF!</definedName>
    <definedName name="HACO3" localSheetId="2">'[23]Anal. horm.'!#REF!</definedName>
    <definedName name="HACO3" localSheetId="4">'[23]Anal. horm.'!#REF!</definedName>
    <definedName name="HACO3" localSheetId="7">'[23]Anal. horm.'!#REF!</definedName>
    <definedName name="HACO3">'[23]Anal. horm.'!#REF!</definedName>
    <definedName name="haco3.1" localSheetId="2">[23]Volumenes!#REF!</definedName>
    <definedName name="haco3.1" localSheetId="4">[23]Volumenes!#REF!</definedName>
    <definedName name="haco3.1" localSheetId="7">[23]Volumenes!#REF!</definedName>
    <definedName name="haco3.1">[23]Volumenes!#REF!</definedName>
    <definedName name="haco3.10" localSheetId="2">[23]Volumenes!#REF!</definedName>
    <definedName name="haco3.10" localSheetId="4">[23]Volumenes!#REF!</definedName>
    <definedName name="haco3.10" localSheetId="7">[23]Volumenes!#REF!</definedName>
    <definedName name="haco3.10">[23]Volumenes!#REF!</definedName>
    <definedName name="haco3.11" localSheetId="2">[23]Volumenes!#REF!</definedName>
    <definedName name="haco3.11" localSheetId="4">[23]Volumenes!#REF!</definedName>
    <definedName name="haco3.11" localSheetId="7">[23]Volumenes!#REF!</definedName>
    <definedName name="haco3.11">[23]Volumenes!#REF!</definedName>
    <definedName name="haco3.12" localSheetId="2">[23]Volumenes!#REF!</definedName>
    <definedName name="haco3.12" localSheetId="4">[23]Volumenes!#REF!</definedName>
    <definedName name="haco3.12" localSheetId="7">[23]Volumenes!#REF!</definedName>
    <definedName name="haco3.12">[23]Volumenes!#REF!</definedName>
    <definedName name="haco3.2" localSheetId="2">[23]Volumenes!#REF!</definedName>
    <definedName name="haco3.2" localSheetId="4">[23]Volumenes!#REF!</definedName>
    <definedName name="haco3.2" localSheetId="7">[23]Volumenes!#REF!</definedName>
    <definedName name="haco3.2">[23]Volumenes!#REF!</definedName>
    <definedName name="haco3.3" localSheetId="2">[23]Volumenes!#REF!</definedName>
    <definedName name="haco3.3" localSheetId="4">[23]Volumenes!#REF!</definedName>
    <definedName name="haco3.3" localSheetId="7">[23]Volumenes!#REF!</definedName>
    <definedName name="haco3.3">[23]Volumenes!#REF!</definedName>
    <definedName name="haco3.4" localSheetId="2">[23]Volumenes!#REF!</definedName>
    <definedName name="haco3.4" localSheetId="4">[23]Volumenes!#REF!</definedName>
    <definedName name="haco3.4" localSheetId="7">[23]Volumenes!#REF!</definedName>
    <definedName name="haco3.4">[23]Volumenes!#REF!</definedName>
    <definedName name="haco3.5" localSheetId="2">[23]Volumenes!#REF!</definedName>
    <definedName name="haco3.5" localSheetId="4">[23]Volumenes!#REF!</definedName>
    <definedName name="haco3.5" localSheetId="7">[23]Volumenes!#REF!</definedName>
    <definedName name="haco3.5">[23]Volumenes!#REF!</definedName>
    <definedName name="haco3.6" localSheetId="2">[23]Volumenes!#REF!</definedName>
    <definedName name="haco3.6" localSheetId="4">[23]Volumenes!#REF!</definedName>
    <definedName name="haco3.6" localSheetId="7">[23]Volumenes!#REF!</definedName>
    <definedName name="haco3.6">[23]Volumenes!#REF!</definedName>
    <definedName name="haco3.7" localSheetId="2">[23]Volumenes!#REF!</definedName>
    <definedName name="haco3.7" localSheetId="4">[23]Volumenes!#REF!</definedName>
    <definedName name="haco3.7" localSheetId="7">[23]Volumenes!#REF!</definedName>
    <definedName name="haco3.7">[23]Volumenes!#REF!</definedName>
    <definedName name="haco3.8" localSheetId="2">[23]Volumenes!#REF!</definedName>
    <definedName name="haco3.8" localSheetId="4">[23]Volumenes!#REF!</definedName>
    <definedName name="haco3.8" localSheetId="7">[23]Volumenes!#REF!</definedName>
    <definedName name="haco3.8">[23]Volumenes!#REF!</definedName>
    <definedName name="haco3.9" localSheetId="2">[23]Volumenes!#REF!</definedName>
    <definedName name="haco3.9" localSheetId="4">[23]Volumenes!#REF!</definedName>
    <definedName name="haco3.9" localSheetId="7">[23]Volumenes!#REF!</definedName>
    <definedName name="haco3.9">[23]Volumenes!#REF!</definedName>
    <definedName name="HACO30X30" localSheetId="2">'[23]Anal. horm.'!#REF!</definedName>
    <definedName name="HACO30X30" localSheetId="4">'[23]Anal. horm.'!#REF!</definedName>
    <definedName name="HACO30X30" localSheetId="7">'[23]Anal. horm.'!#REF!</definedName>
    <definedName name="HACO30X30">'[23]Anal. horm.'!#REF!</definedName>
    <definedName name="HACO40X30" localSheetId="2">'[23]Anal. horm.'!#REF!</definedName>
    <definedName name="HACO40X30" localSheetId="4">'[23]Anal. horm.'!#REF!</definedName>
    <definedName name="HACO40X30" localSheetId="7">'[23]Anal. horm.'!#REF!</definedName>
    <definedName name="HACO40X30">'[23]Anal. horm.'!#REF!</definedName>
    <definedName name="HACO40X60" localSheetId="2">'[23]Anal. horm.'!#REF!</definedName>
    <definedName name="HACO40X60" localSheetId="4">'[23]Anal. horm.'!#REF!</definedName>
    <definedName name="HACO40X60" localSheetId="7">'[23]Anal. horm.'!#REF!</definedName>
    <definedName name="HACO40X60">'[23]Anal. horm.'!#REF!</definedName>
    <definedName name="HACO5" localSheetId="2">[23]Volumenes!#REF!</definedName>
    <definedName name="HACO5" localSheetId="4">[23]Volumenes!#REF!</definedName>
    <definedName name="HACO5" localSheetId="7">[23]Volumenes!#REF!</definedName>
    <definedName name="HACO5">[23]Volumenes!#REF!</definedName>
    <definedName name="HACO6" localSheetId="2">[23]Volumenes!#REF!</definedName>
    <definedName name="HACO6" localSheetId="4">[23]Volumenes!#REF!</definedName>
    <definedName name="HACO6" localSheetId="7">[23]Volumenes!#REF!</definedName>
    <definedName name="HACO6">[23]Volumenes!#REF!</definedName>
    <definedName name="HACO7" localSheetId="2">[23]Volumenes!#REF!</definedName>
    <definedName name="HACO7" localSheetId="4">[23]Volumenes!#REF!</definedName>
    <definedName name="HACO7" localSheetId="7">[23]Volumenes!#REF!</definedName>
    <definedName name="HACO7">[23]Volumenes!#REF!</definedName>
    <definedName name="HACO8" localSheetId="2">[23]Volumenes!#REF!</definedName>
    <definedName name="HACO8" localSheetId="4">[23]Volumenes!#REF!</definedName>
    <definedName name="HACO8" localSheetId="7">[23]Volumenes!#REF!</definedName>
    <definedName name="HACO8">[23]Volumenes!#REF!</definedName>
    <definedName name="HACO9" localSheetId="2">[23]Volumenes!#REF!</definedName>
    <definedName name="HACO9" localSheetId="4">[23]Volumenes!#REF!</definedName>
    <definedName name="HACO9" localSheetId="7">[23]Volumenes!#REF!</definedName>
    <definedName name="HACO9">[23]Volumenes!#REF!</definedName>
    <definedName name="HACOAMAR" localSheetId="2">'[23]Anal. horm.'!#REF!</definedName>
    <definedName name="HACOAMAR" localSheetId="4">'[23]Anal. horm.'!#REF!</definedName>
    <definedName name="HACOAMAR" localSheetId="7">'[23]Anal. horm.'!#REF!</definedName>
    <definedName name="HACOAMAR">'[23]Anal. horm.'!#REF!</definedName>
    <definedName name="HACOC2" localSheetId="2">'[23]Anal. horm.'!#REF!</definedName>
    <definedName name="HACOC2" localSheetId="4">'[23]Anal. horm.'!#REF!</definedName>
    <definedName name="HACOC2" localSheetId="7">'[23]Anal. horm.'!#REF!</definedName>
    <definedName name="HACOC2">'[23]Anal. horm.'!#REF!</definedName>
    <definedName name="HACOL1" localSheetId="2">'[23]Anal. horm.'!#REF!</definedName>
    <definedName name="HACOL1" localSheetId="4">'[23]Anal. horm.'!#REF!</definedName>
    <definedName name="HACOL1" localSheetId="7">'[23]Anal. horm.'!#REF!</definedName>
    <definedName name="HACOL1">'[23]Anal. horm.'!#REF!</definedName>
    <definedName name="HACOL20201244041238A20LIG" localSheetId="2">#REF!</definedName>
    <definedName name="HACOL20201244041238A20LIG" localSheetId="3">#REF!</definedName>
    <definedName name="HACOL20201244041238A20LIG" localSheetId="4">#REF!</definedName>
    <definedName name="HACOL20201244041238A20LIG" localSheetId="5">#REF!</definedName>
    <definedName name="HACOL20201244041238A20LIG" localSheetId="6">#REF!</definedName>
    <definedName name="HACOL20201244041238A20LIG" localSheetId="7">#REF!</definedName>
    <definedName name="HACOL20201244041238A20LIG" localSheetId="0">#REF!</definedName>
    <definedName name="HACOL20201244041238A20LIG">#REF!</definedName>
    <definedName name="HACOL20201244041238A20MANO" localSheetId="2">#REF!</definedName>
    <definedName name="HACOL20201244041238A20MANO" localSheetId="4">#REF!</definedName>
    <definedName name="HACOL20201244041238A20MANO" localSheetId="7">#REF!</definedName>
    <definedName name="HACOL20201244041238A20MANO">#REF!</definedName>
    <definedName name="HACOL20201244043814A20LIG" localSheetId="2">#REF!</definedName>
    <definedName name="HACOL20201244043814A20LIG" localSheetId="4">#REF!</definedName>
    <definedName name="HACOL20201244043814A20LIG" localSheetId="7">#REF!</definedName>
    <definedName name="HACOL20201244043814A20LIG">#REF!</definedName>
    <definedName name="HACOL20201244043814A20MANO" localSheetId="2">#REF!</definedName>
    <definedName name="HACOL20201244043814A20MANO" localSheetId="4">#REF!</definedName>
    <definedName name="HACOL20201244043814A20MANO" localSheetId="7">#REF!</definedName>
    <definedName name="HACOL20201244043814A20MANO">#REF!</definedName>
    <definedName name="HACOL2020180404122538A20" localSheetId="2">#REF!</definedName>
    <definedName name="HACOL2020180404122538A20" localSheetId="4">#REF!</definedName>
    <definedName name="HACOL2020180404122538A20" localSheetId="7">#REF!</definedName>
    <definedName name="HACOL2020180404122538A20">#REF!</definedName>
    <definedName name="HACOL20201804041238A20" localSheetId="2">#REF!</definedName>
    <definedName name="HACOL20201804041238A20" localSheetId="4">#REF!</definedName>
    <definedName name="HACOL20201804041238A20" localSheetId="7">#REF!</definedName>
    <definedName name="HACOL20201804041238A20">#REF!</definedName>
    <definedName name="HACOL2020180604122538A20" localSheetId="2">#REF!</definedName>
    <definedName name="HACOL2020180604122538A20" localSheetId="4">#REF!</definedName>
    <definedName name="HACOL2020180604122538A20" localSheetId="7">#REF!</definedName>
    <definedName name="HACOL2020180604122538A20">#REF!</definedName>
    <definedName name="HACOL20201806041238A20" localSheetId="2">#REF!</definedName>
    <definedName name="HACOL20201806041238A20" localSheetId="4">#REF!</definedName>
    <definedName name="HACOL20201806041238A20" localSheetId="7">#REF!</definedName>
    <definedName name="HACOL20201806041238A20">#REF!</definedName>
    <definedName name="HACOL20301244041238A20LIG" localSheetId="2">#REF!</definedName>
    <definedName name="HACOL20301244041238A20LIG" localSheetId="4">#REF!</definedName>
    <definedName name="HACOL20301244041238A20LIG" localSheetId="7">#REF!</definedName>
    <definedName name="HACOL20301244041238A20LIG">#REF!</definedName>
    <definedName name="HACOL20301244041238A20MANO" localSheetId="2">#REF!</definedName>
    <definedName name="HACOL20301244041238A20MANO" localSheetId="4">#REF!</definedName>
    <definedName name="HACOL20301244041238A20MANO" localSheetId="7">#REF!</definedName>
    <definedName name="HACOL20301244041238A20MANO">#REF!</definedName>
    <definedName name="HACOL2030180604122538A20" localSheetId="2">#REF!</definedName>
    <definedName name="HACOL2030180604122538A20" localSheetId="4">#REF!</definedName>
    <definedName name="HACOL2030180604122538A20" localSheetId="7">#REF!</definedName>
    <definedName name="HACOL2030180604122538A20">#REF!</definedName>
    <definedName name="HACOL20301806041238A20" localSheetId="2">#REF!</definedName>
    <definedName name="HACOL20301806041238A20" localSheetId="4">#REF!</definedName>
    <definedName name="HACOL20301806041238A20" localSheetId="7">#REF!</definedName>
    <definedName name="HACOL20301806041238A20">#REF!</definedName>
    <definedName name="HACOL2040CISTCONTRA" localSheetId="2">#REF!</definedName>
    <definedName name="HACOL2040CISTCONTRA" localSheetId="4">#REF!</definedName>
    <definedName name="HACOL2040CISTCONTRA" localSheetId="7">#REF!</definedName>
    <definedName name="HACOL2040CISTCONTRA">#REF!</definedName>
    <definedName name="HACOL2040PORTCISTCONTRA" localSheetId="2">#REF!</definedName>
    <definedName name="HACOL2040PORTCISTCONTRA" localSheetId="4">#REF!</definedName>
    <definedName name="HACOL2040PORTCISTCONTRA" localSheetId="7">#REF!</definedName>
    <definedName name="HACOL2040PORTCISTCONTRA">#REF!</definedName>
    <definedName name="HACOL2DO" localSheetId="2">'[23]Anal. horm.'!#REF!</definedName>
    <definedName name="HACOL2DO" localSheetId="4">'[23]Anal. horm.'!#REF!</definedName>
    <definedName name="HACOL2DO" localSheetId="7">'[23]Anal. horm.'!#REF!</definedName>
    <definedName name="HACOL2DO">'[23]Anal. horm.'!#REF!</definedName>
    <definedName name="HACOL30301244081238A20LIG" localSheetId="2">#REF!</definedName>
    <definedName name="HACOL30301244081238A20LIG" localSheetId="3">#REF!</definedName>
    <definedName name="HACOL30301244081238A20LIG" localSheetId="4">#REF!</definedName>
    <definedName name="HACOL30301244081238A20LIG" localSheetId="5">#REF!</definedName>
    <definedName name="HACOL30301244081238A20LIG" localSheetId="6">#REF!</definedName>
    <definedName name="HACOL30301244081238A20LIG" localSheetId="7">#REF!</definedName>
    <definedName name="HACOL30301244081238A20LIG" localSheetId="0">#REF!</definedName>
    <definedName name="HACOL30301244081238A20LIG">#REF!</definedName>
    <definedName name="HACOL30301244081238A20MANO" localSheetId="2">#REF!</definedName>
    <definedName name="HACOL30301244081238A20MANO" localSheetId="4">#REF!</definedName>
    <definedName name="HACOL30301244081238A20MANO" localSheetId="7">#REF!</definedName>
    <definedName name="HACOL30301244081238A20MANO">#REF!</definedName>
    <definedName name="HACOL3030180408122538A30" localSheetId="2">#REF!</definedName>
    <definedName name="HACOL3030180408122538A30" localSheetId="4">#REF!</definedName>
    <definedName name="HACOL3030180408122538A30" localSheetId="7">#REF!</definedName>
    <definedName name="HACOL3030180408122538A30">#REF!</definedName>
    <definedName name="HACOL3030180408122538A30PORT" localSheetId="2">#REF!</definedName>
    <definedName name="HACOL3030180408122538A30PORT" localSheetId="4">#REF!</definedName>
    <definedName name="HACOL3030180408122538A30PORT" localSheetId="7">#REF!</definedName>
    <definedName name="HACOL3030180408122538A30PORT">#REF!</definedName>
    <definedName name="HACOL30301804081238A30" localSheetId="2">#REF!</definedName>
    <definedName name="HACOL30301804081238A30" localSheetId="4">#REF!</definedName>
    <definedName name="HACOL30301804081238A30" localSheetId="7">#REF!</definedName>
    <definedName name="HACOL30301804081238A30">#REF!</definedName>
    <definedName name="HACOL30301804081238A30PORT" localSheetId="2">#REF!</definedName>
    <definedName name="HACOL30301804081238A30PORT" localSheetId="4">#REF!</definedName>
    <definedName name="HACOL30301804081238A30PORT" localSheetId="7">#REF!</definedName>
    <definedName name="HACOL30301804081238A30PORT">#REF!</definedName>
    <definedName name="HACOL3030180608122538A30" localSheetId="2">#REF!</definedName>
    <definedName name="HACOL3030180608122538A30" localSheetId="4">#REF!</definedName>
    <definedName name="HACOL3030180608122538A30" localSheetId="7">#REF!</definedName>
    <definedName name="HACOL3030180608122538A30">#REF!</definedName>
    <definedName name="HACOL3030180608122538A30PORT" localSheetId="2">#REF!</definedName>
    <definedName name="HACOL3030180608122538A30PORT" localSheetId="4">#REF!</definedName>
    <definedName name="HACOL3030180608122538A30PORT" localSheetId="7">#REF!</definedName>
    <definedName name="HACOL3030180608122538A30PORT">#REF!</definedName>
    <definedName name="HACOL30301806081238A30" localSheetId="2">#REF!</definedName>
    <definedName name="HACOL30301806081238A30" localSheetId="4">#REF!</definedName>
    <definedName name="HACOL30301806081238A30" localSheetId="7">#REF!</definedName>
    <definedName name="HACOL30301806081238A30">#REF!</definedName>
    <definedName name="HACOL30301806081238A30PORT" localSheetId="2">#REF!</definedName>
    <definedName name="HACOL30301806081238A30PORT" localSheetId="4">#REF!</definedName>
    <definedName name="HACOL30301806081238A30PORT" localSheetId="7">#REF!</definedName>
    <definedName name="HACOL30301806081238A30PORT">#REF!</definedName>
    <definedName name="HACOL30302104043438A30" localSheetId="2">#REF!</definedName>
    <definedName name="HACOL30302104043438A30" localSheetId="4">#REF!</definedName>
    <definedName name="HACOL30302104043438A30" localSheetId="7">#REF!</definedName>
    <definedName name="HACOL30302104043438A30">#REF!</definedName>
    <definedName name="HACOL30302104043438A30PORT" localSheetId="2">#REF!</definedName>
    <definedName name="HACOL30302104043438A30PORT" localSheetId="4">#REF!</definedName>
    <definedName name="HACOL30302104043438A30PORT" localSheetId="7">#REF!</definedName>
    <definedName name="HACOL30302104043438A30PORT">#REF!</definedName>
    <definedName name="HACOL30302106043438A30" localSheetId="2">#REF!</definedName>
    <definedName name="HACOL30302106043438A30" localSheetId="4">#REF!</definedName>
    <definedName name="HACOL30302106043438A30" localSheetId="7">#REF!</definedName>
    <definedName name="HACOL30302106043438A30">#REF!</definedName>
    <definedName name="HACOL30302106043438A30PORT" localSheetId="2">#REF!</definedName>
    <definedName name="HACOL30302106043438A30PORT" localSheetId="4">#REF!</definedName>
    <definedName name="HACOL30302106043438A30PORT" localSheetId="7">#REF!</definedName>
    <definedName name="HACOL30302106043438A30PORT">#REF!</definedName>
    <definedName name="HACOL30302404043438A30" localSheetId="2">#REF!</definedName>
    <definedName name="HACOL30302404043438A30" localSheetId="4">#REF!</definedName>
    <definedName name="HACOL30302404043438A30" localSheetId="7">#REF!</definedName>
    <definedName name="HACOL30302404043438A30">#REF!</definedName>
    <definedName name="HACOL30302404043438A30PORT" localSheetId="2">#REF!</definedName>
    <definedName name="HACOL30302404043438A30PORT" localSheetId="4">#REF!</definedName>
    <definedName name="HACOL30302404043438A30PORT" localSheetId="7">#REF!</definedName>
    <definedName name="HACOL30302404043438A30PORT">#REF!</definedName>
    <definedName name="HACOL30302406043438A30" localSheetId="2">#REF!</definedName>
    <definedName name="HACOL30302406043438A30" localSheetId="4">#REF!</definedName>
    <definedName name="HACOL30302406043438A30" localSheetId="7">#REF!</definedName>
    <definedName name="HACOL30302406043438A30">#REF!</definedName>
    <definedName name="HACOL30302406043438A30PORT" localSheetId="2">#REF!</definedName>
    <definedName name="HACOL30302406043438A30PORT" localSheetId="4">#REF!</definedName>
    <definedName name="HACOL30302406043438A30PORT" localSheetId="7">#REF!</definedName>
    <definedName name="HACOL30302406043438A30PORT">#REF!</definedName>
    <definedName name="HACOL30401244043438A30LIG" localSheetId="2">#REF!</definedName>
    <definedName name="HACOL30401244043438A30LIG" localSheetId="4">#REF!</definedName>
    <definedName name="HACOL30401244043438A30LIG" localSheetId="7">#REF!</definedName>
    <definedName name="HACOL30401244043438A30LIG">#REF!</definedName>
    <definedName name="HACOL30401244043438A30MANO" localSheetId="2">#REF!</definedName>
    <definedName name="HACOL30401244043438A30MANO" localSheetId="4">#REF!</definedName>
    <definedName name="HACOL30401244043438A30MANO" localSheetId="7">#REF!</definedName>
    <definedName name="HACOL30401244043438A30MANO">#REF!</definedName>
    <definedName name="HACOL30401804043438A30" localSheetId="2">#REF!</definedName>
    <definedName name="HACOL30401804043438A30" localSheetId="4">#REF!</definedName>
    <definedName name="HACOL30401804043438A30" localSheetId="7">#REF!</definedName>
    <definedName name="HACOL30401804043438A30">#REF!</definedName>
    <definedName name="HACOL30401804043438A30PORT" localSheetId="2">#REF!</definedName>
    <definedName name="HACOL30401804043438A30PORT" localSheetId="4">#REF!</definedName>
    <definedName name="HACOL30401804043438A30PORT" localSheetId="7">#REF!</definedName>
    <definedName name="HACOL30401804043438A30PORT">#REF!</definedName>
    <definedName name="HACOL30401806043438A30" localSheetId="2">#REF!</definedName>
    <definedName name="HACOL30401806043438A30" localSheetId="4">#REF!</definedName>
    <definedName name="HACOL30401806043438A30" localSheetId="7">#REF!</definedName>
    <definedName name="HACOL30401806043438A30">#REF!</definedName>
    <definedName name="HACOL30401806043438A30PORT" localSheetId="2">#REF!</definedName>
    <definedName name="HACOL30401806043438A30PORT" localSheetId="4">#REF!</definedName>
    <definedName name="HACOL30401806043438A30PORT" localSheetId="7">#REF!</definedName>
    <definedName name="HACOL30401806043438A30PORT">#REF!</definedName>
    <definedName name="HACOL30402104043438A30" localSheetId="2">#REF!</definedName>
    <definedName name="HACOL30402104043438A30" localSheetId="4">#REF!</definedName>
    <definedName name="HACOL30402104043438A30" localSheetId="7">#REF!</definedName>
    <definedName name="HACOL30402104043438A30">#REF!</definedName>
    <definedName name="HACOL30402104043438A30PORT" localSheetId="2">#REF!</definedName>
    <definedName name="HACOL30402104043438A30PORT" localSheetId="4">#REF!</definedName>
    <definedName name="HACOL30402104043438A30PORT" localSheetId="7">#REF!</definedName>
    <definedName name="HACOL30402104043438A30PORT">#REF!</definedName>
    <definedName name="HACOL30402106043438A30" localSheetId="2">#REF!</definedName>
    <definedName name="HACOL30402106043438A30" localSheetId="4">#REF!</definedName>
    <definedName name="HACOL30402106043438A30" localSheetId="7">#REF!</definedName>
    <definedName name="HACOL30402106043438A30">#REF!</definedName>
    <definedName name="HACOL30402106043438A30PORT" localSheetId="2">#REF!</definedName>
    <definedName name="HACOL30402106043438A30PORT" localSheetId="4">#REF!</definedName>
    <definedName name="HACOL30402106043438A30PORT" localSheetId="7">#REF!</definedName>
    <definedName name="HACOL30402106043438A30PORT">#REF!</definedName>
    <definedName name="HACOL30402404043438A30" localSheetId="2">#REF!</definedName>
    <definedName name="HACOL30402404043438A30" localSheetId="4">#REF!</definedName>
    <definedName name="HACOL30402404043438A30" localSheetId="7">#REF!</definedName>
    <definedName name="HACOL30402404043438A30">#REF!</definedName>
    <definedName name="HACOL30402404043438A30PORT" localSheetId="2">#REF!</definedName>
    <definedName name="HACOL30402404043438A30PORT" localSheetId="4">#REF!</definedName>
    <definedName name="HACOL30402404043438A30PORT" localSheetId="7">#REF!</definedName>
    <definedName name="HACOL30402404043438A30PORT">#REF!</definedName>
    <definedName name="HACOL30402406043438A30" localSheetId="2">#REF!</definedName>
    <definedName name="HACOL30402406043438A30" localSheetId="4">#REF!</definedName>
    <definedName name="HACOL30402406043438A30" localSheetId="7">#REF!</definedName>
    <definedName name="HACOL30402406043438A30">#REF!</definedName>
    <definedName name="HACOL30402406043438A30PORT" localSheetId="2">#REF!</definedName>
    <definedName name="HACOL30402406043438A30PORT" localSheetId="4">#REF!</definedName>
    <definedName name="HACOL30402406043438A30PORT" localSheetId="7">#REF!</definedName>
    <definedName name="HACOL30402406043438A30PORT">#REF!</definedName>
    <definedName name="HACOL3040ENTRADAESTECONTRA" localSheetId="2">#REF!</definedName>
    <definedName name="HACOL3040ENTRADAESTECONTRA" localSheetId="4">#REF!</definedName>
    <definedName name="HACOL3040ENTRADAESTECONTRA" localSheetId="7">#REF!</definedName>
    <definedName name="HACOL3040ENTRADAESTECONTRA">#REF!</definedName>
    <definedName name="HACOL40401244041243438A20LIG" localSheetId="2">#REF!</definedName>
    <definedName name="HACOL40401244041243438A20LIG" localSheetId="4">#REF!</definedName>
    <definedName name="HACOL40401244041243438A20LIG" localSheetId="7">#REF!</definedName>
    <definedName name="HACOL40401244041243438A20LIG">#REF!</definedName>
    <definedName name="HACOL40401244041243438A20MANO" localSheetId="2">#REF!</definedName>
    <definedName name="HACOL40401244041243438A20MANO" localSheetId="4">#REF!</definedName>
    <definedName name="HACOL40401244041243438A20MANO" localSheetId="7">#REF!</definedName>
    <definedName name="HACOL40401244041243438A20MANO">#REF!</definedName>
    <definedName name="HACOL4040180404124342538A20" localSheetId="2">#REF!</definedName>
    <definedName name="HACOL4040180404124342538A20" localSheetId="4">#REF!</definedName>
    <definedName name="HACOL4040180404124342538A20" localSheetId="7">#REF!</definedName>
    <definedName name="HACOL4040180404124342538A20">#REF!</definedName>
    <definedName name="HACOL4040180404124342538A20PORT" localSheetId="2">#REF!</definedName>
    <definedName name="HACOL4040180404124342538A20PORT" localSheetId="4">#REF!</definedName>
    <definedName name="HACOL4040180404124342538A20PORT" localSheetId="7">#REF!</definedName>
    <definedName name="HACOL4040180404124342538A20PORT">#REF!</definedName>
    <definedName name="HACOL40401804041243438A20" localSheetId="2">#REF!</definedName>
    <definedName name="HACOL40401804041243438A20" localSheetId="4">#REF!</definedName>
    <definedName name="HACOL40401804041243438A20" localSheetId="7">#REF!</definedName>
    <definedName name="HACOL40401804041243438A20">#REF!</definedName>
    <definedName name="HACOL40401804041243438A20PORT" localSheetId="2">#REF!</definedName>
    <definedName name="HACOL40401804041243438A20PORT" localSheetId="4">#REF!</definedName>
    <definedName name="HACOL40401804041243438A20PORT" localSheetId="7">#REF!</definedName>
    <definedName name="HACOL40401804041243438A20PORT">#REF!</definedName>
    <definedName name="HACOL4040180604124342538A30" localSheetId="2">#REF!</definedName>
    <definedName name="HACOL4040180604124342538A30" localSheetId="4">#REF!</definedName>
    <definedName name="HACOL4040180604124342538A30" localSheetId="7">#REF!</definedName>
    <definedName name="HACOL4040180604124342538A30">#REF!</definedName>
    <definedName name="HACOL4040180604124342538A30PORT" localSheetId="2">#REF!</definedName>
    <definedName name="HACOL4040180604124342538A30PORT" localSheetId="4">#REF!</definedName>
    <definedName name="HACOL4040180604124342538A30PORT" localSheetId="7">#REF!</definedName>
    <definedName name="HACOL4040180604124342538A30PORT">#REF!</definedName>
    <definedName name="HACOL40401806041243438A30" localSheetId="2">#REF!</definedName>
    <definedName name="HACOL40401806041243438A30" localSheetId="4">#REF!</definedName>
    <definedName name="HACOL40401806041243438A30" localSheetId="7">#REF!</definedName>
    <definedName name="HACOL40401806041243438A30">#REF!</definedName>
    <definedName name="HACOL40401806041243438A30PORT" localSheetId="2">#REF!</definedName>
    <definedName name="HACOL40401806041243438A30PORT" localSheetId="4">#REF!</definedName>
    <definedName name="HACOL40401806041243438A30PORT" localSheetId="7">#REF!</definedName>
    <definedName name="HACOL40401806041243438A30PORT">#REF!</definedName>
    <definedName name="HACOL4040210404122543438A20" localSheetId="2">#REF!</definedName>
    <definedName name="HACOL4040210404122543438A20" localSheetId="4">#REF!</definedName>
    <definedName name="HACOL4040210404122543438A20" localSheetId="7">#REF!</definedName>
    <definedName name="HACOL4040210404122543438A20">#REF!</definedName>
    <definedName name="HACOL4040210404122543438A20PORT" localSheetId="2">#REF!</definedName>
    <definedName name="HACOL4040210404122543438A20PORT" localSheetId="4">#REF!</definedName>
    <definedName name="HACOL4040210404122543438A20PORT" localSheetId="7">#REF!</definedName>
    <definedName name="HACOL4040210404122543438A20PORT">#REF!</definedName>
    <definedName name="HACOL40402104041243438A20" localSheetId="2">#REF!</definedName>
    <definedName name="HACOL40402104041243438A20" localSheetId="4">#REF!</definedName>
    <definedName name="HACOL40402104041243438A20" localSheetId="7">#REF!</definedName>
    <definedName name="HACOL40402104041243438A20">#REF!</definedName>
    <definedName name="HACOL40402104041243438A20PORT" localSheetId="2">#REF!</definedName>
    <definedName name="HACOL40402104041243438A20PORT" localSheetId="4">#REF!</definedName>
    <definedName name="HACOL40402104041243438A20PORT" localSheetId="7">#REF!</definedName>
    <definedName name="HACOL40402104041243438A20PORT">#REF!</definedName>
    <definedName name="HACOL4040210604122543438A30" localSheetId="2">#REF!</definedName>
    <definedName name="HACOL4040210604122543438A30" localSheetId="4">#REF!</definedName>
    <definedName name="HACOL4040210604122543438A30" localSheetId="7">#REF!</definedName>
    <definedName name="HACOL4040210604122543438A30">#REF!</definedName>
    <definedName name="HACOL4040210604122543438A30PORT" localSheetId="2">#REF!</definedName>
    <definedName name="HACOL4040210604122543438A30PORT" localSheetId="4">#REF!</definedName>
    <definedName name="HACOL4040210604122543438A30PORT" localSheetId="7">#REF!</definedName>
    <definedName name="HACOL4040210604122543438A30PORT">#REF!</definedName>
    <definedName name="HACOL40402106041243438A30" localSheetId="2">#REF!</definedName>
    <definedName name="HACOL40402106041243438A30" localSheetId="4">#REF!</definedName>
    <definedName name="HACOL40402106041243438A30" localSheetId="7">#REF!</definedName>
    <definedName name="HACOL40402106041243438A30">#REF!</definedName>
    <definedName name="HACOL40402106041243438A30PORT" localSheetId="2">#REF!</definedName>
    <definedName name="HACOL40402106041243438A30PORT" localSheetId="4">#REF!</definedName>
    <definedName name="HACOL40402106041243438A30PORT" localSheetId="7">#REF!</definedName>
    <definedName name="HACOL40402106041243438A30PORT">#REF!</definedName>
    <definedName name="HACOL4040240404122543438A20" localSheetId="2">#REF!</definedName>
    <definedName name="HACOL4040240404122543438A20" localSheetId="4">#REF!</definedName>
    <definedName name="HACOL4040240404122543438A20" localSheetId="7">#REF!</definedName>
    <definedName name="HACOL4040240404122543438A20">#REF!</definedName>
    <definedName name="HACOL4040240404122543438A20PORT" localSheetId="2">#REF!</definedName>
    <definedName name="HACOL4040240404122543438A20PORT" localSheetId="4">#REF!</definedName>
    <definedName name="HACOL4040240404122543438A20PORT" localSheetId="7">#REF!</definedName>
    <definedName name="HACOL4040240404122543438A20PORT">#REF!</definedName>
    <definedName name="HACOL40402404041243438A20" localSheetId="2">#REF!</definedName>
    <definedName name="HACOL40402404041243438A20" localSheetId="4">#REF!</definedName>
    <definedName name="HACOL40402404041243438A20" localSheetId="7">#REF!</definedName>
    <definedName name="HACOL40402404041243438A20">#REF!</definedName>
    <definedName name="HACOL40402404041243438A20PORT" localSheetId="2">#REF!</definedName>
    <definedName name="HACOL40402404041243438A20PORT" localSheetId="4">#REF!</definedName>
    <definedName name="HACOL40402404041243438A20PORT" localSheetId="7">#REF!</definedName>
    <definedName name="HACOL40402404041243438A20PORT">#REF!</definedName>
    <definedName name="HACOL4040240604122543438A30" localSheetId="2">#REF!</definedName>
    <definedName name="HACOL4040240604122543438A30" localSheetId="4">#REF!</definedName>
    <definedName name="HACOL4040240604122543438A30" localSheetId="7">#REF!</definedName>
    <definedName name="HACOL4040240604122543438A30">#REF!</definedName>
    <definedName name="HACOL4040240604122543438A30PORT" localSheetId="2">#REF!</definedName>
    <definedName name="HACOL4040240604122543438A30PORT" localSheetId="4">#REF!</definedName>
    <definedName name="HACOL4040240604122543438A30PORT" localSheetId="7">#REF!</definedName>
    <definedName name="HACOL4040240604122543438A30PORT">#REF!</definedName>
    <definedName name="HACOL40402406041243438A30" localSheetId="2">#REF!</definedName>
    <definedName name="HACOL40402406041243438A30" localSheetId="4">#REF!</definedName>
    <definedName name="HACOL40402406041243438A30" localSheetId="7">#REF!</definedName>
    <definedName name="HACOL40402406041243438A30">#REF!</definedName>
    <definedName name="HACOL40402406041243438A30PORT" localSheetId="2">#REF!</definedName>
    <definedName name="HACOL40402406041243438A30PORT" localSheetId="4">#REF!</definedName>
    <definedName name="HACOL40402406041243438A30PORT" localSheetId="7">#REF!</definedName>
    <definedName name="HACOL40402406041243438A30PORT">#REF!</definedName>
    <definedName name="HACOL40X40" localSheetId="2">'[23]Anal. horm.'!#REF!</definedName>
    <definedName name="HACOL40X40" localSheetId="4">'[23]Anal. horm.'!#REF!</definedName>
    <definedName name="HACOL40X40" localSheetId="7">'[23]Anal. horm.'!#REF!</definedName>
    <definedName name="HACOL40X40">'[23]Anal. horm.'!#REF!</definedName>
    <definedName name="HACOL40X602DO" localSheetId="2">'[23]Anal. horm.'!#REF!</definedName>
    <definedName name="HACOL40X602DO" localSheetId="4">'[23]Anal. horm.'!#REF!</definedName>
    <definedName name="HACOL40X602DO" localSheetId="7">'[23]Anal. horm.'!#REF!</definedName>
    <definedName name="HACOL40X602DO">'[23]Anal. horm.'!#REF!</definedName>
    <definedName name="HACOL5050124404344138A20LIG" localSheetId="2">#REF!</definedName>
    <definedName name="HACOL5050124404344138A20LIG" localSheetId="3">#REF!</definedName>
    <definedName name="HACOL5050124404344138A20LIG" localSheetId="4">#REF!</definedName>
    <definedName name="HACOL5050124404344138A20LIG" localSheetId="5">#REF!</definedName>
    <definedName name="HACOL5050124404344138A20LIG" localSheetId="6">#REF!</definedName>
    <definedName name="HACOL5050124404344138A20LIG" localSheetId="7">#REF!</definedName>
    <definedName name="HACOL5050124404344138A20LIG" localSheetId="0">#REF!</definedName>
    <definedName name="HACOL5050124404344138A20LIG">#REF!</definedName>
    <definedName name="HACOL5050124404344138A20MANO" localSheetId="2">#REF!</definedName>
    <definedName name="HACOL5050124404344138A20MANO" localSheetId="4">#REF!</definedName>
    <definedName name="HACOL5050124404344138A20MANO" localSheetId="7">#REF!</definedName>
    <definedName name="HACOL5050124404344138A20MANO">#REF!</definedName>
    <definedName name="HACOL5050180404344138A20" localSheetId="2">#REF!</definedName>
    <definedName name="HACOL5050180404344138A20" localSheetId="4">#REF!</definedName>
    <definedName name="HACOL5050180404344138A20" localSheetId="7">#REF!</definedName>
    <definedName name="HACOL5050180404344138A20">#REF!</definedName>
    <definedName name="HACOL5050180404344138A20PORT" localSheetId="2">#REF!</definedName>
    <definedName name="HACOL5050180404344138A20PORT" localSheetId="4">#REF!</definedName>
    <definedName name="HACOL5050180404344138A20PORT" localSheetId="7">#REF!</definedName>
    <definedName name="HACOL5050180404344138A20PORT">#REF!</definedName>
    <definedName name="HACOL5050180604344138A20" localSheetId="2">#REF!</definedName>
    <definedName name="HACOL5050180604344138A20" localSheetId="4">#REF!</definedName>
    <definedName name="HACOL5050180604344138A20" localSheetId="7">#REF!</definedName>
    <definedName name="HACOL5050180604344138A20">#REF!</definedName>
    <definedName name="HACOL5050180604344138A20PORT" localSheetId="2">#REF!</definedName>
    <definedName name="HACOL5050180604344138A20PORT" localSheetId="4">#REF!</definedName>
    <definedName name="HACOL5050180604344138A20PORT" localSheetId="7">#REF!</definedName>
    <definedName name="HACOL5050180604344138A20PORT">#REF!</definedName>
    <definedName name="HACOL5050210404344138A20" localSheetId="2">#REF!</definedName>
    <definedName name="HACOL5050210404344138A20" localSheetId="4">#REF!</definedName>
    <definedName name="HACOL5050210404344138A20" localSheetId="7">#REF!</definedName>
    <definedName name="HACOL5050210404344138A20">#REF!</definedName>
    <definedName name="HACOL5050210404344138A20PORT" localSheetId="2">#REF!</definedName>
    <definedName name="HACOL5050210404344138A20PORT" localSheetId="4">#REF!</definedName>
    <definedName name="HACOL5050210404344138A20PORT" localSheetId="7">#REF!</definedName>
    <definedName name="HACOL5050210404344138A20PORT">#REF!</definedName>
    <definedName name="HACOL5050210604344138A20" localSheetId="2">#REF!</definedName>
    <definedName name="HACOL5050210604344138A20" localSheetId="4">#REF!</definedName>
    <definedName name="HACOL5050210604344138A20" localSheetId="7">#REF!</definedName>
    <definedName name="HACOL5050210604344138A20">#REF!</definedName>
    <definedName name="HACOL5050210604344138A20PORT" localSheetId="2">#REF!</definedName>
    <definedName name="HACOL5050210604344138A20PORT" localSheetId="4">#REF!</definedName>
    <definedName name="HACOL5050210604344138A20PORT" localSheetId="7">#REF!</definedName>
    <definedName name="HACOL5050210604344138A20PORT">#REF!</definedName>
    <definedName name="HACOL5050240404344138A20" localSheetId="2">#REF!</definedName>
    <definedName name="HACOL5050240404344138A20" localSheetId="4">#REF!</definedName>
    <definedName name="HACOL5050240404344138A20" localSheetId="7">#REF!</definedName>
    <definedName name="HACOL5050240404344138A20">#REF!</definedName>
    <definedName name="HACOL5050240404344138A20PORT" localSheetId="2">#REF!</definedName>
    <definedName name="HACOL5050240404344138A20PORT" localSheetId="4">#REF!</definedName>
    <definedName name="HACOL5050240404344138A20PORT" localSheetId="7">#REF!</definedName>
    <definedName name="HACOL5050240404344138A20PORT">#REF!</definedName>
    <definedName name="HACOL5050240604344138A20" localSheetId="2">#REF!</definedName>
    <definedName name="HACOL5050240604344138A20" localSheetId="4">#REF!</definedName>
    <definedName name="HACOL5050240604344138A20" localSheetId="7">#REF!</definedName>
    <definedName name="HACOL5050240604344138A20">#REF!</definedName>
    <definedName name="HACOL5050240604344138A20PORT" localSheetId="2">#REF!</definedName>
    <definedName name="HACOL5050240604344138A20PORT" localSheetId="4">#REF!</definedName>
    <definedName name="HACOL5050240604344138A20PORT" localSheetId="7">#REF!</definedName>
    <definedName name="HACOL5050240604344138A20PORT">#REF!</definedName>
    <definedName name="HACOL60601244012138A20LIG" localSheetId="2">#REF!</definedName>
    <definedName name="HACOL60601244012138A20LIG" localSheetId="3">#REF!</definedName>
    <definedName name="HACOL60601244012138A20LIG" localSheetId="4">#REF!</definedName>
    <definedName name="HACOL60601244012138A20LIG" localSheetId="5">#REF!</definedName>
    <definedName name="HACOL60601244012138A20LIG" localSheetId="6">#REF!</definedName>
    <definedName name="HACOL60601244012138A20LIG" localSheetId="7">#REF!</definedName>
    <definedName name="HACOL60601244012138A20LIG" localSheetId="0">#REF!</definedName>
    <definedName name="HACOL60601244012138A20LIG">#REF!</definedName>
    <definedName name="HACOL60601244012138A20MANO" localSheetId="2">#REF!</definedName>
    <definedName name="HACOL60601244012138A20MANO" localSheetId="4">#REF!</definedName>
    <definedName name="HACOL60601244012138A20MANO" localSheetId="7">#REF!</definedName>
    <definedName name="HACOL60601244012138A20MANO">#REF!</definedName>
    <definedName name="HACOL60601804012138A20" localSheetId="2">#REF!</definedName>
    <definedName name="HACOL60601804012138A20" localSheetId="4">#REF!</definedName>
    <definedName name="HACOL60601804012138A20" localSheetId="7">#REF!</definedName>
    <definedName name="HACOL60601804012138A20">#REF!</definedName>
    <definedName name="HACOL60601804012138A30PORT" localSheetId="2">#REF!</definedName>
    <definedName name="HACOL60601804012138A30PORT" localSheetId="4">#REF!</definedName>
    <definedName name="HACOL60601804012138A30PORT" localSheetId="7">#REF!</definedName>
    <definedName name="HACOL60601804012138A30PORT">#REF!</definedName>
    <definedName name="HACOL60601806012138A30" localSheetId="2">#REF!</definedName>
    <definedName name="HACOL60601806012138A30" localSheetId="4">#REF!</definedName>
    <definedName name="HACOL60601806012138A30" localSheetId="7">#REF!</definedName>
    <definedName name="HACOL60601806012138A30">#REF!</definedName>
    <definedName name="HACOL60601806012138A30PORT" localSheetId="2">#REF!</definedName>
    <definedName name="HACOL60601806012138A30PORT" localSheetId="4">#REF!</definedName>
    <definedName name="HACOL60601806012138A30PORT" localSheetId="7">#REF!</definedName>
    <definedName name="HACOL60601806012138A30PORT">#REF!</definedName>
    <definedName name="HACOL60602104012138A20" localSheetId="2">#REF!</definedName>
    <definedName name="HACOL60602104012138A20" localSheetId="4">#REF!</definedName>
    <definedName name="HACOL60602104012138A20" localSheetId="7">#REF!</definedName>
    <definedName name="HACOL60602104012138A20">#REF!</definedName>
    <definedName name="HACOL60602104012138A30PORT" localSheetId="2">#REF!</definedName>
    <definedName name="HACOL60602104012138A30PORT" localSheetId="4">#REF!</definedName>
    <definedName name="HACOL60602104012138A30PORT" localSheetId="7">#REF!</definedName>
    <definedName name="HACOL60602104012138A30PORT">#REF!</definedName>
    <definedName name="HACOL60602106012138A30" localSheetId="2">#REF!</definedName>
    <definedName name="HACOL60602106012138A30" localSheetId="4">#REF!</definedName>
    <definedName name="HACOL60602106012138A30" localSheetId="7">#REF!</definedName>
    <definedName name="HACOL60602106012138A30">#REF!</definedName>
    <definedName name="HACOL60602106012138A30PORT" localSheetId="2">#REF!</definedName>
    <definedName name="HACOL60602106012138A30PORT" localSheetId="4">#REF!</definedName>
    <definedName name="HACOL60602106012138A30PORT" localSheetId="7">#REF!</definedName>
    <definedName name="HACOL60602106012138A30PORT">#REF!</definedName>
    <definedName name="HACOL60602404012138A20" localSheetId="2">#REF!</definedName>
    <definedName name="HACOL60602404012138A20" localSheetId="4">#REF!</definedName>
    <definedName name="HACOL60602404012138A20" localSheetId="7">#REF!</definedName>
    <definedName name="HACOL60602404012138A20">#REF!</definedName>
    <definedName name="HACOL60602404012138A20PORT" localSheetId="2">#REF!</definedName>
    <definedName name="HACOL60602404012138A20PORT" localSheetId="4">#REF!</definedName>
    <definedName name="HACOL60602404012138A20PORT" localSheetId="7">#REF!</definedName>
    <definedName name="HACOL60602404012138A20PORT">#REF!</definedName>
    <definedName name="HACOL60602406012138A20" localSheetId="2">#REF!</definedName>
    <definedName name="HACOL60602406012138A20" localSheetId="4">#REF!</definedName>
    <definedName name="HACOL60602406012138A20" localSheetId="7">#REF!</definedName>
    <definedName name="HACOL60602406012138A20">#REF!</definedName>
    <definedName name="HACOL60602406012138A20PORT" localSheetId="2">#REF!</definedName>
    <definedName name="HACOL60602406012138A20PORT" localSheetId="4">#REF!</definedName>
    <definedName name="HACOL60602406012138A20PORT" localSheetId="7">#REF!</definedName>
    <definedName name="HACOL60602406012138A20PORT">#REF!</definedName>
    <definedName name="HACOLA15201244043814A20LIG" localSheetId="2">#REF!</definedName>
    <definedName name="HACOLA15201244043814A20LIG" localSheetId="4">#REF!</definedName>
    <definedName name="HACOLA15201244043814A20LIG" localSheetId="7">#REF!</definedName>
    <definedName name="HACOLA15201244043814A20LIG">#REF!</definedName>
    <definedName name="HACOLA15201244043814A20MANO" localSheetId="2">#REF!</definedName>
    <definedName name="HACOLA15201244043814A20MANO" localSheetId="4">#REF!</definedName>
    <definedName name="HACOLA15201244043814A20MANO" localSheetId="7">#REF!</definedName>
    <definedName name="HACOLA15201244043814A20MANO">#REF!</definedName>
    <definedName name="HACOLA15201244043838A20LIG" localSheetId="2">#REF!</definedName>
    <definedName name="HACOLA15201244043838A20LIG" localSheetId="4">#REF!</definedName>
    <definedName name="HACOLA15201244043838A20LIG" localSheetId="7">#REF!</definedName>
    <definedName name="HACOLA15201244043838A20LIG">#REF!</definedName>
    <definedName name="HACOLA15201244043838A20MANO" localSheetId="2">#REF!</definedName>
    <definedName name="HACOLA15201244043838A20MANO" localSheetId="4">#REF!</definedName>
    <definedName name="HACOLA15201244043838A20MANO" localSheetId="7">#REF!</definedName>
    <definedName name="HACOLA15201244043838A20MANO">#REF!</definedName>
    <definedName name="HACOLA20201244043814A20LIG" localSheetId="2">#REF!</definedName>
    <definedName name="HACOLA20201244043814A20LIG" localSheetId="4">#REF!</definedName>
    <definedName name="HACOLA20201244043814A20LIG" localSheetId="7">#REF!</definedName>
    <definedName name="HACOLA20201244043814A20LIG">#REF!</definedName>
    <definedName name="HACOLA20201244043814A20MANO" localSheetId="2">#REF!</definedName>
    <definedName name="HACOLA20201244043814A20MANO" localSheetId="4">#REF!</definedName>
    <definedName name="HACOLA20201244043814A20MANO" localSheetId="7">#REF!</definedName>
    <definedName name="HACOLA20201244043814A20MANO">#REF!</definedName>
    <definedName name="HACOLAM" localSheetId="2">'[23]Anal. horm.'!#REF!</definedName>
    <definedName name="HACOLAM" localSheetId="4">'[23]Anal. horm.'!#REF!</definedName>
    <definedName name="HACOLAM" localSheetId="7">'[23]Anal. horm.'!#REF!</definedName>
    <definedName name="HACOLAM">'[23]Anal. horm.'!#REF!</definedName>
    <definedName name="HACOLC3" localSheetId="2">'[23]Anal. horm.'!#REF!</definedName>
    <definedName name="HACOLC3" localSheetId="4">'[23]Anal. horm.'!#REF!</definedName>
    <definedName name="HACOLC3" localSheetId="7">'[23]Anal. horm.'!#REF!</definedName>
    <definedName name="HACOLC3">'[23]Anal. horm.'!#REF!</definedName>
    <definedName name="HADIN10201244023821214A20LIG" localSheetId="2">#REF!</definedName>
    <definedName name="HADIN10201244023821214A20LIG" localSheetId="3">#REF!</definedName>
    <definedName name="HADIN10201244023821214A20LIG" localSheetId="4">#REF!</definedName>
    <definedName name="HADIN10201244023821214A20LIG" localSheetId="5">#REF!</definedName>
    <definedName name="HADIN10201244023821214A20LIG" localSheetId="6">#REF!</definedName>
    <definedName name="HADIN10201244023821214A20LIG" localSheetId="7">#REF!</definedName>
    <definedName name="HADIN10201244023821214A20LIG" localSheetId="0">#REF!</definedName>
    <definedName name="HADIN10201244023821214A20LIG">#REF!</definedName>
    <definedName name="HADIN10201244023821214A20MANO" localSheetId="2">#REF!</definedName>
    <definedName name="HADIN10201244023821214A20MANO" localSheetId="4">#REF!</definedName>
    <definedName name="HADIN10201244023821214A20MANO" localSheetId="7">#REF!</definedName>
    <definedName name="HADIN10201244023821214A20MANO">#REF!</definedName>
    <definedName name="HADIN10201804023821214A20" localSheetId="2">#REF!</definedName>
    <definedName name="HADIN10201804023821214A20" localSheetId="4">#REF!</definedName>
    <definedName name="HADIN10201804023821214A20" localSheetId="7">#REF!</definedName>
    <definedName name="HADIN10201804023821214A20">#REF!</definedName>
    <definedName name="HADIN15201244023831214A20LIG" localSheetId="2">#REF!</definedName>
    <definedName name="HADIN15201244023831214A20LIG" localSheetId="4">#REF!</definedName>
    <definedName name="HADIN15201244023831214A20LIG" localSheetId="7">#REF!</definedName>
    <definedName name="HADIN15201244023831214A20LIG">#REF!</definedName>
    <definedName name="HADIN15201244023831214A20MANO" localSheetId="2">#REF!</definedName>
    <definedName name="HADIN15201244023831214A20MANO" localSheetId="4">#REF!</definedName>
    <definedName name="HADIN15201244023831214A20MANO" localSheetId="7">#REF!</definedName>
    <definedName name="HADIN15201244023831214A20MANO">#REF!</definedName>
    <definedName name="HADIN15201244023831238A20LIG" localSheetId="2">#REF!</definedName>
    <definedName name="HADIN15201244023831238A20LIG" localSheetId="4">#REF!</definedName>
    <definedName name="HADIN15201244023831238A20LIG" localSheetId="7">#REF!</definedName>
    <definedName name="HADIN15201244023831238A20LIG">#REF!</definedName>
    <definedName name="HADIN15201244023831238A20MANO" localSheetId="2">#REF!</definedName>
    <definedName name="HADIN15201244023831238A20MANO" localSheetId="4">#REF!</definedName>
    <definedName name="HADIN15201244023831238A20MANO" localSheetId="7">#REF!</definedName>
    <definedName name="HADIN15201244023831238A20MANO">#REF!</definedName>
    <definedName name="HADIN15201804023831214A20" localSheetId="2">#REF!</definedName>
    <definedName name="HADIN15201804023831214A20" localSheetId="4">#REF!</definedName>
    <definedName name="HADIN15201804023831214A20" localSheetId="7">#REF!</definedName>
    <definedName name="HADIN15201804023831214A20">#REF!</definedName>
    <definedName name="HADIN20201244023831238A20LIG" localSheetId="2">#REF!</definedName>
    <definedName name="HADIN20201244023831238A20LIG" localSheetId="4">#REF!</definedName>
    <definedName name="HADIN20201244023831238A20LIG" localSheetId="7">#REF!</definedName>
    <definedName name="HADIN20201244023831238A20LIG">#REF!</definedName>
    <definedName name="HADIN20201244023831238A20MANO" localSheetId="2">#REF!</definedName>
    <definedName name="HADIN20201244023831238A20MANO" localSheetId="4">#REF!</definedName>
    <definedName name="HADIN20201244023831238A20MANO" localSheetId="7">#REF!</definedName>
    <definedName name="HADIN20201244023831238A20MANO">#REF!</definedName>
    <definedName name="HADIN20201804023831238A20" localSheetId="2">#REF!</definedName>
    <definedName name="HADIN20201804023831238A20" localSheetId="4">#REF!</definedName>
    <definedName name="HADIN20201804023831238A20" localSheetId="7">#REF!</definedName>
    <definedName name="HADIN20201804023831238A20">#REF!</definedName>
    <definedName name="haesc2" localSheetId="2">[23]Volumenes!#REF!</definedName>
    <definedName name="haesc2" localSheetId="4">[23]Volumenes!#REF!</definedName>
    <definedName name="haesc2" localSheetId="7">[23]Volumenes!#REF!</definedName>
    <definedName name="haesc2">[23]Volumenes!#REF!</definedName>
    <definedName name="hai">#REF!</definedName>
    <definedName name="haii">#REF!</definedName>
    <definedName name="haiii">#REF!</definedName>
    <definedName name="haiiii">#REF!</definedName>
    <definedName name="HALOINC" localSheetId="2">'[23]Anal. horm.'!#REF!</definedName>
    <definedName name="HALOINC" localSheetId="4">'[23]Anal. horm.'!#REF!</definedName>
    <definedName name="HALOINC" localSheetId="7">'[23]Anal. horm.'!#REF!</definedName>
    <definedName name="HALOINC">'[23]Anal. horm.'!#REF!</definedName>
    <definedName name="HALOPLA" localSheetId="3">'[5]Anal. horm.'!$F$450</definedName>
    <definedName name="HALOPLA" localSheetId="4">'[5]Anal. horm.'!$F$450</definedName>
    <definedName name="HALOPLA" localSheetId="5">'[5]Anal. horm.'!$F$450</definedName>
    <definedName name="HALOPLA" localSheetId="6">'[5]Anal. horm.'!$F$450</definedName>
    <definedName name="HALOPLA" localSheetId="7">'[5]Anal. horm.'!$F$450</definedName>
    <definedName name="HALOPLA" localSheetId="0">'[5]Anal. horm.'!$F$450</definedName>
    <definedName name="HALOPLA">'[6]Anal. horm.'!$F$450</definedName>
    <definedName name="HALOPLATE">'[23]Anal. horm.'!$F$451</definedName>
    <definedName name="HALOPLATE12" localSheetId="2">'[23]Anal. horm.'!#REF!</definedName>
    <definedName name="HALOPLATE12" localSheetId="3">'[23]Anal. horm.'!#REF!</definedName>
    <definedName name="HALOPLATE12" localSheetId="4">'[23]Anal. horm.'!#REF!</definedName>
    <definedName name="HALOPLATE12" localSheetId="5">'[23]Anal. horm.'!#REF!</definedName>
    <definedName name="HALOPLATE12" localSheetId="6">'[23]Anal. horm.'!#REF!</definedName>
    <definedName name="HALOPLATE12" localSheetId="7">'[23]Anal. horm.'!#REF!</definedName>
    <definedName name="HALOPLATE12">'[23]Anal. horm.'!#REF!</definedName>
    <definedName name="HALOS1" localSheetId="2">[23]Volumenes!#REF!</definedName>
    <definedName name="HALOS1" localSheetId="3">[23]Volumenes!#REF!</definedName>
    <definedName name="HALOS1" localSheetId="4">[23]Volumenes!#REF!</definedName>
    <definedName name="HALOS1" localSheetId="5">[23]Volumenes!#REF!</definedName>
    <definedName name="HALOS1" localSheetId="6">[23]Volumenes!#REF!</definedName>
    <definedName name="HALOS1" localSheetId="7">[23]Volumenes!#REF!</definedName>
    <definedName name="HALOS1">[23]Volumenes!#REF!</definedName>
    <definedName name="HALOS10124403825A25LIGW" localSheetId="2">#REF!</definedName>
    <definedName name="HALOS10124403825A25LIGW" localSheetId="3">#REF!</definedName>
    <definedName name="HALOS10124403825A25LIGW" localSheetId="4">#REF!</definedName>
    <definedName name="HALOS10124403825A25LIGW" localSheetId="5">#REF!</definedName>
    <definedName name="HALOS10124403825A25LIGW" localSheetId="6">#REF!</definedName>
    <definedName name="HALOS10124403825A25LIGW" localSheetId="7">#REF!</definedName>
    <definedName name="HALOS10124403825A25LIGW" localSheetId="0">#REF!</definedName>
    <definedName name="HALOS10124403825A25LIGW">#REF!</definedName>
    <definedName name="HALOS101244038A25LIGW" localSheetId="2">#REF!</definedName>
    <definedName name="HALOS101244038A25LIGW" localSheetId="4">#REF!</definedName>
    <definedName name="HALOS101244038A25LIGW" localSheetId="7">#REF!</definedName>
    <definedName name="HALOS101244038A25LIGW">#REF!</definedName>
    <definedName name="HALOS10124603825A25LIGW" localSheetId="2">#REF!</definedName>
    <definedName name="HALOS10124603825A25LIGW" localSheetId="4">#REF!</definedName>
    <definedName name="HALOS10124603825A25LIGW" localSheetId="7">#REF!</definedName>
    <definedName name="HALOS10124603825A25LIGW">#REF!</definedName>
    <definedName name="HALOS101246038A25LIGW" localSheetId="2">#REF!</definedName>
    <definedName name="HALOS101246038A25LIGW" localSheetId="4">#REF!</definedName>
    <definedName name="HALOS101246038A25LIGW" localSheetId="7">#REF!</definedName>
    <definedName name="HALOS101246038A25LIGW">#REF!</definedName>
    <definedName name="HALOS10180403825A25" localSheetId="2">#REF!</definedName>
    <definedName name="HALOS10180403825A25" localSheetId="4">#REF!</definedName>
    <definedName name="HALOS10180403825A25" localSheetId="7">#REF!</definedName>
    <definedName name="HALOS10180403825A25">#REF!</definedName>
    <definedName name="HALOS101804038A25" localSheetId="2">#REF!</definedName>
    <definedName name="HALOS101804038A25" localSheetId="4">#REF!</definedName>
    <definedName name="HALOS101804038A25" localSheetId="7">#REF!</definedName>
    <definedName name="HALOS101804038A25">#REF!</definedName>
    <definedName name="HALOS10180603825A25" localSheetId="2">#REF!</definedName>
    <definedName name="HALOS10180603825A25" localSheetId="4">#REF!</definedName>
    <definedName name="HALOS10180603825A25" localSheetId="7">#REF!</definedName>
    <definedName name="HALOS10180603825A25">#REF!</definedName>
    <definedName name="HALOS101806038A25" localSheetId="2">#REF!</definedName>
    <definedName name="HALOS101806038A25" localSheetId="4">#REF!</definedName>
    <definedName name="HALOS101806038A25" localSheetId="7">#REF!</definedName>
    <definedName name="HALOS101806038A25">#REF!</definedName>
    <definedName name="HALOS12124403825A25LIGW" localSheetId="2">#REF!</definedName>
    <definedName name="HALOS12124403825A25LIGW" localSheetId="4">#REF!</definedName>
    <definedName name="HALOS12124403825A25LIGW" localSheetId="7">#REF!</definedName>
    <definedName name="HALOS12124403825A25LIGW">#REF!</definedName>
    <definedName name="HALOS121244038A25LIGW" localSheetId="2">#REF!</definedName>
    <definedName name="HALOS121244038A25LIGW" localSheetId="4">#REF!</definedName>
    <definedName name="HALOS121244038A25LIGW" localSheetId="7">#REF!</definedName>
    <definedName name="HALOS121244038A25LIGW">#REF!</definedName>
    <definedName name="HALOS12124603825A25LIGW" localSheetId="2">#REF!</definedName>
    <definedName name="HALOS12124603825A25LIGW" localSheetId="4">#REF!</definedName>
    <definedName name="HALOS12124603825A25LIGW" localSheetId="7">#REF!</definedName>
    <definedName name="HALOS12124603825A25LIGW">#REF!</definedName>
    <definedName name="HALOS121246038A25LIGW" localSheetId="2">#REF!</definedName>
    <definedName name="HALOS121246038A25LIGW" localSheetId="4">#REF!</definedName>
    <definedName name="HALOS121246038A25LIGW" localSheetId="7">#REF!</definedName>
    <definedName name="HALOS121246038A25LIGW">#REF!</definedName>
    <definedName name="HALOS12180403825A25" localSheetId="2">#REF!</definedName>
    <definedName name="HALOS12180403825A25" localSheetId="4">#REF!</definedName>
    <definedName name="HALOS12180403825A25" localSheetId="7">#REF!</definedName>
    <definedName name="HALOS12180403825A25">#REF!</definedName>
    <definedName name="HALOS121804038A25" localSheetId="2">#REF!</definedName>
    <definedName name="HALOS121804038A25" localSheetId="4">#REF!</definedName>
    <definedName name="HALOS121804038A25" localSheetId="7">#REF!</definedName>
    <definedName name="HALOS121804038A25">#REF!</definedName>
    <definedName name="HALOS12180603825A25" localSheetId="2">#REF!</definedName>
    <definedName name="HALOS12180603825A25" localSheetId="4">#REF!</definedName>
    <definedName name="HALOS12180603825A25" localSheetId="7">#REF!</definedName>
    <definedName name="HALOS12180603825A25">#REF!</definedName>
    <definedName name="HALOS121806038A25" localSheetId="2">#REF!</definedName>
    <definedName name="HALOS121806038A25" localSheetId="4">#REF!</definedName>
    <definedName name="HALOS121806038A25" localSheetId="7">#REF!</definedName>
    <definedName name="HALOS121806038A25">#REF!</definedName>
    <definedName name="HALOSAQUIEBRASOLCONTRA" localSheetId="2">#REF!</definedName>
    <definedName name="HALOSAQUIEBRASOLCONTRA" localSheetId="4">#REF!</definedName>
    <definedName name="HALOSAQUIEBRASOLCONTRA" localSheetId="7">#REF!</definedName>
    <definedName name="HALOSAQUIEBRASOLCONTRA">#REF!</definedName>
    <definedName name="HALSUPCISCONTRA" localSheetId="2">#REF!</definedName>
    <definedName name="HALSUPCISCONTRA" localSheetId="4">#REF!</definedName>
    <definedName name="HALSUPCISCONTRA" localSheetId="7">#REF!</definedName>
    <definedName name="HALSUPCISCONTRA">#REF!</definedName>
    <definedName name="ham">[115]Volumenes!$D$1839</definedName>
    <definedName name="HAMRAMPACONTRA" localSheetId="2">#REF!</definedName>
    <definedName name="HAMRAMPACONTRA" localSheetId="3">#REF!</definedName>
    <definedName name="HAMRAMPACONTRA" localSheetId="4">#REF!</definedName>
    <definedName name="HAMRAMPACONTRA" localSheetId="5">#REF!</definedName>
    <definedName name="HAMRAMPACONTRA" localSheetId="6">#REF!</definedName>
    <definedName name="HAMRAMPACONTRA" localSheetId="7">#REF!</definedName>
    <definedName name="HAMRAMPACONTRA">#REF!</definedName>
    <definedName name="HAMU1" localSheetId="2">[23]Volumenes!#REF!</definedName>
    <definedName name="HAMU1" localSheetId="3">[23]Volumenes!#REF!</definedName>
    <definedName name="HAMU1" localSheetId="4">[23]Volumenes!#REF!</definedName>
    <definedName name="HAMU1" localSheetId="5">[23]Volumenes!#REF!</definedName>
    <definedName name="HAMU1" localSheetId="6">[23]Volumenes!#REF!</definedName>
    <definedName name="HAMU1" localSheetId="7">[23]Volumenes!#REF!</definedName>
    <definedName name="HAMU1">[23]Volumenes!#REF!</definedName>
    <definedName name="hamu2" localSheetId="2">[23]Volumenes!#REF!</definedName>
    <definedName name="hamu2" localSheetId="3">[23]Volumenes!#REF!</definedName>
    <definedName name="hamu2" localSheetId="4">[23]Volumenes!#REF!</definedName>
    <definedName name="hamu2" localSheetId="5">[23]Volumenes!#REF!</definedName>
    <definedName name="hamu2" localSheetId="6">[23]Volumenes!#REF!</definedName>
    <definedName name="hamu2" localSheetId="7">[23]Volumenes!#REF!</definedName>
    <definedName name="hamu2">[23]Volumenes!#REF!</definedName>
    <definedName name="HAMUESC" localSheetId="2">'[23]Anal. horm.'!#REF!</definedName>
    <definedName name="HAMUESC" localSheetId="4">'[23]Anal. horm.'!#REF!</definedName>
    <definedName name="HAMUESC" localSheetId="7">'[23]Anal. horm.'!#REF!</definedName>
    <definedName name="HAMUESC">'[23]Anal. horm.'!#REF!</definedName>
    <definedName name="HAMUR08210MALLAD2.31001CAR" localSheetId="2">#REF!</definedName>
    <definedName name="HAMUR08210MALLAD2.31001CAR" localSheetId="3">#REF!</definedName>
    <definedName name="HAMUR08210MALLAD2.31001CAR" localSheetId="4">#REF!</definedName>
    <definedName name="HAMUR08210MALLAD2.31001CAR" localSheetId="5">#REF!</definedName>
    <definedName name="HAMUR08210MALLAD2.31001CAR" localSheetId="6">#REF!</definedName>
    <definedName name="HAMUR08210MALLAD2.31001CAR" localSheetId="7">#REF!</definedName>
    <definedName name="HAMUR08210MALLAD2.31001CAR">#REF!</definedName>
    <definedName name="HAMUR15180403825A20X202CAR" localSheetId="2">#REF!</definedName>
    <definedName name="HAMUR15180403825A20X202CAR" localSheetId="4">#REF!</definedName>
    <definedName name="HAMUR15180403825A20X202CAR" localSheetId="7">#REF!</definedName>
    <definedName name="HAMUR15180403825A20X202CAR">#REF!</definedName>
    <definedName name="HAMUR151804038A20X202CAR" localSheetId="2">#REF!</definedName>
    <definedName name="HAMUR151804038A20X202CAR" localSheetId="4">#REF!</definedName>
    <definedName name="HAMUR151804038A20X202CAR" localSheetId="7">#REF!</definedName>
    <definedName name="HAMUR151804038A20X202CAR">#REF!</definedName>
    <definedName name="HAMUR15180603825A20X202CAR" localSheetId="2">#REF!</definedName>
    <definedName name="HAMUR15180603825A20X202CAR" localSheetId="4">#REF!</definedName>
    <definedName name="HAMUR15180603825A20X202CAR" localSheetId="7">#REF!</definedName>
    <definedName name="HAMUR15180603825A20X202CAR">#REF!</definedName>
    <definedName name="HAMUR151806038A20X202CAR" localSheetId="2">#REF!</definedName>
    <definedName name="HAMUR151806038A20X202CAR" localSheetId="4">#REF!</definedName>
    <definedName name="HAMUR151806038A20X202CAR" localSheetId="7">#REF!</definedName>
    <definedName name="HAMUR151806038A20X202CAR">#REF!</definedName>
    <definedName name="HAMUR15210403825A20X202CAR" localSheetId="2">#REF!</definedName>
    <definedName name="HAMUR15210403825A20X202CAR" localSheetId="4">#REF!</definedName>
    <definedName name="HAMUR15210403825A20X202CAR" localSheetId="7">#REF!</definedName>
    <definedName name="HAMUR15210403825A20X202CAR">#REF!</definedName>
    <definedName name="HAMUR152104038A20X202CAR" localSheetId="2">#REF!</definedName>
    <definedName name="HAMUR152104038A20X202CAR" localSheetId="4">#REF!</definedName>
    <definedName name="HAMUR152104038A20X202CAR" localSheetId="7">#REF!</definedName>
    <definedName name="HAMUR152104038A20X202CAR">#REF!</definedName>
    <definedName name="HAMUR15210603825A20X202CAR" localSheetId="2">#REF!</definedName>
    <definedName name="HAMUR15210603825A20X202CAR" localSheetId="4">#REF!</definedName>
    <definedName name="HAMUR15210603825A20X202CAR" localSheetId="7">#REF!</definedName>
    <definedName name="HAMUR15210603825A20X202CAR">#REF!</definedName>
    <definedName name="HAMUR152106038A20X202CAR" localSheetId="2">#REF!</definedName>
    <definedName name="HAMUR152106038A20X202CAR" localSheetId="4">#REF!</definedName>
    <definedName name="HAMUR152106038A20X202CAR" localSheetId="7">#REF!</definedName>
    <definedName name="HAMUR152106038A20X202CAR">#REF!</definedName>
    <definedName name="HAMUR15240403825A20X202CAR" localSheetId="2">#REF!</definedName>
    <definedName name="HAMUR15240403825A20X202CAR" localSheetId="4">#REF!</definedName>
    <definedName name="HAMUR15240403825A20X202CAR" localSheetId="7">#REF!</definedName>
    <definedName name="HAMUR15240403825A20X202CAR">#REF!</definedName>
    <definedName name="HAMUR152404038A20X202CAR" localSheetId="2">#REF!</definedName>
    <definedName name="HAMUR152404038A20X202CAR" localSheetId="4">#REF!</definedName>
    <definedName name="HAMUR152404038A20X202CAR" localSheetId="7">#REF!</definedName>
    <definedName name="HAMUR152404038A20X202CAR">#REF!</definedName>
    <definedName name="HAMUR15240603825A20X202CAR" localSheetId="2">#REF!</definedName>
    <definedName name="HAMUR15240603825A20X202CAR" localSheetId="4">#REF!</definedName>
    <definedName name="HAMUR15240603825A20X202CAR" localSheetId="7">#REF!</definedName>
    <definedName name="HAMUR15240603825A20X202CAR">#REF!</definedName>
    <definedName name="HAMUR152406038A20X202CAR" localSheetId="2">#REF!</definedName>
    <definedName name="HAMUR152406038A20X202CAR" localSheetId="4">#REF!</definedName>
    <definedName name="HAMUR152406038A20X202CAR" localSheetId="7">#REF!</definedName>
    <definedName name="HAMUR152406038A20X202CAR">#REF!</definedName>
    <definedName name="HAMUR20180403825A20X202CAR" localSheetId="2">#REF!</definedName>
    <definedName name="HAMUR20180403825A20X202CAR" localSheetId="4">#REF!</definedName>
    <definedName name="HAMUR20180403825A20X202CAR" localSheetId="7">#REF!</definedName>
    <definedName name="HAMUR20180403825A20X202CAR">#REF!</definedName>
    <definedName name="HAMUR201804038A20X202CAR" localSheetId="2">#REF!</definedName>
    <definedName name="HAMUR201804038A20X202CAR" localSheetId="4">#REF!</definedName>
    <definedName name="HAMUR201804038A20X202CAR" localSheetId="7">#REF!</definedName>
    <definedName name="HAMUR201804038A20X202CAR">#REF!</definedName>
    <definedName name="HAMUR20180603825A20X202CAR" localSheetId="2">#REF!</definedName>
    <definedName name="HAMUR20180603825A20X202CAR" localSheetId="4">#REF!</definedName>
    <definedName name="HAMUR20180603825A20X202CAR" localSheetId="7">#REF!</definedName>
    <definedName name="HAMUR20180603825A20X202CAR">#REF!</definedName>
    <definedName name="HAMUR201806038A20X202CAR" localSheetId="2">#REF!</definedName>
    <definedName name="HAMUR201806038A20X202CAR" localSheetId="4">#REF!</definedName>
    <definedName name="HAMUR201806038A20X202CAR" localSheetId="7">#REF!</definedName>
    <definedName name="HAMUR201806038A20X202CAR">#REF!</definedName>
    <definedName name="HAMUR20210401225A10X102CAR" localSheetId="2">#REF!</definedName>
    <definedName name="HAMUR20210401225A10X102CAR" localSheetId="4">#REF!</definedName>
    <definedName name="HAMUR20210401225A10X102CAR" localSheetId="7">#REF!</definedName>
    <definedName name="HAMUR20210401225A10X102CAR">#REF!</definedName>
    <definedName name="HAMUR20210401225A20X202CAR" localSheetId="2">#REF!</definedName>
    <definedName name="HAMUR20210401225A20X202CAR" localSheetId="4">#REF!</definedName>
    <definedName name="HAMUR20210401225A20X202CAR" localSheetId="7">#REF!</definedName>
    <definedName name="HAMUR20210401225A20X202CAR">#REF!</definedName>
    <definedName name="HAMUR202104012A10X102CAR" localSheetId="2">#REF!</definedName>
    <definedName name="HAMUR202104012A10X102CAR" localSheetId="4">#REF!</definedName>
    <definedName name="HAMUR202104012A10X102CAR" localSheetId="7">#REF!</definedName>
    <definedName name="HAMUR202104012A10X102CAR">#REF!</definedName>
    <definedName name="HAMUR202104012A20X202CAR" localSheetId="2">#REF!</definedName>
    <definedName name="HAMUR202104012A20X202CAR" localSheetId="4">#REF!</definedName>
    <definedName name="HAMUR202104012A20X202CAR" localSheetId="7">#REF!</definedName>
    <definedName name="HAMUR202104012A20X202CAR">#REF!</definedName>
    <definedName name="HAMUR20210403825A20X202CAR" localSheetId="2">#REF!</definedName>
    <definedName name="HAMUR20210403825A20X202CAR" localSheetId="4">#REF!</definedName>
    <definedName name="HAMUR20210403825A20X202CAR" localSheetId="7">#REF!</definedName>
    <definedName name="HAMUR20210403825A20X202CAR">#REF!</definedName>
    <definedName name="HAMUR202104038A20X202CAR" localSheetId="2">#REF!</definedName>
    <definedName name="HAMUR202104038A20X202CAR" localSheetId="4">#REF!</definedName>
    <definedName name="HAMUR202104038A20X202CAR" localSheetId="7">#REF!</definedName>
    <definedName name="HAMUR202104038A20X202CAR">#REF!</definedName>
    <definedName name="HAMUR20210601225A10X102CAR" localSheetId="2">#REF!</definedName>
    <definedName name="HAMUR20210601225A10X102CAR" localSheetId="4">#REF!</definedName>
    <definedName name="HAMUR20210601225A10X102CAR" localSheetId="7">#REF!</definedName>
    <definedName name="HAMUR20210601225A10X102CAR">#REF!</definedName>
    <definedName name="HAMUR20210601225A20X202CAR" localSheetId="2">#REF!</definedName>
    <definedName name="HAMUR20210601225A20X202CAR" localSheetId="4">#REF!</definedName>
    <definedName name="HAMUR20210601225A20X202CAR" localSheetId="7">#REF!</definedName>
    <definedName name="HAMUR20210601225A20X202CAR">#REF!</definedName>
    <definedName name="HAMUR202106012A10X102CAR" localSheetId="2">#REF!</definedName>
    <definedName name="HAMUR202106012A10X102CAR" localSheetId="4">#REF!</definedName>
    <definedName name="HAMUR202106012A10X102CAR" localSheetId="7">#REF!</definedName>
    <definedName name="HAMUR202106012A10X102CAR">#REF!</definedName>
    <definedName name="HAMUR202106012A20X202CAR" localSheetId="2">#REF!</definedName>
    <definedName name="HAMUR202106012A20X202CAR" localSheetId="4">#REF!</definedName>
    <definedName name="HAMUR202106012A20X202CAR" localSheetId="7">#REF!</definedName>
    <definedName name="HAMUR202106012A20X202CAR">#REF!</definedName>
    <definedName name="HAMUR20210603825A20X202CAR" localSheetId="2">#REF!</definedName>
    <definedName name="HAMUR20210603825A20X202CAR" localSheetId="4">#REF!</definedName>
    <definedName name="HAMUR20210603825A20X202CAR" localSheetId="7">#REF!</definedName>
    <definedName name="HAMUR20210603825A20X202CAR">#REF!</definedName>
    <definedName name="HAMUR202106038A20X202CAR" localSheetId="2">#REF!</definedName>
    <definedName name="HAMUR202106038A20X202CAR" localSheetId="4">#REF!</definedName>
    <definedName name="HAMUR202106038A20X202CAR" localSheetId="7">#REF!</definedName>
    <definedName name="HAMUR202106038A20X202CAR">#REF!</definedName>
    <definedName name="HAMUR20240401225A10X102CAR" localSheetId="2">#REF!</definedName>
    <definedName name="HAMUR20240401225A10X102CAR" localSheetId="4">#REF!</definedName>
    <definedName name="HAMUR20240401225A10X102CAR" localSheetId="7">#REF!</definedName>
    <definedName name="HAMUR20240401225A10X102CAR">#REF!</definedName>
    <definedName name="HAMUR20240401225A20X202CAR" localSheetId="2">#REF!</definedName>
    <definedName name="HAMUR20240401225A20X202CAR" localSheetId="4">#REF!</definedName>
    <definedName name="HAMUR20240401225A20X202CAR" localSheetId="7">#REF!</definedName>
    <definedName name="HAMUR20240401225A20X202CAR">#REF!</definedName>
    <definedName name="HAMUR202404012A10X102CAR" localSheetId="2">#REF!</definedName>
    <definedName name="HAMUR202404012A10X102CAR" localSheetId="4">#REF!</definedName>
    <definedName name="HAMUR202404012A10X102CAR" localSheetId="7">#REF!</definedName>
    <definedName name="HAMUR202404012A10X102CAR">#REF!</definedName>
    <definedName name="HAMUR202404012A20X202CAR" localSheetId="2">#REF!</definedName>
    <definedName name="HAMUR202404012A20X202CAR" localSheetId="4">#REF!</definedName>
    <definedName name="HAMUR202404012A20X202CAR" localSheetId="7">#REF!</definedName>
    <definedName name="HAMUR202404012A20X202CAR">#REF!</definedName>
    <definedName name="HAMUR20240601225A10X102CAR" localSheetId="2">#REF!</definedName>
    <definedName name="HAMUR20240601225A10X102CAR" localSheetId="4">#REF!</definedName>
    <definedName name="HAMUR20240601225A10X102CAR" localSheetId="7">#REF!</definedName>
    <definedName name="HAMUR20240601225A10X102CAR">#REF!</definedName>
    <definedName name="HAMUR20240601225A20X202CAR" localSheetId="2">#REF!</definedName>
    <definedName name="HAMUR20240601225A20X202CAR" localSheetId="4">#REF!</definedName>
    <definedName name="HAMUR20240601225A20X202CAR" localSheetId="7">#REF!</definedName>
    <definedName name="HAMUR20240601225A20X202CAR">#REF!</definedName>
    <definedName name="HAMUR202406012A10X102CAR" localSheetId="2">#REF!</definedName>
    <definedName name="HAMUR202406012A10X102CAR" localSheetId="4">#REF!</definedName>
    <definedName name="HAMUR202406012A10X102CAR" localSheetId="7">#REF!</definedName>
    <definedName name="HAMUR202406012A10X102CAR">#REF!</definedName>
    <definedName name="HAMUR202406012A20X202CAR" localSheetId="2">#REF!</definedName>
    <definedName name="HAMUR202406012A20X202CAR" localSheetId="4">#REF!</definedName>
    <definedName name="HAMUR202406012A20X202CAR" localSheetId="7">#REF!</definedName>
    <definedName name="HAMUR202406012A20X202CAR">#REF!</definedName>
    <definedName name="HAPEDCONTRA" localSheetId="2">#REF!</definedName>
    <definedName name="HAPEDCONTRA" localSheetId="4">#REF!</definedName>
    <definedName name="HAPEDCONTRA" localSheetId="7">#REF!</definedName>
    <definedName name="HAPEDCONTRA">#REF!</definedName>
    <definedName name="HAPISO38A20AD124ESP10" localSheetId="2">#REF!</definedName>
    <definedName name="HAPISO38A20AD124ESP10" localSheetId="3">#REF!</definedName>
    <definedName name="HAPISO38A20AD124ESP10" localSheetId="4">#REF!</definedName>
    <definedName name="HAPISO38A20AD124ESP10" localSheetId="5">#REF!</definedName>
    <definedName name="HAPISO38A20AD124ESP10" localSheetId="6">#REF!</definedName>
    <definedName name="HAPISO38A20AD124ESP10" localSheetId="7">#REF!</definedName>
    <definedName name="HAPISO38A20AD124ESP10" localSheetId="0">#REF!</definedName>
    <definedName name="HAPISO38A20AD124ESP10">#REF!</definedName>
    <definedName name="HAPISO38A20AD124ESP12" localSheetId="2">#REF!</definedName>
    <definedName name="HAPISO38A20AD124ESP12" localSheetId="4">#REF!</definedName>
    <definedName name="HAPISO38A20AD124ESP12" localSheetId="7">#REF!</definedName>
    <definedName name="HAPISO38A20AD124ESP12">#REF!</definedName>
    <definedName name="HAPISO38A20AD124ESP15" localSheetId="2">#REF!</definedName>
    <definedName name="HAPISO38A20AD124ESP15" localSheetId="4">#REF!</definedName>
    <definedName name="HAPISO38A20AD124ESP15" localSheetId="7">#REF!</definedName>
    <definedName name="HAPISO38A20AD124ESP15">#REF!</definedName>
    <definedName name="HAPISO38A20AD124ESP20" localSheetId="2">#REF!</definedName>
    <definedName name="HAPISO38A20AD124ESP20" localSheetId="4">#REF!</definedName>
    <definedName name="HAPISO38A20AD124ESP20" localSheetId="7">#REF!</definedName>
    <definedName name="HAPISO38A20AD124ESP20">#REF!</definedName>
    <definedName name="HAPISO38A20AD140ESP10" localSheetId="2">#REF!</definedName>
    <definedName name="HAPISO38A20AD140ESP10" localSheetId="4">#REF!</definedName>
    <definedName name="HAPISO38A20AD140ESP10" localSheetId="7">#REF!</definedName>
    <definedName name="HAPISO38A20AD140ESP10">#REF!</definedName>
    <definedName name="HAPISO38A20AD140ESP12" localSheetId="2">#REF!</definedName>
    <definedName name="HAPISO38A20AD140ESP12" localSheetId="4">#REF!</definedName>
    <definedName name="HAPISO38A20AD140ESP12" localSheetId="7">#REF!</definedName>
    <definedName name="HAPISO38A20AD140ESP12">#REF!</definedName>
    <definedName name="HAPISO38A20AD140ESP15" localSheetId="2">#REF!</definedName>
    <definedName name="HAPISO38A20AD140ESP15" localSheetId="4">#REF!</definedName>
    <definedName name="HAPISO38A20AD140ESP15" localSheetId="7">#REF!</definedName>
    <definedName name="HAPISO38A20AD140ESP15">#REF!</definedName>
    <definedName name="HAPISO38A20AD140ESP20" localSheetId="2">#REF!</definedName>
    <definedName name="HAPISO38A20AD140ESP20" localSheetId="4">#REF!</definedName>
    <definedName name="HAPISO38A20AD140ESP20" localSheetId="7">#REF!</definedName>
    <definedName name="HAPISO38A20AD140ESP20">#REF!</definedName>
    <definedName name="HAPISO38A20AD180ESP10" localSheetId="2">#REF!</definedName>
    <definedName name="HAPISO38A20AD180ESP10" localSheetId="4">#REF!</definedName>
    <definedName name="HAPISO38A20AD180ESP10" localSheetId="7">#REF!</definedName>
    <definedName name="HAPISO38A20AD180ESP10">#REF!</definedName>
    <definedName name="HAPISO38A20AD180ESP12" localSheetId="2">#REF!</definedName>
    <definedName name="HAPISO38A20AD180ESP12" localSheetId="4">#REF!</definedName>
    <definedName name="HAPISO38A20AD180ESP12" localSheetId="7">#REF!</definedName>
    <definedName name="HAPISO38A20AD180ESP12">#REF!</definedName>
    <definedName name="HAPISO38A20AD180ESP15" localSheetId="2">#REF!</definedName>
    <definedName name="HAPISO38A20AD180ESP15" localSheetId="4">#REF!</definedName>
    <definedName name="HAPISO38A20AD180ESP15" localSheetId="7">#REF!</definedName>
    <definedName name="HAPISO38A20AD180ESP15">#REF!</definedName>
    <definedName name="HAPISO38A20AD180ESP20" localSheetId="2">#REF!</definedName>
    <definedName name="HAPISO38A20AD180ESP20" localSheetId="4">#REF!</definedName>
    <definedName name="HAPISO38A20AD180ESP20" localSheetId="7">#REF!</definedName>
    <definedName name="HAPISO38A20AD180ESP20">#REF!</definedName>
    <definedName name="HAPISO38A20AD210ESP10" localSheetId="2">#REF!</definedName>
    <definedName name="HAPISO38A20AD210ESP10" localSheetId="4">#REF!</definedName>
    <definedName name="HAPISO38A20AD210ESP10" localSheetId="7">#REF!</definedName>
    <definedName name="HAPISO38A20AD210ESP10">#REF!</definedName>
    <definedName name="HAPISO38A20AD210ESP12" localSheetId="2">#REF!</definedName>
    <definedName name="HAPISO38A20AD210ESP12" localSheetId="4">#REF!</definedName>
    <definedName name="HAPISO38A20AD210ESP12" localSheetId="7">#REF!</definedName>
    <definedName name="HAPISO38A20AD210ESP12">#REF!</definedName>
    <definedName name="HAPISO38A20AD210ESP15" localSheetId="2">#REF!</definedName>
    <definedName name="HAPISO38A20AD210ESP15" localSheetId="4">#REF!</definedName>
    <definedName name="HAPISO38A20AD210ESP15" localSheetId="7">#REF!</definedName>
    <definedName name="HAPISO38A20AD210ESP15">#REF!</definedName>
    <definedName name="HAPISO38A20AD210ESP20" localSheetId="2">#REF!</definedName>
    <definedName name="HAPISO38A20AD210ESP20" localSheetId="4">#REF!</definedName>
    <definedName name="HAPISO38A20AD210ESP20" localSheetId="7">#REF!</definedName>
    <definedName name="HAPISO38A20AD210ESP20">#REF!</definedName>
    <definedName name="HARAMP" localSheetId="2">'[23]Anal. horm.'!#REF!</definedName>
    <definedName name="HARAMP" localSheetId="4">'[23]Anal. horm.'!#REF!</definedName>
    <definedName name="HARAMP" localSheetId="7">'[23]Anal. horm.'!#REF!</definedName>
    <definedName name="HARAMP">'[23]Anal. horm.'!#REF!</definedName>
    <definedName name="HARAMPA12124401225A2038A20LIGWIN" localSheetId="2">#REF!</definedName>
    <definedName name="HARAMPA12124401225A2038A20LIGWIN" localSheetId="3">#REF!</definedName>
    <definedName name="HARAMPA12124401225A2038A20LIGWIN" localSheetId="4">#REF!</definedName>
    <definedName name="HARAMPA12124401225A2038A20LIGWIN" localSheetId="5">#REF!</definedName>
    <definedName name="HARAMPA12124401225A2038A20LIGWIN" localSheetId="6">#REF!</definedName>
    <definedName name="HARAMPA12124401225A2038A20LIGWIN" localSheetId="7">#REF!</definedName>
    <definedName name="HARAMPA12124401225A2038A20LIGWIN" localSheetId="0">#REF!</definedName>
    <definedName name="HARAMPA12124401225A2038A20LIGWIN">#REF!</definedName>
    <definedName name="HARAMPA12124401225A2038A20MANO" localSheetId="2">#REF!</definedName>
    <definedName name="HARAMPA12124401225A2038A20MANO" localSheetId="4">#REF!</definedName>
    <definedName name="HARAMPA12124401225A2038A20MANO" localSheetId="7">#REF!</definedName>
    <definedName name="HARAMPA12124401225A2038A20MANO">#REF!</definedName>
    <definedName name="HARAMPA121244012A2038A20LIGWIN" localSheetId="2">#REF!</definedName>
    <definedName name="HARAMPA121244012A2038A20LIGWIN" localSheetId="4">#REF!</definedName>
    <definedName name="HARAMPA121244012A2038A20LIGWIN" localSheetId="7">#REF!</definedName>
    <definedName name="HARAMPA121244012A2038A20LIGWIN">#REF!</definedName>
    <definedName name="HARAMPA121244012A2038A20MANO" localSheetId="2">#REF!</definedName>
    <definedName name="HARAMPA121244012A2038A20MANO" localSheetId="4">#REF!</definedName>
    <definedName name="HARAMPA121244012A2038A20MANO" localSheetId="7">#REF!</definedName>
    <definedName name="HARAMPA121244012A2038A20MANO">#REF!</definedName>
    <definedName name="HARAMPA12124601225A2038A20LIGWIN" localSheetId="2">#REF!</definedName>
    <definedName name="HARAMPA12124601225A2038A20LIGWIN" localSheetId="4">#REF!</definedName>
    <definedName name="HARAMPA12124601225A2038A20LIGWIN" localSheetId="7">#REF!</definedName>
    <definedName name="HARAMPA12124601225A2038A20LIGWIN">#REF!</definedName>
    <definedName name="HARAMPA12124601225A2038A20MANO" localSheetId="2">#REF!</definedName>
    <definedName name="HARAMPA12124601225A2038A20MANO" localSheetId="4">#REF!</definedName>
    <definedName name="HARAMPA12124601225A2038A20MANO" localSheetId="7">#REF!</definedName>
    <definedName name="HARAMPA12124601225A2038A20MANO">#REF!</definedName>
    <definedName name="HARAMPA121246012A2038A20LIGWIN" localSheetId="2">#REF!</definedName>
    <definedName name="HARAMPA121246012A2038A20LIGWIN" localSheetId="4">#REF!</definedName>
    <definedName name="HARAMPA121246012A2038A20LIGWIN" localSheetId="7">#REF!</definedName>
    <definedName name="HARAMPA121246012A2038A20LIGWIN">#REF!</definedName>
    <definedName name="HARAMPA121246012A2038A20MANO" localSheetId="2">#REF!</definedName>
    <definedName name="HARAMPA121246012A2038A20MANO" localSheetId="4">#REF!</definedName>
    <definedName name="HARAMPA121246012A2038A20MANO" localSheetId="7">#REF!</definedName>
    <definedName name="HARAMPA121246012A2038A20MANO">#REF!</definedName>
    <definedName name="HARAMPA12180401225A2038A20" localSheetId="2">#REF!</definedName>
    <definedName name="HARAMPA12180401225A2038A20" localSheetId="4">#REF!</definedName>
    <definedName name="HARAMPA12180401225A2038A20" localSheetId="7">#REF!</definedName>
    <definedName name="HARAMPA12180401225A2038A20">#REF!</definedName>
    <definedName name="HARAMPA121804012A2038A20" localSheetId="2">#REF!</definedName>
    <definedName name="HARAMPA121804012A2038A20" localSheetId="4">#REF!</definedName>
    <definedName name="HARAMPA121804012A2038A20" localSheetId="7">#REF!</definedName>
    <definedName name="HARAMPA121804012A2038A20">#REF!</definedName>
    <definedName name="HARAMPA12180601225A2038A20" localSheetId="2">#REF!</definedName>
    <definedName name="HARAMPA12180601225A2038A20" localSheetId="4">#REF!</definedName>
    <definedName name="HARAMPA12180601225A2038A20" localSheetId="7">#REF!</definedName>
    <definedName name="HARAMPA12180601225A2038A20">#REF!</definedName>
    <definedName name="HARAMPA121806012A2038A20" localSheetId="2">#REF!</definedName>
    <definedName name="HARAMPA121806012A2038A20" localSheetId="4">#REF!</definedName>
    <definedName name="HARAMPA121806012A2038A20" localSheetId="7">#REF!</definedName>
    <definedName name="HARAMPA121806012A2038A20">#REF!</definedName>
    <definedName name="HARAMPA12210401225A2038A20" localSheetId="2">#REF!</definedName>
    <definedName name="HARAMPA12210401225A2038A20" localSheetId="4">#REF!</definedName>
    <definedName name="HARAMPA12210401225A2038A20" localSheetId="7">#REF!</definedName>
    <definedName name="HARAMPA12210401225A2038A20">#REF!</definedName>
    <definedName name="HARAMPA122104012A2038A20" localSheetId="2">#REF!</definedName>
    <definedName name="HARAMPA122104012A2038A20" localSheetId="4">#REF!</definedName>
    <definedName name="HARAMPA122104012A2038A20" localSheetId="7">#REF!</definedName>
    <definedName name="HARAMPA122104012A2038A20">#REF!</definedName>
    <definedName name="HARAMPA12210601225A2038A20" localSheetId="2">#REF!</definedName>
    <definedName name="HARAMPA12210601225A2038A20" localSheetId="4">#REF!</definedName>
    <definedName name="HARAMPA12210601225A2038A20" localSheetId="7">#REF!</definedName>
    <definedName name="HARAMPA12210601225A2038A20">#REF!</definedName>
    <definedName name="HARAMPA122106012A2038A20" localSheetId="2">#REF!</definedName>
    <definedName name="HARAMPA122106012A2038A20" localSheetId="4">#REF!</definedName>
    <definedName name="HARAMPA122106012A2038A20" localSheetId="7">#REF!</definedName>
    <definedName name="HARAMPA122106012A2038A20">#REF!</definedName>
    <definedName name="HARAMPA12240401225A2038A20" localSheetId="2">#REF!</definedName>
    <definedName name="HARAMPA12240401225A2038A20" localSheetId="4">#REF!</definedName>
    <definedName name="HARAMPA12240401225A2038A20" localSheetId="7">#REF!</definedName>
    <definedName name="HARAMPA12240401225A2038A20">#REF!</definedName>
    <definedName name="HARAMPA122404012A2038A20" localSheetId="2">#REF!</definedName>
    <definedName name="HARAMPA122404012A2038A20" localSheetId="4">#REF!</definedName>
    <definedName name="HARAMPA122404012A2038A20" localSheetId="7">#REF!</definedName>
    <definedName name="HARAMPA122404012A2038A20">#REF!</definedName>
    <definedName name="HARAMPA12240601225A2038A20" localSheetId="2">#REF!</definedName>
    <definedName name="HARAMPA12240601225A2038A20" localSheetId="4">#REF!</definedName>
    <definedName name="HARAMPA12240601225A2038A20" localSheetId="7">#REF!</definedName>
    <definedName name="HARAMPA12240601225A2038A20">#REF!</definedName>
    <definedName name="HARAMPA122406012A2038A20" localSheetId="2">#REF!</definedName>
    <definedName name="HARAMPA122406012A2038A20" localSheetId="4">#REF!</definedName>
    <definedName name="HARAMPA122406012A2038A20" localSheetId="7">#REF!</definedName>
    <definedName name="HARAMPA122406012A2038A20">#REF!</definedName>
    <definedName name="HARAMPAESCCONTRA" localSheetId="2">#REF!</definedName>
    <definedName name="HARAMPAESCCONTRA" localSheetId="4">#REF!</definedName>
    <definedName name="HARAMPAESCCONTRA" localSheetId="7">#REF!</definedName>
    <definedName name="HARAMPAESCCONTRA">#REF!</definedName>
    <definedName name="HARAMPAVEHCONTRA" localSheetId="2">#REF!</definedName>
    <definedName name="HARAMPAVEHCONTRA" localSheetId="4">#REF!</definedName>
    <definedName name="HARAMPAVEHCONTRA" localSheetId="7">#REF!</definedName>
    <definedName name="HARAMPAVEHCONTRA">#REF!</definedName>
    <definedName name="HAVA15201244043814A20LIG" localSheetId="2">#REF!</definedName>
    <definedName name="HAVA15201244043814A20LIG" localSheetId="4">#REF!</definedName>
    <definedName name="HAVA15201244043814A20LIG" localSheetId="7">#REF!</definedName>
    <definedName name="HAVA15201244043814A20LIG">#REF!</definedName>
    <definedName name="HAVA15201244043814A20MANO" localSheetId="2">#REF!</definedName>
    <definedName name="HAVA15201244043814A20MANO" localSheetId="4">#REF!</definedName>
    <definedName name="HAVA15201244043814A20MANO" localSheetId="7">#REF!</definedName>
    <definedName name="HAVA15201244043814A20MANO">#REF!</definedName>
    <definedName name="HAVA20201244043838A20LIG" localSheetId="2">#REF!</definedName>
    <definedName name="HAVA20201244043838A20LIG" localSheetId="4">#REF!</definedName>
    <definedName name="HAVA20201244043838A20LIG" localSheetId="7">#REF!</definedName>
    <definedName name="HAVA20201244043838A20LIG">#REF!</definedName>
    <definedName name="HAVA20201244043838A20MANO" localSheetId="2">#REF!</definedName>
    <definedName name="HAVA20201244043838A20MANO" localSheetId="4">#REF!</definedName>
    <definedName name="HAVA20201244043838A20MANO" localSheetId="7">#REF!</definedName>
    <definedName name="HAVA20201244043838A20MANO">#REF!</definedName>
    <definedName name="HAVABARANDACONTRA" localSheetId="2">#REF!</definedName>
    <definedName name="HAVABARANDACONTRA" localSheetId="4">#REF!</definedName>
    <definedName name="HAVABARANDACONTRA" localSheetId="7">#REF!</definedName>
    <definedName name="HAVABARANDACONTRA">#REF!</definedName>
    <definedName name="HAVACORONACISTCONTRA" localSheetId="2">#REF!</definedName>
    <definedName name="HAVACORONACISTCONTRA" localSheetId="4">#REF!</definedName>
    <definedName name="HAVACORONACISTCONTRA" localSheetId="7">#REF!</definedName>
    <definedName name="HAVACORONACISTCONTRA">#REF!</definedName>
    <definedName name="HAVAD" localSheetId="3">'[5]Anal. horm.'!$F$391</definedName>
    <definedName name="HAVAD" localSheetId="4">'[5]Anal. horm.'!$F$391</definedName>
    <definedName name="HAVAD" localSheetId="5">'[5]Anal. horm.'!$F$391</definedName>
    <definedName name="HAVAD" localSheetId="6">'[5]Anal. horm.'!$F$391</definedName>
    <definedName name="HAVAD" localSheetId="7">'[5]Anal. horm.'!$F$391</definedName>
    <definedName name="HAVAD" localSheetId="0">'[5]Anal. horm.'!$F$391</definedName>
    <definedName name="HAVAD">'[6]Anal. horm.'!$F$391</definedName>
    <definedName name="HAVI20X50" localSheetId="2">'[23]Anal. horm.'!#REF!</definedName>
    <definedName name="HAVI20X50" localSheetId="3">'[23]Anal. horm.'!#REF!</definedName>
    <definedName name="HAVI20X50" localSheetId="4">'[23]Anal. horm.'!#REF!</definedName>
    <definedName name="HAVI20X50" localSheetId="5">'[23]Anal. horm.'!#REF!</definedName>
    <definedName name="HAVI20X50" localSheetId="6">'[23]Anal. horm.'!#REF!</definedName>
    <definedName name="HAVI20X50" localSheetId="7">'[23]Anal. horm.'!#REF!</definedName>
    <definedName name="HAVI20X50" localSheetId="0">'[23]Anal. horm.'!#REF!</definedName>
    <definedName name="HAVI20X50">'[23]Anal. horm.'!#REF!</definedName>
    <definedName name="HAVI25X50" localSheetId="2">'[23]Anal. horm.'!#REF!</definedName>
    <definedName name="HAVI25X50" localSheetId="3">'[23]Anal. horm.'!#REF!</definedName>
    <definedName name="HAVI25X50" localSheetId="4">'[23]Anal. horm.'!#REF!</definedName>
    <definedName name="HAVI25X50" localSheetId="5">'[23]Anal. horm.'!#REF!</definedName>
    <definedName name="HAVI25X50" localSheetId="6">'[23]Anal. horm.'!#REF!</definedName>
    <definedName name="HAVI25X50" localSheetId="7">'[23]Anal. horm.'!#REF!</definedName>
    <definedName name="HAVI25X50">'[23]Anal. horm.'!#REF!</definedName>
    <definedName name="HAVIGA20401244033423838A20LIGWIN" localSheetId="2">#REF!</definedName>
    <definedName name="HAVIGA20401244033423838A20LIGWIN" localSheetId="3">#REF!</definedName>
    <definedName name="HAVIGA20401244033423838A20LIGWIN" localSheetId="4">#REF!</definedName>
    <definedName name="HAVIGA20401244033423838A20LIGWIN" localSheetId="5">#REF!</definedName>
    <definedName name="HAVIGA20401244033423838A20LIGWIN" localSheetId="6">#REF!</definedName>
    <definedName name="HAVIGA20401244033423838A20LIGWIN" localSheetId="7">#REF!</definedName>
    <definedName name="HAVIGA20401244033423838A20LIGWIN" localSheetId="0">#REF!</definedName>
    <definedName name="HAVIGA20401244033423838A20LIGWIN">#REF!</definedName>
    <definedName name="HAVIGA20401246033423838A20LIGWIN" localSheetId="2">#REF!</definedName>
    <definedName name="HAVIGA20401246033423838A20LIGWIN" localSheetId="4">#REF!</definedName>
    <definedName name="HAVIGA20401246033423838A20LIGWIN" localSheetId="7">#REF!</definedName>
    <definedName name="HAVIGA20401246033423838A20LIGWIN">#REF!</definedName>
    <definedName name="HAVIGA20401804033423838A20" localSheetId="2">#REF!</definedName>
    <definedName name="HAVIGA20401804033423838A20" localSheetId="4">#REF!</definedName>
    <definedName name="HAVIGA20401804033423838A20" localSheetId="7">#REF!</definedName>
    <definedName name="HAVIGA20401804033423838A20">#REF!</definedName>
    <definedName name="HAVIGA20401804033423838A20POR" localSheetId="2">#REF!</definedName>
    <definedName name="HAVIGA20401804033423838A20POR" localSheetId="4">#REF!</definedName>
    <definedName name="HAVIGA20401804033423838A20POR" localSheetId="7">#REF!</definedName>
    <definedName name="HAVIGA20401804033423838A20POR">#REF!</definedName>
    <definedName name="HAVIGA20401806033423838A20" localSheetId="2">#REF!</definedName>
    <definedName name="HAVIGA20401806033423838A20" localSheetId="4">#REF!</definedName>
    <definedName name="HAVIGA20401806033423838A20" localSheetId="7">#REF!</definedName>
    <definedName name="HAVIGA20401806033423838A20">#REF!</definedName>
    <definedName name="HAVIGA20401806033423838A20POR" localSheetId="2">#REF!</definedName>
    <definedName name="HAVIGA20401806033423838A20POR" localSheetId="4">#REF!</definedName>
    <definedName name="HAVIGA20401806033423838A20POR" localSheetId="7">#REF!</definedName>
    <definedName name="HAVIGA20401806033423838A20POR">#REF!</definedName>
    <definedName name="HAVIGA20402104033423838A20" localSheetId="2">#REF!</definedName>
    <definedName name="HAVIGA20402104033423838A20" localSheetId="4">#REF!</definedName>
    <definedName name="HAVIGA20402104033423838A20" localSheetId="7">#REF!</definedName>
    <definedName name="HAVIGA20402104033423838A20">#REF!</definedName>
    <definedName name="HAVIGA20402104033423838A20POR" localSheetId="2">#REF!</definedName>
    <definedName name="HAVIGA20402104033423838A20POR" localSheetId="4">#REF!</definedName>
    <definedName name="HAVIGA20402104033423838A20POR" localSheetId="7">#REF!</definedName>
    <definedName name="HAVIGA20402104033423838A20POR">#REF!</definedName>
    <definedName name="HAVIGA20402106033423838A20" localSheetId="2">#REF!</definedName>
    <definedName name="HAVIGA20402106033423838A20" localSheetId="4">#REF!</definedName>
    <definedName name="HAVIGA20402106033423838A20" localSheetId="7">#REF!</definedName>
    <definedName name="HAVIGA20402106033423838A20">#REF!</definedName>
    <definedName name="HAVIGA20402106033423838A20POR" localSheetId="2">#REF!</definedName>
    <definedName name="HAVIGA20402106033423838A20POR" localSheetId="4">#REF!</definedName>
    <definedName name="HAVIGA20402106033423838A20POR" localSheetId="7">#REF!</definedName>
    <definedName name="HAVIGA20402106033423838A20POR">#REF!</definedName>
    <definedName name="HAVIGA20402404033423838A20" localSheetId="2">#REF!</definedName>
    <definedName name="HAVIGA20402404033423838A20" localSheetId="4">#REF!</definedName>
    <definedName name="HAVIGA20402404033423838A20" localSheetId="7">#REF!</definedName>
    <definedName name="HAVIGA20402404033423838A20">#REF!</definedName>
    <definedName name="HAVIGA20402404033423838A20POR" localSheetId="2">#REF!</definedName>
    <definedName name="HAVIGA20402404033423838A20POR" localSheetId="4">#REF!</definedName>
    <definedName name="HAVIGA20402404033423838A20POR" localSheetId="7">#REF!</definedName>
    <definedName name="HAVIGA20402404033423838A20POR">#REF!</definedName>
    <definedName name="HAVIGA20402406033423838A20" localSheetId="2">#REF!</definedName>
    <definedName name="HAVIGA20402406033423838A20" localSheetId="4">#REF!</definedName>
    <definedName name="HAVIGA20402406033423838A20" localSheetId="7">#REF!</definedName>
    <definedName name="HAVIGA20402406033423838A20">#REF!</definedName>
    <definedName name="HAVIGA20402406033423838A20POR" localSheetId="2">#REF!</definedName>
    <definedName name="HAVIGA20402406033423838A20POR" localSheetId="4">#REF!</definedName>
    <definedName name="HAVIGA20402406033423838A20POR" localSheetId="7">#REF!</definedName>
    <definedName name="HAVIGA20402406033423838A20POR">#REF!</definedName>
    <definedName name="HAVIGA25501244043423838A25LIGWIN" localSheetId="2">#REF!</definedName>
    <definedName name="HAVIGA25501244043423838A25LIGWIN" localSheetId="4">#REF!</definedName>
    <definedName name="HAVIGA25501244043423838A25LIGWIN" localSheetId="7">#REF!</definedName>
    <definedName name="HAVIGA25501244043423838A25LIGWIN">#REF!</definedName>
    <definedName name="HAVIGA25501246043423838A25LIGWIN" localSheetId="2">#REF!</definedName>
    <definedName name="HAVIGA25501246043423838A25LIGWIN" localSheetId="4">#REF!</definedName>
    <definedName name="HAVIGA25501246043423838A25LIGWIN" localSheetId="7">#REF!</definedName>
    <definedName name="HAVIGA25501246043423838A25LIGWIN">#REF!</definedName>
    <definedName name="HAVIGA25501804043423838A25" localSheetId="2">#REF!</definedName>
    <definedName name="HAVIGA25501804043423838A25" localSheetId="4">#REF!</definedName>
    <definedName name="HAVIGA25501804043423838A25" localSheetId="7">#REF!</definedName>
    <definedName name="HAVIGA25501804043423838A25">#REF!</definedName>
    <definedName name="HAVIGA25501804043423838A25POR" localSheetId="2">#REF!</definedName>
    <definedName name="HAVIGA25501804043423838A25POR" localSheetId="4">#REF!</definedName>
    <definedName name="HAVIGA25501804043423838A25POR" localSheetId="7">#REF!</definedName>
    <definedName name="HAVIGA25501804043423838A25POR">#REF!</definedName>
    <definedName name="HAVIGA25501806043423838A25" localSheetId="2">#REF!</definedName>
    <definedName name="HAVIGA25501806043423838A25" localSheetId="4">#REF!</definedName>
    <definedName name="HAVIGA25501806043423838A25" localSheetId="7">#REF!</definedName>
    <definedName name="HAVIGA25501806043423838A25">#REF!</definedName>
    <definedName name="HAVIGA25501806043423838A25POR" localSheetId="2">#REF!</definedName>
    <definedName name="HAVIGA25501806043423838A25POR" localSheetId="4">#REF!</definedName>
    <definedName name="HAVIGA25501806043423838A25POR" localSheetId="7">#REF!</definedName>
    <definedName name="HAVIGA25501806043423838A25POR">#REF!</definedName>
    <definedName name="HAVIGA25502104043423838A25" localSheetId="2">#REF!</definedName>
    <definedName name="HAVIGA25502104043423838A25" localSheetId="4">#REF!</definedName>
    <definedName name="HAVIGA25502104043423838A25" localSheetId="7">#REF!</definedName>
    <definedName name="HAVIGA25502104043423838A25">#REF!</definedName>
    <definedName name="HAVIGA25502104043423838A25POR" localSheetId="2">#REF!</definedName>
    <definedName name="HAVIGA25502104043423838A25POR" localSheetId="4">#REF!</definedName>
    <definedName name="HAVIGA25502104043423838A25POR" localSheetId="7">#REF!</definedName>
    <definedName name="HAVIGA25502104043423838A25POR">#REF!</definedName>
    <definedName name="HAVIGA25502106043423838A25" localSheetId="2">#REF!</definedName>
    <definedName name="HAVIGA25502106043423838A25" localSheetId="4">#REF!</definedName>
    <definedName name="HAVIGA25502106043423838A25" localSheetId="7">#REF!</definedName>
    <definedName name="HAVIGA25502106043423838A25">#REF!</definedName>
    <definedName name="HAVIGA25502106043423838A25POR" localSheetId="2">#REF!</definedName>
    <definedName name="HAVIGA25502106043423838A25POR" localSheetId="4">#REF!</definedName>
    <definedName name="HAVIGA25502106043423838A25POR" localSheetId="7">#REF!</definedName>
    <definedName name="HAVIGA25502106043423838A25POR">#REF!</definedName>
    <definedName name="HAVIGA25502404043423838A25" localSheetId="2">#REF!</definedName>
    <definedName name="HAVIGA25502404043423838A25" localSheetId="4">#REF!</definedName>
    <definedName name="HAVIGA25502404043423838A25" localSheetId="7">#REF!</definedName>
    <definedName name="HAVIGA25502404043423838A25">#REF!</definedName>
    <definedName name="HAVIGA25502404043423838A25POR" localSheetId="2">#REF!</definedName>
    <definedName name="HAVIGA25502404043423838A25POR" localSheetId="4">#REF!</definedName>
    <definedName name="HAVIGA25502404043423838A25POR" localSheetId="7">#REF!</definedName>
    <definedName name="HAVIGA25502404043423838A25POR">#REF!</definedName>
    <definedName name="HAVIGA25502406043423838A25" localSheetId="2">#REF!</definedName>
    <definedName name="HAVIGA25502406043423838A25" localSheetId="4">#REF!</definedName>
    <definedName name="HAVIGA25502406043423838A25" localSheetId="7">#REF!</definedName>
    <definedName name="HAVIGA25502406043423838A25">#REF!</definedName>
    <definedName name="HAVIGA25502406043423838A25POR" localSheetId="2">#REF!</definedName>
    <definedName name="HAVIGA25502406043423838A25POR" localSheetId="4">#REF!</definedName>
    <definedName name="HAVIGA25502406043423838A25POR" localSheetId="7">#REF!</definedName>
    <definedName name="HAVIGA25502406043423838A25POR">#REF!</definedName>
    <definedName name="HAVIGA3060124404123838A25LIGWIN" localSheetId="2">#REF!</definedName>
    <definedName name="HAVIGA3060124404123838A25LIGWIN" localSheetId="4">#REF!</definedName>
    <definedName name="HAVIGA3060124404123838A25LIGWIN" localSheetId="7">#REF!</definedName>
    <definedName name="HAVIGA3060124404123838A25LIGWIN">#REF!</definedName>
    <definedName name="HAVIGA3060124604123838A25LIGWIN" localSheetId="2">#REF!</definedName>
    <definedName name="HAVIGA3060124604123838A25LIGWIN" localSheetId="3">#REF!</definedName>
    <definedName name="HAVIGA3060124604123838A25LIGWIN" localSheetId="4">#REF!</definedName>
    <definedName name="HAVIGA3060124604123838A25LIGWIN" localSheetId="5">#REF!</definedName>
    <definedName name="HAVIGA3060124604123838A25LIGWIN" localSheetId="6">#REF!</definedName>
    <definedName name="HAVIGA3060124604123838A25LIGWIN" localSheetId="7">#REF!</definedName>
    <definedName name="HAVIGA3060124604123838A25LIGWIN" localSheetId="0">#REF!</definedName>
    <definedName name="HAVIGA3060124604123838A25LIGWIN">#REF!</definedName>
    <definedName name="HAVIGA3060180404123838A25" localSheetId="2">#REF!</definedName>
    <definedName name="HAVIGA3060180404123838A25" localSheetId="4">#REF!</definedName>
    <definedName name="HAVIGA3060180404123838A25" localSheetId="7">#REF!</definedName>
    <definedName name="HAVIGA3060180404123838A25">#REF!</definedName>
    <definedName name="HAVIGA3060180404123838A25POR" localSheetId="2">#REF!</definedName>
    <definedName name="HAVIGA3060180404123838A25POR" localSheetId="4">#REF!</definedName>
    <definedName name="HAVIGA3060180404123838A25POR" localSheetId="7">#REF!</definedName>
    <definedName name="HAVIGA3060180404123838A25POR">#REF!</definedName>
    <definedName name="HAVIGA3060180604123838A25" localSheetId="2">#REF!</definedName>
    <definedName name="HAVIGA3060180604123838A25" localSheetId="4">#REF!</definedName>
    <definedName name="HAVIGA3060180604123838A25" localSheetId="7">#REF!</definedName>
    <definedName name="HAVIGA3060180604123838A25">#REF!</definedName>
    <definedName name="HAVIGA3060180604123838A25POR" localSheetId="2">#REF!</definedName>
    <definedName name="HAVIGA3060180604123838A25POR" localSheetId="4">#REF!</definedName>
    <definedName name="HAVIGA3060180604123838A25POR" localSheetId="7">#REF!</definedName>
    <definedName name="HAVIGA3060180604123838A25POR">#REF!</definedName>
    <definedName name="HAVIGA3060210404123838A25" localSheetId="2">#REF!</definedName>
    <definedName name="HAVIGA3060210404123838A25" localSheetId="4">#REF!</definedName>
    <definedName name="HAVIGA3060210404123838A25" localSheetId="7">#REF!</definedName>
    <definedName name="HAVIGA3060210404123838A25">#REF!</definedName>
    <definedName name="HAVIGA3060210404123838A25POR" localSheetId="2">#REF!</definedName>
    <definedName name="HAVIGA3060210404123838A25POR" localSheetId="4">#REF!</definedName>
    <definedName name="HAVIGA3060210404123838A25POR" localSheetId="7">#REF!</definedName>
    <definedName name="HAVIGA3060210404123838A25POR">#REF!</definedName>
    <definedName name="HAVIGA3060210604123838A25" localSheetId="2">#REF!</definedName>
    <definedName name="HAVIGA3060210604123838A25" localSheetId="4">#REF!</definedName>
    <definedName name="HAVIGA3060210604123838A25" localSheetId="7">#REF!</definedName>
    <definedName name="HAVIGA3060210604123838A25">#REF!</definedName>
    <definedName name="HAVIGA3060210604123838A25POR" localSheetId="2">#REF!</definedName>
    <definedName name="HAVIGA3060210604123838A25POR" localSheetId="4">#REF!</definedName>
    <definedName name="HAVIGA3060210604123838A25POR" localSheetId="7">#REF!</definedName>
    <definedName name="HAVIGA3060210604123838A25POR">#REF!</definedName>
    <definedName name="HAVIGA3060240404123838A25" localSheetId="2">#REF!</definedName>
    <definedName name="HAVIGA3060240404123838A25" localSheetId="4">#REF!</definedName>
    <definedName name="HAVIGA3060240404123838A25" localSheetId="7">#REF!</definedName>
    <definedName name="HAVIGA3060240404123838A25">#REF!</definedName>
    <definedName name="HAVIGA3060240404123838A25POR" localSheetId="2">#REF!</definedName>
    <definedName name="HAVIGA3060240404123838A25POR" localSheetId="4">#REF!</definedName>
    <definedName name="HAVIGA3060240404123838A25POR" localSheetId="7">#REF!</definedName>
    <definedName name="HAVIGA3060240404123838A25POR">#REF!</definedName>
    <definedName name="HAVIGA3060240604123838A25" localSheetId="2">#REF!</definedName>
    <definedName name="HAVIGA3060240604123838A25" localSheetId="4">#REF!</definedName>
    <definedName name="HAVIGA3060240604123838A25" localSheetId="7">#REF!</definedName>
    <definedName name="HAVIGA3060240604123838A25">#REF!</definedName>
    <definedName name="HAVIGA3060240604123838A25POR" localSheetId="2">#REF!</definedName>
    <definedName name="HAVIGA3060240604123838A25POR" localSheetId="4">#REF!</definedName>
    <definedName name="HAVIGA3060240604123838A25POR" localSheetId="7">#REF!</definedName>
    <definedName name="HAVIGA3060240604123838A25POR">#REF!</definedName>
    <definedName name="HAVIGA408012440512122538A25LIGWIN" localSheetId="2">#REF!</definedName>
    <definedName name="HAVIGA408012440512122538A25LIGWIN" localSheetId="4">#REF!</definedName>
    <definedName name="HAVIGA408012440512122538A25LIGWIN" localSheetId="7">#REF!</definedName>
    <definedName name="HAVIGA408012440512122538A25LIGWIN">#REF!</definedName>
    <definedName name="HAVIGA4080124405121238A25LIGWIN" localSheetId="2">#REF!</definedName>
    <definedName name="HAVIGA4080124405121238A25LIGWIN" localSheetId="4">#REF!</definedName>
    <definedName name="HAVIGA4080124405121238A25LIGWIN" localSheetId="7">#REF!</definedName>
    <definedName name="HAVIGA4080124405121238A25LIGWIN">#REF!</definedName>
    <definedName name="HAVIGA4080124605121238A25LIGWIN" localSheetId="2">#REF!</definedName>
    <definedName name="HAVIGA4080124605121238A25LIGWIN" localSheetId="4">#REF!</definedName>
    <definedName name="HAVIGA4080124605121238A25LIGWIN" localSheetId="7">#REF!</definedName>
    <definedName name="HAVIGA4080124605121238A25LIGWIN">#REF!</definedName>
    <definedName name="HAVIGA4080180405121238A25" localSheetId="2">#REF!</definedName>
    <definedName name="HAVIGA4080180405121238A25" localSheetId="4">#REF!</definedName>
    <definedName name="HAVIGA4080180405121238A25" localSheetId="7">#REF!</definedName>
    <definedName name="HAVIGA4080180405121238A25">#REF!</definedName>
    <definedName name="HAVIGA4080180405121238A25POR" localSheetId="2">#REF!</definedName>
    <definedName name="HAVIGA4080180405121238A25POR" localSheetId="4">#REF!</definedName>
    <definedName name="HAVIGA4080180405121238A25POR" localSheetId="7">#REF!</definedName>
    <definedName name="HAVIGA4080180405121238A25POR">#REF!</definedName>
    <definedName name="HAVIGA408018060512122538A25" localSheetId="2">#REF!</definedName>
    <definedName name="HAVIGA408018060512122538A25" localSheetId="4">#REF!</definedName>
    <definedName name="HAVIGA408018060512122538A25" localSheetId="7">#REF!</definedName>
    <definedName name="HAVIGA408018060512122538A25">#REF!</definedName>
    <definedName name="HAVIGA408018060512122538A25POR" localSheetId="2">#REF!</definedName>
    <definedName name="HAVIGA408018060512122538A25POR" localSheetId="4">#REF!</definedName>
    <definedName name="HAVIGA408018060512122538A25POR" localSheetId="7">#REF!</definedName>
    <definedName name="HAVIGA408018060512122538A25POR">#REF!</definedName>
    <definedName name="HAVIGA4080180605121238A25" localSheetId="2">#REF!</definedName>
    <definedName name="HAVIGA4080180605121238A25" localSheetId="4">#REF!</definedName>
    <definedName name="HAVIGA4080180605121238A25" localSheetId="7">#REF!</definedName>
    <definedName name="HAVIGA4080180605121238A25">#REF!</definedName>
    <definedName name="HAVIGA4080180605121238A25POR" localSheetId="2">#REF!</definedName>
    <definedName name="HAVIGA4080180605121238A25POR" localSheetId="4">#REF!</definedName>
    <definedName name="HAVIGA4080180605121238A25POR" localSheetId="7">#REF!</definedName>
    <definedName name="HAVIGA4080180605121238A25POR">#REF!</definedName>
    <definedName name="HAVIGA4080210405121238A25" localSheetId="2">#REF!</definedName>
    <definedName name="HAVIGA4080210405121238A25" localSheetId="4">#REF!</definedName>
    <definedName name="HAVIGA4080210405121238A25" localSheetId="7">#REF!</definedName>
    <definedName name="HAVIGA4080210405121238A25">#REF!</definedName>
    <definedName name="HAVIGA4080210405121238A25por" localSheetId="2">#REF!</definedName>
    <definedName name="HAVIGA4080210405121238A25por" localSheetId="4">#REF!</definedName>
    <definedName name="HAVIGA4080210405121238A25por" localSheetId="7">#REF!</definedName>
    <definedName name="HAVIGA4080210405121238A25por">#REF!</definedName>
    <definedName name="HAVIGA408021060512122538A25" localSheetId="2">#REF!</definedName>
    <definedName name="HAVIGA408021060512122538A25" localSheetId="4">#REF!</definedName>
    <definedName name="HAVIGA408021060512122538A25" localSheetId="7">#REF!</definedName>
    <definedName name="HAVIGA408021060512122538A25">#REF!</definedName>
    <definedName name="HAVIGA408021060512122538A25POR" localSheetId="2">#REF!</definedName>
    <definedName name="HAVIGA408021060512122538A25POR" localSheetId="4">#REF!</definedName>
    <definedName name="HAVIGA408021060512122538A25POR" localSheetId="7">#REF!</definedName>
    <definedName name="HAVIGA408021060512122538A25POR">#REF!</definedName>
    <definedName name="HAVIGA4080210605121238A25" localSheetId="2">#REF!</definedName>
    <definedName name="HAVIGA4080210605121238A25" localSheetId="4">#REF!</definedName>
    <definedName name="HAVIGA4080210605121238A25" localSheetId="7">#REF!</definedName>
    <definedName name="HAVIGA4080210605121238A25">#REF!</definedName>
    <definedName name="HAVIGA4080210605121238A25POR" localSheetId="2">#REF!</definedName>
    <definedName name="HAVIGA4080210605121238A25POR" localSheetId="4">#REF!</definedName>
    <definedName name="HAVIGA4080210605121238A25POR" localSheetId="7">#REF!</definedName>
    <definedName name="HAVIGA4080210605121238A25POR">#REF!</definedName>
    <definedName name="HAVIGA4080240405121238A25" localSheetId="2">#REF!</definedName>
    <definedName name="HAVIGA4080240405121238A25" localSheetId="4">#REF!</definedName>
    <definedName name="HAVIGA4080240405121238A25" localSheetId="7">#REF!</definedName>
    <definedName name="HAVIGA4080240405121238A25">#REF!</definedName>
    <definedName name="HAVIGA4080240405121238A25POR" localSheetId="2">#REF!</definedName>
    <definedName name="HAVIGA4080240405121238A25POR" localSheetId="4">#REF!</definedName>
    <definedName name="HAVIGA4080240405121238A25POR" localSheetId="7">#REF!</definedName>
    <definedName name="HAVIGA4080240405121238A25POR">#REF!</definedName>
    <definedName name="HAVIGA408024060512122538A25" localSheetId="2">#REF!</definedName>
    <definedName name="HAVIGA408024060512122538A25" localSheetId="4">#REF!</definedName>
    <definedName name="HAVIGA408024060512122538A25" localSheetId="7">#REF!</definedName>
    <definedName name="HAVIGA408024060512122538A25">#REF!</definedName>
    <definedName name="HAVIGA408024060512122538A25PORT" localSheetId="2">#REF!</definedName>
    <definedName name="HAVIGA408024060512122538A25PORT" localSheetId="4">#REF!</definedName>
    <definedName name="HAVIGA408024060512122538A25PORT" localSheetId="7">#REF!</definedName>
    <definedName name="HAVIGA408024060512122538A25PORT">#REF!</definedName>
    <definedName name="HAVIGA4080240605121238A25" localSheetId="2">#REF!</definedName>
    <definedName name="HAVIGA4080240605121238A25" localSheetId="4">#REF!</definedName>
    <definedName name="HAVIGA4080240605121238A25" localSheetId="7">#REF!</definedName>
    <definedName name="HAVIGA4080240605121238A25">#REF!</definedName>
    <definedName name="HAVIGA4080240605121238A25POR" localSheetId="2">#REF!</definedName>
    <definedName name="HAVIGA4080240605121238A25POR" localSheetId="4">#REF!</definedName>
    <definedName name="HAVIGA4080240605121238A25POR" localSheetId="7">#REF!</definedName>
    <definedName name="HAVIGA4080240605121238A25POR">#REF!</definedName>
    <definedName name="HAVIVAR25A65" localSheetId="2">'[23]Anal. horm.'!#REF!</definedName>
    <definedName name="HAVIVAR25A65" localSheetId="4">'[23]Anal. horm.'!#REF!</definedName>
    <definedName name="HAVIVAR25A65" localSheetId="7">'[23]Anal. horm.'!#REF!</definedName>
    <definedName name="HAVIVAR25A65">'[23]Anal. horm.'!#REF!</definedName>
    <definedName name="HAVPORTCISTCONTRA" localSheetId="2">#REF!</definedName>
    <definedName name="HAVPORTCISTCONTRA" localSheetId="3">#REF!</definedName>
    <definedName name="HAVPORTCISTCONTRA" localSheetId="4">#REF!</definedName>
    <definedName name="HAVPORTCISTCONTRA" localSheetId="5">#REF!</definedName>
    <definedName name="HAVPORTCISTCONTRA" localSheetId="6">#REF!</definedName>
    <definedName name="HAVPORTCISTCONTRA" localSheetId="7">#REF!</definedName>
    <definedName name="HAVPORTCISTCONTRA">#REF!</definedName>
    <definedName name="HAVRIOSTPONDCONTRA" localSheetId="2">#REF!</definedName>
    <definedName name="HAVRIOSTPONDCONTRA" localSheetId="4">#REF!</definedName>
    <definedName name="HAVRIOSTPONDCONTRA" localSheetId="7">#REF!</definedName>
    <definedName name="HAVRIOSTPONDCONTRA">#REF!</definedName>
    <definedName name="HAVUE4010124402383825A20LIGWIN" localSheetId="2">#REF!</definedName>
    <definedName name="HAVUE4010124402383825A20LIGWIN" localSheetId="4">#REF!</definedName>
    <definedName name="HAVUE4010124402383825A20LIGWIN" localSheetId="7">#REF!</definedName>
    <definedName name="HAVUE4010124402383825A20LIGWIN">#REF!</definedName>
    <definedName name="HAVUE40101244023838A20LIGWIN" localSheetId="2">#REF!</definedName>
    <definedName name="HAVUE40101244023838A20LIGWIN" localSheetId="4">#REF!</definedName>
    <definedName name="HAVUE40101244023838A20LIGWIN" localSheetId="7">#REF!</definedName>
    <definedName name="HAVUE40101244023838A20LIGWIN">#REF!</definedName>
    <definedName name="HAVUE4010124602383825A20LIGWIN" localSheetId="2">#REF!</definedName>
    <definedName name="HAVUE4010124602383825A20LIGWIN" localSheetId="4">#REF!</definedName>
    <definedName name="HAVUE4010124602383825A20LIGWIN" localSheetId="7">#REF!</definedName>
    <definedName name="HAVUE4010124602383825A20LIGWIN">#REF!</definedName>
    <definedName name="HAVUE40101246023838A20LIGWIN" localSheetId="2">#REF!</definedName>
    <definedName name="HAVUE40101246023838A20LIGWIN" localSheetId="4">#REF!</definedName>
    <definedName name="HAVUE40101246023838A20LIGWIN" localSheetId="7">#REF!</definedName>
    <definedName name="HAVUE40101246023838A20LIGWIN">#REF!</definedName>
    <definedName name="HAVUE4010180402383825A20" localSheetId="2">#REF!</definedName>
    <definedName name="HAVUE4010180402383825A20" localSheetId="4">#REF!</definedName>
    <definedName name="HAVUE4010180402383825A20" localSheetId="7">#REF!</definedName>
    <definedName name="HAVUE4010180402383825A20">#REF!</definedName>
    <definedName name="HAVUE40101804023838A20" localSheetId="2">#REF!</definedName>
    <definedName name="HAVUE40101804023838A20" localSheetId="4">#REF!</definedName>
    <definedName name="HAVUE40101804023838A20" localSheetId="7">#REF!</definedName>
    <definedName name="HAVUE40101804023838A20">#REF!</definedName>
    <definedName name="HAVUE40101806023838A20" localSheetId="2">#REF!</definedName>
    <definedName name="HAVUE40101806023838A20" localSheetId="4">#REF!</definedName>
    <definedName name="HAVUE40101806023838A20" localSheetId="7">#REF!</definedName>
    <definedName name="HAVUE40101806023838A20">#REF!</definedName>
    <definedName name="HAVUE4012124402383825A20LIGWIN" localSheetId="2">#REF!</definedName>
    <definedName name="HAVUE4012124402383825A20LIGWIN" localSheetId="4">#REF!</definedName>
    <definedName name="HAVUE4012124402383825A20LIGWIN" localSheetId="7">#REF!</definedName>
    <definedName name="HAVUE4012124402383825A20LIGWIN">#REF!</definedName>
    <definedName name="HAVUE40121244023838A20LIGWIN" localSheetId="2">#REF!</definedName>
    <definedName name="HAVUE40121244023838A20LIGWIN" localSheetId="4">#REF!</definedName>
    <definedName name="HAVUE40121244023838A20LIGWIN" localSheetId="7">#REF!</definedName>
    <definedName name="HAVUE40121244023838A20LIGWIN">#REF!</definedName>
    <definedName name="HAVUE4012124602383825A20LIGWIN" localSheetId="2">#REF!</definedName>
    <definedName name="HAVUE4012124602383825A20LIGWIN" localSheetId="4">#REF!</definedName>
    <definedName name="HAVUE4012124602383825A20LIGWIN" localSheetId="7">#REF!</definedName>
    <definedName name="HAVUE4012124602383825A20LIGWIN">#REF!</definedName>
    <definedName name="HAVUE40121246023838A20LIGWIN" localSheetId="2">#REF!</definedName>
    <definedName name="HAVUE40121246023838A20LIGWIN" localSheetId="4">#REF!</definedName>
    <definedName name="HAVUE40121246023838A20LIGWIN" localSheetId="7">#REF!</definedName>
    <definedName name="HAVUE40121246023838A20LIGWIN">#REF!</definedName>
    <definedName name="HAVUE4012180402383825A20" localSheetId="2">#REF!</definedName>
    <definedName name="HAVUE4012180402383825A20" localSheetId="4">#REF!</definedName>
    <definedName name="HAVUE4012180402383825A20" localSheetId="7">#REF!</definedName>
    <definedName name="HAVUE4012180402383825A20">#REF!</definedName>
    <definedName name="HAVUE40121804023838A20" localSheetId="2">#REF!</definedName>
    <definedName name="HAVUE40121804023838A20" localSheetId="4">#REF!</definedName>
    <definedName name="HAVUE40121804023838A20" localSheetId="7">#REF!</definedName>
    <definedName name="HAVUE40121804023838A20">#REF!</definedName>
    <definedName name="HAVUE4012180602383825A20" localSheetId="2">#REF!</definedName>
    <definedName name="HAVUE4012180602383825A20" localSheetId="4">#REF!</definedName>
    <definedName name="HAVUE4012180602383825A20" localSheetId="7">#REF!</definedName>
    <definedName name="HAVUE4012180602383825A20">#REF!</definedName>
    <definedName name="HAVUE40121806023838A20" localSheetId="2">#REF!</definedName>
    <definedName name="HAVUE40121806023838A20" localSheetId="4">#REF!</definedName>
    <definedName name="HAVUE40121806023838A20" localSheetId="7">#REF!</definedName>
    <definedName name="HAVUE40121806023838A20">#REF!</definedName>
    <definedName name="HAVUELO10CONTRA" localSheetId="2">#REF!</definedName>
    <definedName name="HAVUELO10CONTRA" localSheetId="4">#REF!</definedName>
    <definedName name="HAVUELO10CONTRA" localSheetId="7">#REF!</definedName>
    <definedName name="HAVUELO10CONTRA">#REF!</definedName>
    <definedName name="HAZA12" localSheetId="2">'[23]Anal. horm.'!#REF!</definedName>
    <definedName name="HAZA12" localSheetId="4">'[23]Anal. horm.'!#REF!</definedName>
    <definedName name="HAZA12" localSheetId="7">'[23]Anal. horm.'!#REF!</definedName>
    <definedName name="HAZA12">'[23]Anal. horm.'!#REF!</definedName>
    <definedName name="HAZCH301354081225C634ADLIG" localSheetId="2">#REF!</definedName>
    <definedName name="HAZCH301354081225C634ADLIG" localSheetId="3">#REF!</definedName>
    <definedName name="HAZCH301354081225C634ADLIG" localSheetId="4">#REF!</definedName>
    <definedName name="HAZCH301354081225C634ADLIG" localSheetId="5">#REF!</definedName>
    <definedName name="HAZCH301354081225C634ADLIG" localSheetId="6">#REF!</definedName>
    <definedName name="HAZCH301354081225C634ADLIG" localSheetId="7">#REF!</definedName>
    <definedName name="HAZCH301354081225C634ADLIG" localSheetId="0">#REF!</definedName>
    <definedName name="HAZCH301354081225C634ADLIG">#REF!</definedName>
    <definedName name="HAZCH3013540812C634ADLIG" localSheetId="2">#REF!</definedName>
    <definedName name="HAZCH3013540812C634ADLIG" localSheetId="4">#REF!</definedName>
    <definedName name="HAZCH3013540812C634ADLIG" localSheetId="7">#REF!</definedName>
    <definedName name="HAZCH3013540812C634ADLIG">#REF!</definedName>
    <definedName name="HAZCH301356081225C634ADLIG" localSheetId="2">#REF!</definedName>
    <definedName name="HAZCH301356081225C634ADLIG" localSheetId="4">#REF!</definedName>
    <definedName name="HAZCH301356081225C634ADLIG" localSheetId="7">#REF!</definedName>
    <definedName name="HAZCH301356081225C634ADLIG">#REF!</definedName>
    <definedName name="HAZCH3013560812C634ADLIG" localSheetId="2">#REF!</definedName>
    <definedName name="HAZCH3013560812C634ADLIG" localSheetId="4">#REF!</definedName>
    <definedName name="HAZCH3013560812C634ADLIG" localSheetId="7">#REF!</definedName>
    <definedName name="HAZCH3013560812C634ADLIG">#REF!</definedName>
    <definedName name="HAZCH301404081225C634AD" localSheetId="2">#REF!</definedName>
    <definedName name="HAZCH301404081225C634AD" localSheetId="4">#REF!</definedName>
    <definedName name="HAZCH301404081225C634AD" localSheetId="7">#REF!</definedName>
    <definedName name="HAZCH301404081225C634AD">#REF!</definedName>
    <definedName name="HAZCH3014040812C634AD" localSheetId="2">#REF!</definedName>
    <definedName name="HAZCH3014040812C634AD" localSheetId="4">#REF!</definedName>
    <definedName name="HAZCH3014040812C634AD" localSheetId="7">#REF!</definedName>
    <definedName name="HAZCH3014040812C634AD">#REF!</definedName>
    <definedName name="HAZCH301406081225C634AD" localSheetId="2">#REF!</definedName>
    <definedName name="HAZCH301406081225C634AD" localSheetId="4">#REF!</definedName>
    <definedName name="HAZCH301406081225C634AD" localSheetId="7">#REF!</definedName>
    <definedName name="HAZCH301406081225C634AD">#REF!</definedName>
    <definedName name="HAZCH3014060812C634AD" localSheetId="2">#REF!</definedName>
    <definedName name="HAZCH3014060812C634AD" localSheetId="4">#REF!</definedName>
    <definedName name="HAZCH3014060812C634AD" localSheetId="7">#REF!</definedName>
    <definedName name="HAZCH3014060812C634AD">#REF!</definedName>
    <definedName name="HAZCH301804081225C634AD" localSheetId="2">#REF!</definedName>
    <definedName name="HAZCH301804081225C634AD" localSheetId="4">#REF!</definedName>
    <definedName name="HAZCH301804081225C634AD" localSheetId="7">#REF!</definedName>
    <definedName name="HAZCH301804081225C634AD">#REF!</definedName>
    <definedName name="HAZCH3018040812C634AD" localSheetId="2">#REF!</definedName>
    <definedName name="HAZCH3018040812C634AD" localSheetId="4">#REF!</definedName>
    <definedName name="HAZCH3018040812C634AD" localSheetId="7">#REF!</definedName>
    <definedName name="HAZCH3018040812C634AD">#REF!</definedName>
    <definedName name="HAZCH301806081225C634AD" localSheetId="2">#REF!</definedName>
    <definedName name="HAZCH301806081225C634AD" localSheetId="4">#REF!</definedName>
    <definedName name="HAZCH301806081225C634AD" localSheetId="7">#REF!</definedName>
    <definedName name="HAZCH301806081225C634AD">#REF!</definedName>
    <definedName name="HAZCH3018060812C634AD" localSheetId="2">#REF!</definedName>
    <definedName name="HAZCH3018060812C634AD" localSheetId="4">#REF!</definedName>
    <definedName name="HAZCH3018060812C634AD" localSheetId="7">#REF!</definedName>
    <definedName name="HAZCH3018060812C634AD">#REF!</definedName>
    <definedName name="HAZCH302104081225C634AD" localSheetId="2">#REF!</definedName>
    <definedName name="HAZCH302104081225C634AD" localSheetId="4">#REF!</definedName>
    <definedName name="HAZCH302104081225C634AD" localSheetId="7">#REF!</definedName>
    <definedName name="HAZCH302104081225C634AD">#REF!</definedName>
    <definedName name="HAZCH3021040812C634AD" localSheetId="2">#REF!</definedName>
    <definedName name="HAZCH3021040812C634AD" localSheetId="4">#REF!</definedName>
    <definedName name="HAZCH3021040812C634AD" localSheetId="7">#REF!</definedName>
    <definedName name="HAZCH3021040812C634AD">#REF!</definedName>
    <definedName name="HAZCH302106081225C634AD" localSheetId="2">#REF!</definedName>
    <definedName name="HAZCH302106081225C634AD" localSheetId="4">#REF!</definedName>
    <definedName name="HAZCH302106081225C634AD" localSheetId="7">#REF!</definedName>
    <definedName name="HAZCH302106081225C634AD">#REF!</definedName>
    <definedName name="HAZCH3021060812C634AD" localSheetId="2">#REF!</definedName>
    <definedName name="HAZCH3021060812C634AD" localSheetId="4">#REF!</definedName>
    <definedName name="HAZCH3021060812C634AD" localSheetId="7">#REF!</definedName>
    <definedName name="HAZCH3021060812C634AD">#REF!</definedName>
    <definedName name="HAZCH302404081225C634AD" localSheetId="2">#REF!</definedName>
    <definedName name="HAZCH302404081225C634AD" localSheetId="4">#REF!</definedName>
    <definedName name="HAZCH302404081225C634AD" localSheetId="7">#REF!</definedName>
    <definedName name="HAZCH302404081225C634AD">#REF!</definedName>
    <definedName name="HAZCH3024040812C634AD" localSheetId="2">#REF!</definedName>
    <definedName name="HAZCH3024040812C634AD" localSheetId="4">#REF!</definedName>
    <definedName name="HAZCH3024040812C634AD" localSheetId="7">#REF!</definedName>
    <definedName name="HAZCH3024040812C634AD">#REF!</definedName>
    <definedName name="HAZCH302406081225C634AD" localSheetId="2">#REF!</definedName>
    <definedName name="HAZCH302406081225C634AD" localSheetId="4">#REF!</definedName>
    <definedName name="HAZCH302406081225C634AD" localSheetId="7">#REF!</definedName>
    <definedName name="HAZCH302406081225C634AD">#REF!</definedName>
    <definedName name="HAZCH3024060812C634AD" localSheetId="2">#REF!</definedName>
    <definedName name="HAZCH3024060812C634AD" localSheetId="4">#REF!</definedName>
    <definedName name="HAZCH3024060812C634AD" localSheetId="7">#REF!</definedName>
    <definedName name="HAZCH3024060812C634AD">#REF!</definedName>
    <definedName name="HAZCH35180401225A15ADC18342CAM" localSheetId="2">#REF!</definedName>
    <definedName name="HAZCH35180401225A15ADC18342CAM" localSheetId="4">#REF!</definedName>
    <definedName name="HAZCH35180401225A15ADC18342CAM" localSheetId="7">#REF!</definedName>
    <definedName name="HAZCH35180401225A15ADC18342CAM">#REF!</definedName>
    <definedName name="HAZCH351804012A15ADC18342CAM" localSheetId="2">#REF!</definedName>
    <definedName name="HAZCH351804012A15ADC18342CAM" localSheetId="4">#REF!</definedName>
    <definedName name="HAZCH351804012A15ADC18342CAM" localSheetId="7">#REF!</definedName>
    <definedName name="HAZCH351804012A15ADC18342CAM">#REF!</definedName>
    <definedName name="HAZCH35180601225A15ADC18342CAM" localSheetId="2">#REF!</definedName>
    <definedName name="HAZCH35180601225A15ADC18342CAM" localSheetId="4">#REF!</definedName>
    <definedName name="HAZCH35180601225A15ADC18342CAM" localSheetId="7">#REF!</definedName>
    <definedName name="HAZCH35180601225A15ADC18342CAM">#REF!</definedName>
    <definedName name="HAZCH351806012A15ADC18342CAM" localSheetId="2">#REF!</definedName>
    <definedName name="HAZCH351806012A15ADC18342CAM" localSheetId="4">#REF!</definedName>
    <definedName name="HAZCH351806012A15ADC18342CAM" localSheetId="7">#REF!</definedName>
    <definedName name="HAZCH351806012A15ADC18342CAM">#REF!</definedName>
    <definedName name="HAZCH35210401225A15ADC18342CAM" localSheetId="2">#REF!</definedName>
    <definedName name="HAZCH35210401225A15ADC18342CAM" localSheetId="4">#REF!</definedName>
    <definedName name="HAZCH35210401225A15ADC18342CAM" localSheetId="7">#REF!</definedName>
    <definedName name="HAZCH35210401225A15ADC18342CAM">#REF!</definedName>
    <definedName name="HAZCH352104012A15ADC18342CAM" localSheetId="2">#REF!</definedName>
    <definedName name="HAZCH352104012A15ADC18342CAM" localSheetId="4">#REF!</definedName>
    <definedName name="HAZCH352104012A15ADC18342CAM" localSheetId="7">#REF!</definedName>
    <definedName name="HAZCH352104012A15ADC18342CAM">#REF!</definedName>
    <definedName name="HAZCH35210601225A15ADC18342CAM" localSheetId="2">#REF!</definedName>
    <definedName name="HAZCH35210601225A15ADC18342CAM" localSheetId="4">#REF!</definedName>
    <definedName name="HAZCH35210601225A15ADC18342CAM" localSheetId="7">#REF!</definedName>
    <definedName name="HAZCH35210601225A15ADC18342CAM">#REF!</definedName>
    <definedName name="HAZCH352106012A15ADC18342CAM" localSheetId="2">#REF!</definedName>
    <definedName name="HAZCH352106012A15ADC18342CAM" localSheetId="4">#REF!</definedName>
    <definedName name="HAZCH352106012A15ADC18342CAM" localSheetId="7">#REF!</definedName>
    <definedName name="HAZCH352106012A15ADC18342CAM">#REF!</definedName>
    <definedName name="HAZCH35240401225A15ADC18342CAM" localSheetId="2">#REF!</definedName>
    <definedName name="HAZCH35240401225A15ADC18342CAM" localSheetId="4">#REF!</definedName>
    <definedName name="HAZCH35240401225A15ADC18342CAM" localSheetId="7">#REF!</definedName>
    <definedName name="HAZCH35240401225A15ADC18342CAM">#REF!</definedName>
    <definedName name="HAZCH352404012A15ADC18342CAM" localSheetId="2">#REF!</definedName>
    <definedName name="HAZCH352404012A15ADC18342CAM" localSheetId="4">#REF!</definedName>
    <definedName name="HAZCH352404012A15ADC18342CAM" localSheetId="7">#REF!</definedName>
    <definedName name="HAZCH352404012A15ADC18342CAM">#REF!</definedName>
    <definedName name="HAZCH35240601225A15ADC18342CAM" localSheetId="2">#REF!</definedName>
    <definedName name="HAZCH35240601225A15ADC18342CAM" localSheetId="4">#REF!</definedName>
    <definedName name="HAZCH35240601225A15ADC18342CAM" localSheetId="7">#REF!</definedName>
    <definedName name="HAZCH35240601225A15ADC18342CAM">#REF!</definedName>
    <definedName name="HAZCH352406012A15ADC18342CAM" localSheetId="2">#REF!</definedName>
    <definedName name="HAZCH352406012A15ADC18342CAM" localSheetId="4">#REF!</definedName>
    <definedName name="HAZCH352406012A15ADC18342CAM" localSheetId="7">#REF!</definedName>
    <definedName name="HAZCH352406012A15ADC18342CAM">#REF!</definedName>
    <definedName name="HAZCH4013540812C634ADLIG" localSheetId="2">#REF!</definedName>
    <definedName name="HAZCH4013540812C634ADLIG" localSheetId="3">#REF!</definedName>
    <definedName name="HAZCH4013540812C634ADLIG" localSheetId="4">#REF!</definedName>
    <definedName name="HAZCH4013540812C634ADLIG" localSheetId="5">#REF!</definedName>
    <definedName name="HAZCH4013540812C634ADLIG" localSheetId="6">#REF!</definedName>
    <definedName name="HAZCH4013540812C634ADLIG" localSheetId="7">#REF!</definedName>
    <definedName name="HAZCH4013540812C634ADLIG" localSheetId="0">#REF!</definedName>
    <definedName name="HAZCH4013540812C634ADLIG">#REF!</definedName>
    <definedName name="HAZCH4013560812C634ADLIG" localSheetId="2">#REF!</definedName>
    <definedName name="HAZCH4013560812C634ADLIG" localSheetId="4">#REF!</definedName>
    <definedName name="HAZCH4013560812C634ADLIG" localSheetId="7">#REF!</definedName>
    <definedName name="HAZCH4013560812C634ADLIG">#REF!</definedName>
    <definedName name="HAZCH401404081225C634AD" localSheetId="2">#REF!</definedName>
    <definedName name="HAZCH401404081225C634AD" localSheetId="4">#REF!</definedName>
    <definedName name="HAZCH401404081225C634AD" localSheetId="7">#REF!</definedName>
    <definedName name="HAZCH401404081225C634AD">#REF!</definedName>
    <definedName name="HAZCH4014040812C634AD" localSheetId="2">#REF!</definedName>
    <definedName name="HAZCH4014040812C634AD" localSheetId="4">#REF!</definedName>
    <definedName name="HAZCH4014040812C634AD" localSheetId="7">#REF!</definedName>
    <definedName name="HAZCH4014040812C634AD">#REF!</definedName>
    <definedName name="HAZCH401804081225C634AD" localSheetId="2">#REF!</definedName>
    <definedName name="HAZCH401804081225C634AD" localSheetId="4">#REF!</definedName>
    <definedName name="HAZCH401804081225C634AD" localSheetId="7">#REF!</definedName>
    <definedName name="HAZCH401804081225C634AD">#REF!</definedName>
    <definedName name="HAZCH4018040812C634AD" localSheetId="2">#REF!</definedName>
    <definedName name="HAZCH4018040812C634AD" localSheetId="4">#REF!</definedName>
    <definedName name="HAZCH4018040812C634AD" localSheetId="7">#REF!</definedName>
    <definedName name="HAZCH4018040812C634AD">#REF!</definedName>
    <definedName name="HAZCH402104081225C634AD" localSheetId="2">#REF!</definedName>
    <definedName name="HAZCH402104081225C634AD" localSheetId="4">#REF!</definedName>
    <definedName name="HAZCH402104081225C634AD" localSheetId="7">#REF!</definedName>
    <definedName name="HAZCH402104081225C634AD">#REF!</definedName>
    <definedName name="HAZCH4021040812C634AD" localSheetId="2">#REF!</definedName>
    <definedName name="HAZCH4021040812C634AD" localSheetId="4">#REF!</definedName>
    <definedName name="HAZCH4021040812C634AD" localSheetId="7">#REF!</definedName>
    <definedName name="HAZCH4021040812C634AD">#REF!</definedName>
    <definedName name="HAZCH402404081225C634AD" localSheetId="2">#REF!</definedName>
    <definedName name="HAZCH402404081225C634AD" localSheetId="4">#REF!</definedName>
    <definedName name="HAZCH402404081225C634AD" localSheetId="7">#REF!</definedName>
    <definedName name="HAZCH402404081225C634AD">#REF!</definedName>
    <definedName name="HAZCH4024040812C634AD" localSheetId="2">#REF!</definedName>
    <definedName name="HAZCH4024040812C634AD" localSheetId="4">#REF!</definedName>
    <definedName name="HAZCH4024040812C634AD" localSheetId="7">#REF!</definedName>
    <definedName name="HAZCH4024040812C634AD">#REF!</definedName>
    <definedName name="HAZCH402406081225C634AD" localSheetId="2">#REF!</definedName>
    <definedName name="HAZCH402406081225C634AD" localSheetId="4">#REF!</definedName>
    <definedName name="HAZCH402406081225C634AD" localSheetId="7">#REF!</definedName>
    <definedName name="HAZCH402406081225C634AD">#REF!</definedName>
    <definedName name="HAZCH4024060812C634AD" localSheetId="2">#REF!</definedName>
    <definedName name="HAZCH4024060812C634AD" localSheetId="4">#REF!</definedName>
    <definedName name="HAZCH4024060812C634AD" localSheetId="7">#REF!</definedName>
    <definedName name="HAZCH4024060812C634AD">#REF!</definedName>
    <definedName name="HAZCH601356081225C634ADLIG" localSheetId="2">#REF!</definedName>
    <definedName name="HAZCH601356081225C634ADLIG" localSheetId="4">#REF!</definedName>
    <definedName name="HAZCH601356081225C634ADLIG" localSheetId="7">#REF!</definedName>
    <definedName name="HAZCH601356081225C634ADLIG">#REF!</definedName>
    <definedName name="HAZCH6013560812C634ADLIG" localSheetId="2">#REF!</definedName>
    <definedName name="HAZCH6013560812C634ADLIG" localSheetId="4">#REF!</definedName>
    <definedName name="HAZCH6013560812C634ADLIG" localSheetId="7">#REF!</definedName>
    <definedName name="HAZCH6013560812C634ADLIG">#REF!</definedName>
    <definedName name="HAZCH601406081225C634AD" localSheetId="2">#REF!</definedName>
    <definedName name="HAZCH601406081225C634AD" localSheetId="4">#REF!</definedName>
    <definedName name="HAZCH601406081225C634AD" localSheetId="7">#REF!</definedName>
    <definedName name="HAZCH601406081225C634AD">#REF!</definedName>
    <definedName name="HAZCH6014060812C634AD" localSheetId="2">#REF!</definedName>
    <definedName name="HAZCH6014060812C634AD" localSheetId="4">#REF!</definedName>
    <definedName name="HAZCH6014060812C634AD" localSheetId="7">#REF!</definedName>
    <definedName name="HAZCH6014060812C634AD">#REF!</definedName>
    <definedName name="HAZCH601806081225C634AD" localSheetId="2">#REF!</definedName>
    <definedName name="HAZCH601806081225C634AD" localSheetId="4">#REF!</definedName>
    <definedName name="HAZCH601806081225C634AD" localSheetId="7">#REF!</definedName>
    <definedName name="HAZCH601806081225C634AD">#REF!</definedName>
    <definedName name="HAZCH6018060812C634AD" localSheetId="2">#REF!</definedName>
    <definedName name="HAZCH6018060812C634AD" localSheetId="4">#REF!</definedName>
    <definedName name="HAZCH6018060812C634AD" localSheetId="7">#REF!</definedName>
    <definedName name="HAZCH6018060812C634AD">#REF!</definedName>
    <definedName name="HAZCH602106081225C634AD" localSheetId="2">#REF!</definedName>
    <definedName name="HAZCH602106081225C634AD" localSheetId="4">#REF!</definedName>
    <definedName name="HAZCH602106081225C634AD" localSheetId="7">#REF!</definedName>
    <definedName name="HAZCH602106081225C634AD">#REF!</definedName>
    <definedName name="HAZCH6021060812C634AD" localSheetId="2">#REF!</definedName>
    <definedName name="HAZCH6021060812C634AD" localSheetId="4">#REF!</definedName>
    <definedName name="HAZCH6021060812C634AD" localSheetId="7">#REF!</definedName>
    <definedName name="HAZCH6021060812C634AD">#REF!</definedName>
    <definedName name="HAZCPONDCONTRA" localSheetId="2">#REF!</definedName>
    <definedName name="HAZCPONDCONTRA" localSheetId="4">#REF!</definedName>
    <definedName name="HAZCPONDCONTRA" localSheetId="7">#REF!</definedName>
    <definedName name="HAZCPONDCONTRA">#REF!</definedName>
    <definedName name="HAZFOSOCONTRA" localSheetId="2">#REF!</definedName>
    <definedName name="HAZFOSOCONTRA" localSheetId="4">#REF!</definedName>
    <definedName name="HAZFOSOCONTRA" localSheetId="7">#REF!</definedName>
    <definedName name="HAZFOSOCONTRA">#REF!</definedName>
    <definedName name="HAZM201512423838A30LIG" localSheetId="2">#REF!</definedName>
    <definedName name="HAZM201512423838A30LIG" localSheetId="4">#REF!</definedName>
    <definedName name="HAZM201512423838A30LIG" localSheetId="7">#REF!</definedName>
    <definedName name="HAZM201512423838A30LIG">#REF!</definedName>
    <definedName name="HAZM301512423838A30LIG" localSheetId="2">#REF!</definedName>
    <definedName name="HAZM301512423838A30LIG" localSheetId="4">#REF!</definedName>
    <definedName name="HAZM301512423838A30LIG" localSheetId="7">#REF!</definedName>
    <definedName name="HAZM301512423838A30LIG">#REF!</definedName>
    <definedName name="HAZM302012423838A25LIG" localSheetId="2">#REF!</definedName>
    <definedName name="HAZM302012423838A25LIG" localSheetId="4">#REF!</definedName>
    <definedName name="HAZM302012423838A25LIG" localSheetId="7">#REF!</definedName>
    <definedName name="HAZM302012423838A25LIG">#REF!</definedName>
    <definedName name="HAZM302013523838A25LIG" localSheetId="2">#REF!</definedName>
    <definedName name="HAZM302013523838A25LIG" localSheetId="4">#REF!</definedName>
    <definedName name="HAZM302013523838A25LIG" localSheetId="7">#REF!</definedName>
    <definedName name="HAZM302013523838A25LIG">#REF!</definedName>
    <definedName name="HAZM302014023838A25" localSheetId="2">#REF!</definedName>
    <definedName name="HAZM302014023838A25" localSheetId="4">#REF!</definedName>
    <definedName name="HAZM302014023838A25" localSheetId="7">#REF!</definedName>
    <definedName name="HAZM302014023838A25">#REF!</definedName>
    <definedName name="HAZM30X20180" localSheetId="2">#REF!</definedName>
    <definedName name="HAZM30X20180" localSheetId="4">#REF!</definedName>
    <definedName name="HAZM30X20180" localSheetId="7">#REF!</definedName>
    <definedName name="HAZM30X20180">#REF!</definedName>
    <definedName name="HAZM401512423838A30LIG" localSheetId="2">#REF!</definedName>
    <definedName name="HAZM401512423838A30LIG" localSheetId="4">#REF!</definedName>
    <definedName name="HAZM401512423838A30LIG" localSheetId="7">#REF!</definedName>
    <definedName name="HAZM401512423838A30LIG">#REF!</definedName>
    <definedName name="HAZM452012433838A25LIG" localSheetId="2">#REF!</definedName>
    <definedName name="HAZM452012433838A25LIG" localSheetId="4">#REF!</definedName>
    <definedName name="HAZM452012433838A25LIG" localSheetId="7">#REF!</definedName>
    <definedName name="HAZM452012433838A25LIG">#REF!</definedName>
    <definedName name="HAZM452013533838A25LIG" localSheetId="2">#REF!</definedName>
    <definedName name="HAZM452013533838A25LIG" localSheetId="4">#REF!</definedName>
    <definedName name="HAZM452013533838A25LIG" localSheetId="7">#REF!</definedName>
    <definedName name="HAZM452013533838A25LIG">#REF!</definedName>
    <definedName name="HAZM452014033838A25" localSheetId="2">#REF!</definedName>
    <definedName name="HAZM452014033838A25" localSheetId="4">#REF!</definedName>
    <definedName name="HAZM452014033838A25" localSheetId="7">#REF!</definedName>
    <definedName name="HAZM452014033838A25">#REF!</definedName>
    <definedName name="HAZM452018033838A25" localSheetId="2">#REF!</definedName>
    <definedName name="HAZM452018033838A25" localSheetId="4">#REF!</definedName>
    <definedName name="HAZM452018033838A25" localSheetId="7">#REF!</definedName>
    <definedName name="HAZM452018033838A25">#REF!</definedName>
    <definedName name="HAZM452512433838A25LIG" localSheetId="2">#REF!</definedName>
    <definedName name="HAZM452512433838A25LIG" localSheetId="4">#REF!</definedName>
    <definedName name="HAZM452512433838A25LIG" localSheetId="7">#REF!</definedName>
    <definedName name="HAZM452512433838A25LIG">#REF!</definedName>
    <definedName name="HAZM452513533838A25LIG" localSheetId="2">#REF!</definedName>
    <definedName name="HAZM452513533838A25LIG" localSheetId="4">#REF!</definedName>
    <definedName name="HAZM452513533838A25LIG" localSheetId="7">#REF!</definedName>
    <definedName name="HAZM452513533838A25LIG">#REF!</definedName>
    <definedName name="HAZM452514033838A25" localSheetId="2">#REF!</definedName>
    <definedName name="HAZM452514033838A25" localSheetId="4">#REF!</definedName>
    <definedName name="HAZM452514033838A25" localSheetId="7">#REF!</definedName>
    <definedName name="HAZM452514033838A25">#REF!</definedName>
    <definedName name="HAZM452521033838A25" localSheetId="2">#REF!</definedName>
    <definedName name="HAZM452521033838A25" localSheetId="4">#REF!</definedName>
    <definedName name="HAZM452521033838A25" localSheetId="7">#REF!</definedName>
    <definedName name="HAZM452521033838A25">#REF!</definedName>
    <definedName name="HAZM452524033838A25" localSheetId="2">#REF!</definedName>
    <definedName name="HAZM452524033838A25" localSheetId="4">#REF!</definedName>
    <definedName name="HAZM452524033838A25" localSheetId="7">#REF!</definedName>
    <definedName name="HAZM452524033838A25">#REF!</definedName>
    <definedName name="HAZM45X25180" localSheetId="2">#REF!</definedName>
    <definedName name="HAZM45X25180" localSheetId="4">#REF!</definedName>
    <definedName name="HAZM45X25180" localSheetId="7">#REF!</definedName>
    <definedName name="HAZM45X25180">#REF!</definedName>
    <definedName name="HAZM602512433838A25LIG" localSheetId="2">#REF!</definedName>
    <definedName name="HAZM602512433838A25LIG" localSheetId="4">#REF!</definedName>
    <definedName name="HAZM602512433838A25LIG" localSheetId="7">#REF!</definedName>
    <definedName name="HAZM602512433838A25LIG">#REF!</definedName>
    <definedName name="HAZM602513533838A25LIG" localSheetId="2">#REF!</definedName>
    <definedName name="HAZM602513533838A25LIG" localSheetId="4">#REF!</definedName>
    <definedName name="HAZM602513533838A25LIG" localSheetId="7">#REF!</definedName>
    <definedName name="HAZM602513533838A25LIG">#REF!</definedName>
    <definedName name="HAZM602514033838A25" localSheetId="2">#REF!</definedName>
    <definedName name="HAZM602514033838A25" localSheetId="4">#REF!</definedName>
    <definedName name="HAZM602514033838A25" localSheetId="7">#REF!</definedName>
    <definedName name="HAZM602514033838A25">#REF!</definedName>
    <definedName name="HAZM602521033838A25" localSheetId="2">#REF!</definedName>
    <definedName name="HAZM602521033838A25" localSheetId="4">#REF!</definedName>
    <definedName name="HAZM602521033838A25" localSheetId="7">#REF!</definedName>
    <definedName name="HAZM602521033838A25">#REF!</definedName>
    <definedName name="HAZM602524033838A25" localSheetId="2">#REF!</definedName>
    <definedName name="HAZM602524033838A25" localSheetId="4">#REF!</definedName>
    <definedName name="HAZM602524033838A25" localSheetId="7">#REF!</definedName>
    <definedName name="HAZM602524033838A25">#REF!</definedName>
    <definedName name="HAZM60X25180" localSheetId="2">#REF!</definedName>
    <definedName name="HAZM60X25180" localSheetId="4">#REF!</definedName>
    <definedName name="HAZM60X25180" localSheetId="7">#REF!</definedName>
    <definedName name="HAZM60X25180">#REF!</definedName>
    <definedName name="HAZM8TIPVIGACISTCONTRA" localSheetId="2">#REF!</definedName>
    <definedName name="HAZM8TIPVIGACISTCONTRA" localSheetId="4">#REF!</definedName>
    <definedName name="HAZM8TIPVIGACISTCONTRA" localSheetId="7">#REF!</definedName>
    <definedName name="HAZM8TIPVIGACISTCONTRA">#REF!</definedName>
    <definedName name="HAZMRAMPACONTRA" localSheetId="2">#REF!</definedName>
    <definedName name="HAZMRAMPACONTRA" localSheetId="4">#REF!</definedName>
    <definedName name="HAZMRAMPACONTRA" localSheetId="7">#REF!</definedName>
    <definedName name="HAZMRAMPACONTRA">#REF!</definedName>
    <definedName name="hbi">#REF!</definedName>
    <definedName name="hbii">#REF!</definedName>
    <definedName name="hbiii">#REF!</definedName>
    <definedName name="hbiiii">#REF!</definedName>
    <definedName name="hci">#REF!</definedName>
    <definedName name="hcii">#REF!</definedName>
    <definedName name="hciii">#REF!</definedName>
    <definedName name="hciiii">#REF!</definedName>
    <definedName name="hcpi">#REF!</definedName>
    <definedName name="hcpii">#REF!</definedName>
    <definedName name="hcpiii">#REF!</definedName>
    <definedName name="hcpiiii">#REF!</definedName>
    <definedName name="Header_Row" localSheetId="2">ROW(#REF!)</definedName>
    <definedName name="Header_Row" localSheetId="4">ROW(#REF!)</definedName>
    <definedName name="Header_Row" localSheetId="7">ROW(#REF!)</definedName>
    <definedName name="Header_Row">ROW(#REF!)</definedName>
    <definedName name="hect" localSheetId="2">#REF!</definedName>
    <definedName name="hect" localSheetId="4">#REF!</definedName>
    <definedName name="hect" localSheetId="7">#REF!</definedName>
    <definedName name="hect">#REF!</definedName>
    <definedName name="HECT.">'[116]Trabajos Generales'!$F$4</definedName>
    <definedName name="HECTB">'[116]Trabajos Generales'!$C$8</definedName>
    <definedName name="HEFEC">'[117]COSTO INDIRECTO'!$D$35</definedName>
    <definedName name="HERALB" localSheetId="2">#REF!</definedName>
    <definedName name="HERALB" localSheetId="3">#REF!</definedName>
    <definedName name="HERALB" localSheetId="4">#REF!</definedName>
    <definedName name="HERALB" localSheetId="5">#REF!</definedName>
    <definedName name="HERALB" localSheetId="6">#REF!</definedName>
    <definedName name="HERALB" localSheetId="7">#REF!</definedName>
    <definedName name="HERALB" localSheetId="0">#REF!</definedName>
    <definedName name="HERALB">#REF!</definedName>
    <definedName name="HERCARP" localSheetId="2">#REF!</definedName>
    <definedName name="HERCARP" localSheetId="4">#REF!</definedName>
    <definedName name="HERCARP" localSheetId="7">#REF!</definedName>
    <definedName name="HERCARP">#REF!</definedName>
    <definedName name="HERELE" localSheetId="2">#REF!</definedName>
    <definedName name="HERELE" localSheetId="4">#REF!</definedName>
    <definedName name="HERELE" localSheetId="7">#REF!</definedName>
    <definedName name="HERELE">#REF!</definedName>
    <definedName name="HERMED" localSheetId="2">#REF!</definedName>
    <definedName name="HERMED" localSheetId="4">#REF!</definedName>
    <definedName name="HERMED" localSheetId="5">#REF!</definedName>
    <definedName name="HERMED" localSheetId="6">#REF!</definedName>
    <definedName name="HERMED" localSheetId="7">#REF!</definedName>
    <definedName name="HERMED">#REF!</definedName>
    <definedName name="HERPIN" localSheetId="2">#REF!</definedName>
    <definedName name="HERPIN" localSheetId="4">#REF!</definedName>
    <definedName name="HERPIN" localSheetId="5">#REF!</definedName>
    <definedName name="HERPIN" localSheetId="6">#REF!</definedName>
    <definedName name="HERPIN" localSheetId="7">#REF!</definedName>
    <definedName name="HERPIN">#REF!</definedName>
    <definedName name="HERPLO" localSheetId="2">#REF!</definedName>
    <definedName name="HERPLO" localSheetId="4">#REF!</definedName>
    <definedName name="HERPLO" localSheetId="5">#REF!</definedName>
    <definedName name="HERPLO" localSheetId="6">#REF!</definedName>
    <definedName name="HERPLO" localSheetId="7">#REF!</definedName>
    <definedName name="HERPLO">#REF!</definedName>
    <definedName name="HERRERIA" localSheetId="2">#REF!</definedName>
    <definedName name="HERRERIA" localSheetId="4">#REF!</definedName>
    <definedName name="HERRERIA" localSheetId="5">#REF!</definedName>
    <definedName name="HERRERIA" localSheetId="6">#REF!</definedName>
    <definedName name="HERRERIA" localSheetId="7">#REF!</definedName>
    <definedName name="HERRERIA">#REF!</definedName>
    <definedName name="HERSEG" localSheetId="2">#REF!</definedName>
    <definedName name="HERSEG" localSheetId="4">#REF!</definedName>
    <definedName name="HERSEG" localSheetId="5">#REF!</definedName>
    <definedName name="HERSEG" localSheetId="6">#REF!</definedName>
    <definedName name="HERSEG" localSheetId="7">#REF!</definedName>
    <definedName name="HERSEG">#REF!</definedName>
    <definedName name="HERSUB" localSheetId="2">#REF!</definedName>
    <definedName name="HERSUB" localSheetId="4">#REF!</definedName>
    <definedName name="HERSUB" localSheetId="5">#REF!</definedName>
    <definedName name="HERSUB" localSheetId="6">#REF!</definedName>
    <definedName name="HERSUB" localSheetId="7">#REF!</definedName>
    <definedName name="HERSUB">#REF!</definedName>
    <definedName name="HERTRA" localSheetId="2">#REF!</definedName>
    <definedName name="HERTRA" localSheetId="4">#REF!</definedName>
    <definedName name="HERTRA" localSheetId="5">#REF!</definedName>
    <definedName name="HERTRA" localSheetId="6">#REF!</definedName>
    <definedName name="HERTRA" localSheetId="7">#REF!</definedName>
    <definedName name="HERTRA">#REF!</definedName>
    <definedName name="HERVAR" localSheetId="2">#REF!</definedName>
    <definedName name="HERVAR" localSheetId="4">#REF!</definedName>
    <definedName name="HERVAR" localSheetId="5">#REF!</definedName>
    <definedName name="HERVAR" localSheetId="6">#REF!</definedName>
    <definedName name="HERVAR" localSheetId="7">#REF!</definedName>
    <definedName name="HERVAR">#REF!</definedName>
    <definedName name="HGON100" localSheetId="2">#REF!</definedName>
    <definedName name="HGON100" localSheetId="3">#REF!</definedName>
    <definedName name="HGON100" localSheetId="4">#REF!</definedName>
    <definedName name="HGON100" localSheetId="5">#REF!</definedName>
    <definedName name="HGON100" localSheetId="6">#REF!</definedName>
    <definedName name="HGON100" localSheetId="7">#REF!</definedName>
    <definedName name="HGON100" localSheetId="0">#REF!</definedName>
    <definedName name="HGON100">#REF!</definedName>
    <definedName name="HGON140" localSheetId="2">#REF!</definedName>
    <definedName name="HGON140" localSheetId="3">#REF!</definedName>
    <definedName name="HGON140" localSheetId="4">#REF!</definedName>
    <definedName name="HGON140" localSheetId="5">#REF!</definedName>
    <definedName name="HGON140" localSheetId="6">#REF!</definedName>
    <definedName name="HGON140" localSheetId="7">#REF!</definedName>
    <definedName name="HGON140" localSheetId="0">#REF!</definedName>
    <definedName name="HGON140">#REF!</definedName>
    <definedName name="HGON180" localSheetId="2">#REF!</definedName>
    <definedName name="HGON180" localSheetId="3">#REF!</definedName>
    <definedName name="HGON180" localSheetId="4">#REF!</definedName>
    <definedName name="HGON180" localSheetId="5">#REF!</definedName>
    <definedName name="HGON180" localSheetId="6">#REF!</definedName>
    <definedName name="HGON180" localSheetId="7">#REF!</definedName>
    <definedName name="HGON180" localSheetId="0">#REF!</definedName>
    <definedName name="HGON180">#REF!</definedName>
    <definedName name="HGON210" localSheetId="2">#REF!</definedName>
    <definedName name="HGON210" localSheetId="3">#REF!</definedName>
    <definedName name="HGON210" localSheetId="4">#REF!</definedName>
    <definedName name="HGON210" localSheetId="5">#REF!</definedName>
    <definedName name="HGON210" localSheetId="6">#REF!</definedName>
    <definedName name="HGON210" localSheetId="7">#REF!</definedName>
    <definedName name="HGON210" localSheetId="0">#REF!</definedName>
    <definedName name="HGON210">#REF!</definedName>
    <definedName name="HidrofugoSXPEL.32oz" localSheetId="2">#REF!</definedName>
    <definedName name="HidrofugoSXPEL.32oz" localSheetId="4">#REF!</definedName>
    <definedName name="HidrofugoSXPEL.32oz" localSheetId="7">#REF!</definedName>
    <definedName name="HidrofugoSXPEL.32oz">#REF!</definedName>
    <definedName name="HILO" localSheetId="2">#REF!</definedName>
    <definedName name="HILO" localSheetId="4">#REF!</definedName>
    <definedName name="HILO" localSheetId="7">#REF!</definedName>
    <definedName name="HILO">#REF!</definedName>
    <definedName name="Hilo_de_Nylon">[47]Insumos!$B$69:$D$69</definedName>
    <definedName name="HINCA" localSheetId="2">#REF!</definedName>
    <definedName name="HINCA" localSheetId="3">#REF!</definedName>
    <definedName name="HINCA" localSheetId="4">#REF!</definedName>
    <definedName name="HINCA" localSheetId="5">#REF!</definedName>
    <definedName name="HINCA" localSheetId="6">#REF!</definedName>
    <definedName name="HINCA" localSheetId="7">#REF!</definedName>
    <definedName name="HINCA">#REF!</definedName>
    <definedName name="HINCA_2">"$#REF!.$#REF!$#REF!"</definedName>
    <definedName name="HINCA_3">"$#REF!.$#REF!$#REF!"</definedName>
    <definedName name="Hinca_de_Pilotes" localSheetId="2">[56]Insumos!#REF!</definedName>
    <definedName name="Hinca_de_Pilotes" localSheetId="3">[56]Insumos!#REF!</definedName>
    <definedName name="Hinca_de_Pilotes" localSheetId="4">[56]Insumos!#REF!</definedName>
    <definedName name="Hinca_de_Pilotes" localSheetId="5">[56]Insumos!#REF!</definedName>
    <definedName name="Hinca_de_Pilotes" localSheetId="6">[56]Insumos!#REF!</definedName>
    <definedName name="Hinca_de_Pilotes" localSheetId="7">[56]Insumos!#REF!</definedName>
    <definedName name="Hinca_de_Pilotes" localSheetId="0">[56]Insumos!#REF!</definedName>
    <definedName name="Hinca_de_Pilotes">[56]Insumos!#REF!</definedName>
    <definedName name="Hinca_de_Pilotes_2">#N/A</definedName>
    <definedName name="Hinca_de_Pilotes_3">#N/A</definedName>
    <definedName name="HINCADEPILOTES" localSheetId="2">[74]Análisis!#REF!</definedName>
    <definedName name="HINCADEPILOTES" localSheetId="3">[74]Análisis!#REF!</definedName>
    <definedName name="HINCADEPILOTES" localSheetId="4">[74]Análisis!#REF!</definedName>
    <definedName name="HINCADEPILOTES" localSheetId="5">[74]Análisis!#REF!</definedName>
    <definedName name="HINCADEPILOTES" localSheetId="6">[74]Análisis!#REF!</definedName>
    <definedName name="HINCADEPILOTES" localSheetId="7">[74]Análisis!#REF!</definedName>
    <definedName name="HINCADEPILOTES">[74]Análisis!#REF!</definedName>
    <definedName name="HINCADEPILOTES_2">#N/A</definedName>
    <definedName name="HINCADEPILOTES_3">#N/A</definedName>
    <definedName name="HINDUSTRIAL100" localSheetId="2">#REF!</definedName>
    <definedName name="HINDUSTRIAL100" localSheetId="3">#REF!</definedName>
    <definedName name="HINDUSTRIAL100" localSheetId="4">#REF!</definedName>
    <definedName name="HINDUSTRIAL100" localSheetId="5">#REF!</definedName>
    <definedName name="HINDUSTRIAL100" localSheetId="6">#REF!</definedName>
    <definedName name="HINDUSTRIAL100" localSheetId="7">#REF!</definedName>
    <definedName name="HINDUSTRIAL100">#REF!</definedName>
    <definedName name="HINDUSTRIAL140" localSheetId="2">#REF!</definedName>
    <definedName name="HINDUSTRIAL140" localSheetId="4">#REF!</definedName>
    <definedName name="HINDUSTRIAL140" localSheetId="7">#REF!</definedName>
    <definedName name="HINDUSTRIAL140">#REF!</definedName>
    <definedName name="HINDUSTRIAL180" localSheetId="2">#REF!</definedName>
    <definedName name="HINDUSTRIAL180" localSheetId="3">#REF!</definedName>
    <definedName name="HINDUSTRIAL180" localSheetId="4">#REF!</definedName>
    <definedName name="HINDUSTRIAL180" localSheetId="5">#REF!</definedName>
    <definedName name="HINDUSTRIAL180" localSheetId="6">#REF!</definedName>
    <definedName name="HINDUSTRIAL180" localSheetId="7">#REF!</definedName>
    <definedName name="HINDUSTRIAL180" localSheetId="0">#REF!</definedName>
    <definedName name="HINDUSTRIAL180">#REF!</definedName>
    <definedName name="HINDUSTRIAL210" localSheetId="2">#REF!</definedName>
    <definedName name="HINDUSTRIAL210" localSheetId="3">#REF!</definedName>
    <definedName name="HINDUSTRIAL210" localSheetId="4">#REF!</definedName>
    <definedName name="HINDUSTRIAL210" localSheetId="5">#REF!</definedName>
    <definedName name="HINDUSTRIAL210" localSheetId="6">#REF!</definedName>
    <definedName name="HINDUSTRIAL210" localSheetId="7">#REF!</definedName>
    <definedName name="HINDUSTRIAL210" localSheetId="0">#REF!</definedName>
    <definedName name="HINDUSTRIAL210">#REF!</definedName>
    <definedName name="hligadora" localSheetId="2">#REF!</definedName>
    <definedName name="hligadora" localSheetId="3">#REF!</definedName>
    <definedName name="hligadora" localSheetId="4">#REF!</definedName>
    <definedName name="hligadora" localSheetId="5">#REF!</definedName>
    <definedName name="hligadora" localSheetId="6">#REF!</definedName>
    <definedName name="hligadora" localSheetId="7">#REF!</definedName>
    <definedName name="hligadora" localSheetId="0">#REF!</definedName>
    <definedName name="hligadora">#REF!</definedName>
    <definedName name="HOJA_RESUMEN">#REF!</definedName>
    <definedName name="HOJASEGUETA" localSheetId="2">#REF!</definedName>
    <definedName name="HOJASEGUETA" localSheetId="4">#REF!</definedName>
    <definedName name="HOJASEGUETA" localSheetId="7">#REF!</definedName>
    <definedName name="HOJASEGUETA">#REF!</definedName>
    <definedName name="HOM240KC" localSheetId="2">'[23]anal term'!#REF!</definedName>
    <definedName name="HOM240KC" localSheetId="3">'[23]anal term'!#REF!</definedName>
    <definedName name="HOM240KC" localSheetId="4">'[23]anal term'!#REF!</definedName>
    <definedName name="HOM240KC" localSheetId="5">'[23]anal term'!#REF!</definedName>
    <definedName name="HOM240KC" localSheetId="6">'[23]anal term'!#REF!</definedName>
    <definedName name="HOM240KC" localSheetId="7">'[23]anal term'!#REF!</definedName>
    <definedName name="HOM240KC" localSheetId="0">'[23]anal term'!#REF!</definedName>
    <definedName name="HOM240KC">'[23]anal term'!#REF!</definedName>
    <definedName name="HORACIO" localSheetId="2">#REF!</definedName>
    <definedName name="HORACIO" localSheetId="3">#REF!</definedName>
    <definedName name="HORACIO" localSheetId="4">#REF!</definedName>
    <definedName name="HORACIO" localSheetId="5">#REF!</definedName>
    <definedName name="HORACIO" localSheetId="6">#REF!</definedName>
    <definedName name="HORACIO" localSheetId="7">#REF!</definedName>
    <definedName name="HORACIO">#REF!</definedName>
    <definedName name="HORACIO_2">"$#REF!.$L$66:$W$66"</definedName>
    <definedName name="HORACIO_3">"$#REF!.$L$66:$W$66"</definedName>
    <definedName name="horadia" localSheetId="2">#REF!</definedName>
    <definedName name="horadia" localSheetId="3">#REF!</definedName>
    <definedName name="horadia" localSheetId="4">#REF!</definedName>
    <definedName name="horadia" localSheetId="5">#REF!</definedName>
    <definedName name="horadia" localSheetId="6">#REF!</definedName>
    <definedName name="horadia" localSheetId="7">#REF!</definedName>
    <definedName name="horadia">#REF!</definedName>
    <definedName name="horames" localSheetId="2">#REF!</definedName>
    <definedName name="horames" localSheetId="4">#REF!</definedName>
    <definedName name="horames" localSheetId="7">#REF!</definedName>
    <definedName name="horames">#REF!</definedName>
    <definedName name="horind100" localSheetId="2">#REF!</definedName>
    <definedName name="horind100" localSheetId="3">#REF!</definedName>
    <definedName name="horind100" localSheetId="4">#REF!</definedName>
    <definedName name="horind100" localSheetId="5">#REF!</definedName>
    <definedName name="horind100" localSheetId="6">#REF!</definedName>
    <definedName name="horind100" localSheetId="7">#REF!</definedName>
    <definedName name="horind100" localSheetId="0">#REF!</definedName>
    <definedName name="horind100">#REF!</definedName>
    <definedName name="horind140" localSheetId="2">#REF!</definedName>
    <definedName name="horind140" localSheetId="3">#REF!</definedName>
    <definedName name="horind140" localSheetId="4">#REF!</definedName>
    <definedName name="horind140" localSheetId="5">#REF!</definedName>
    <definedName name="horind140" localSheetId="6">#REF!</definedName>
    <definedName name="horind140" localSheetId="7">#REF!</definedName>
    <definedName name="horind140" localSheetId="0">#REF!</definedName>
    <definedName name="horind140">#REF!</definedName>
    <definedName name="horind180" localSheetId="2">#REF!</definedName>
    <definedName name="horind180" localSheetId="3">#REF!</definedName>
    <definedName name="horind180" localSheetId="4">#REF!</definedName>
    <definedName name="horind180" localSheetId="5">#REF!</definedName>
    <definedName name="horind180" localSheetId="6">#REF!</definedName>
    <definedName name="horind180" localSheetId="7">#REF!</definedName>
    <definedName name="horind180" localSheetId="0">#REF!</definedName>
    <definedName name="horind180">#REF!</definedName>
    <definedName name="horind210" localSheetId="2">#REF!</definedName>
    <definedName name="horind210" localSheetId="3">#REF!</definedName>
    <definedName name="horind210" localSheetId="4">#REF!</definedName>
    <definedName name="horind210" localSheetId="5">#REF!</definedName>
    <definedName name="horind210" localSheetId="6">#REF!</definedName>
    <definedName name="horind210" localSheetId="7">#REF!</definedName>
    <definedName name="horind210" localSheetId="0">#REF!</definedName>
    <definedName name="horind210">#REF!</definedName>
    <definedName name="horm" localSheetId="2">#REF!</definedName>
    <definedName name="horm" localSheetId="4">#REF!</definedName>
    <definedName name="horm" localSheetId="7">#REF!</definedName>
    <definedName name="horm">#REF!</definedName>
    <definedName name="horm.1.2">'[77]Ana. Horm mexc mort'!$D$70</definedName>
    <definedName name="horm.1.3">'[93]Ana. Horm mexc mort'!$D$53</definedName>
    <definedName name="horm.1.3.5">'[93]Ana. Horm mexc mort'!$D$61</definedName>
    <definedName name="Horm.1.3.5.llenado.Bloques" localSheetId="2">#REF!</definedName>
    <definedName name="Horm.1.3.5.llenado.Bloques" localSheetId="3">#REF!</definedName>
    <definedName name="Horm.1.3.5.llenado.Bloques" localSheetId="4">#REF!</definedName>
    <definedName name="Horm.1.3.5.llenado.Bloques" localSheetId="5">#REF!</definedName>
    <definedName name="Horm.1.3.5.llenado.Bloques" localSheetId="6">#REF!</definedName>
    <definedName name="Horm.1.3.5.llenado.Bloques" localSheetId="7">#REF!</definedName>
    <definedName name="Horm.1.3.5.llenado.Bloques">#REF!</definedName>
    <definedName name="Horm.100" localSheetId="2">#REF!</definedName>
    <definedName name="Horm.100" localSheetId="4">#REF!</definedName>
    <definedName name="Horm.100" localSheetId="7">#REF!</definedName>
    <definedName name="Horm.100">#REF!</definedName>
    <definedName name="Horm.140" localSheetId="2">#REF!</definedName>
    <definedName name="Horm.140" localSheetId="4">#REF!</definedName>
    <definedName name="Horm.140" localSheetId="7">#REF!</definedName>
    <definedName name="Horm.140">#REF!</definedName>
    <definedName name="Horm.180" localSheetId="2">#REF!</definedName>
    <definedName name="Horm.180" localSheetId="4">#REF!</definedName>
    <definedName name="Horm.180" localSheetId="7">#REF!</definedName>
    <definedName name="Horm.180">#REF!</definedName>
    <definedName name="Horm.180.Aditivo" localSheetId="2">#REF!</definedName>
    <definedName name="Horm.180.Aditivo" localSheetId="4">#REF!</definedName>
    <definedName name="Horm.180.Aditivo" localSheetId="7">#REF!</definedName>
    <definedName name="Horm.180.Aditivo">#REF!</definedName>
    <definedName name="Horm.210" localSheetId="2">#REF!</definedName>
    <definedName name="Horm.210" localSheetId="4">#REF!</definedName>
    <definedName name="Horm.210" localSheetId="7">#REF!</definedName>
    <definedName name="Horm.210">#REF!</definedName>
    <definedName name="Horm.210.Adit." localSheetId="2">#REF!</definedName>
    <definedName name="Horm.210.Adit." localSheetId="4">#REF!</definedName>
    <definedName name="Horm.210.Adit." localSheetId="7">#REF!</definedName>
    <definedName name="Horm.210.Adit.">#REF!</definedName>
    <definedName name="Horm.210.Aditivos" localSheetId="2">#REF!</definedName>
    <definedName name="Horm.210.Aditivos" localSheetId="4">#REF!</definedName>
    <definedName name="Horm.210.Aditivos" localSheetId="7">#REF!</definedName>
    <definedName name="Horm.210.Aditivos">#REF!</definedName>
    <definedName name="Horm.210.Visto.Aditivos" localSheetId="2">#REF!</definedName>
    <definedName name="Horm.210.Visto.Aditivos" localSheetId="4">#REF!</definedName>
    <definedName name="Horm.210.Visto.Aditivos" localSheetId="7">#REF!</definedName>
    <definedName name="Horm.210.Visto.Aditivos">#REF!</definedName>
    <definedName name="Horm.280" localSheetId="2">#REF!</definedName>
    <definedName name="Horm.280" localSheetId="4">#REF!</definedName>
    <definedName name="Horm.280" localSheetId="7">#REF!</definedName>
    <definedName name="Horm.280">#REF!</definedName>
    <definedName name="Horm.Ind.100" localSheetId="2">#REF!</definedName>
    <definedName name="Horm.Ind.100" localSheetId="4">#REF!</definedName>
    <definedName name="Horm.Ind.100" localSheetId="7">#REF!</definedName>
    <definedName name="Horm.Ind.100">#REF!</definedName>
    <definedName name="Horm.Ind.140" localSheetId="2">#REF!</definedName>
    <definedName name="Horm.Ind.140" localSheetId="4">#REF!</definedName>
    <definedName name="Horm.Ind.140" localSheetId="7">#REF!</definedName>
    <definedName name="Horm.Ind.140">#REF!</definedName>
    <definedName name="Horm.Ind.140.Sin.Bomba">[59]Insumos!$E$35</definedName>
    <definedName name="Horm.Ind.160" localSheetId="2">#REF!</definedName>
    <definedName name="Horm.Ind.160" localSheetId="3">#REF!</definedName>
    <definedName name="Horm.Ind.160" localSheetId="4">#REF!</definedName>
    <definedName name="Horm.Ind.160" localSheetId="5">#REF!</definedName>
    <definedName name="Horm.Ind.160" localSheetId="6">#REF!</definedName>
    <definedName name="Horm.Ind.160" localSheetId="7">#REF!</definedName>
    <definedName name="Horm.Ind.160">#REF!</definedName>
    <definedName name="Horm.Ind.180" localSheetId="2">#REF!</definedName>
    <definedName name="Horm.Ind.180" localSheetId="4">#REF!</definedName>
    <definedName name="Horm.Ind.180" localSheetId="7">#REF!</definedName>
    <definedName name="Horm.Ind.180">#REF!</definedName>
    <definedName name="Horm.Ind.180.Sin.Bomba">[59]Insumos!$E$37</definedName>
    <definedName name="Horm.Ind.210" localSheetId="2">#REF!</definedName>
    <definedName name="Horm.Ind.210" localSheetId="3">#REF!</definedName>
    <definedName name="Horm.Ind.210" localSheetId="4">#REF!</definedName>
    <definedName name="Horm.Ind.210" localSheetId="5">#REF!</definedName>
    <definedName name="Horm.Ind.210" localSheetId="6">#REF!</definedName>
    <definedName name="Horm.Ind.210" localSheetId="7">#REF!</definedName>
    <definedName name="Horm.Ind.210">#REF!</definedName>
    <definedName name="Horm.Ind.210.Sin.Bomba">[59]Insumos!$E$39</definedName>
    <definedName name="Horm.Ind.240" localSheetId="2">#REF!</definedName>
    <definedName name="Horm.Ind.240" localSheetId="3">#REF!</definedName>
    <definedName name="Horm.Ind.240" localSheetId="4">#REF!</definedName>
    <definedName name="Horm.Ind.240" localSheetId="5">#REF!</definedName>
    <definedName name="Horm.Ind.240" localSheetId="6">#REF!</definedName>
    <definedName name="Horm.Ind.240" localSheetId="7">#REF!</definedName>
    <definedName name="Horm.Ind.240">#REF!</definedName>
    <definedName name="Horm.Ind.250" localSheetId="2">#REF!</definedName>
    <definedName name="Horm.Ind.250" localSheetId="4">#REF!</definedName>
    <definedName name="Horm.Ind.250" localSheetId="7">#REF!</definedName>
    <definedName name="Horm.Ind.250">#REF!</definedName>
    <definedName name="Horm.Visto.Blanco.Aditivos" localSheetId="2">#REF!</definedName>
    <definedName name="Horm.Visto.Blanco.Aditivos" localSheetId="4">#REF!</definedName>
    <definedName name="Horm.Visto.Blanco.Aditivos" localSheetId="7">#REF!</definedName>
    <definedName name="Horm.Visto.Blanco.Aditivos">#REF!</definedName>
    <definedName name="HORM124" localSheetId="2">#REF!</definedName>
    <definedName name="HORM124" localSheetId="4">#REF!</definedName>
    <definedName name="HORM124" localSheetId="7">#REF!</definedName>
    <definedName name="HORM124">#REF!</definedName>
    <definedName name="HORM124LIG">[118]Analisis!$F$1872</definedName>
    <definedName name="HORM124LIGADORA" localSheetId="2">#REF!</definedName>
    <definedName name="HORM124LIGADORA" localSheetId="3">#REF!</definedName>
    <definedName name="HORM124LIGADORA" localSheetId="4">#REF!</definedName>
    <definedName name="HORM124LIGADORA" localSheetId="5">#REF!</definedName>
    <definedName name="HORM124LIGADORA" localSheetId="6">#REF!</definedName>
    <definedName name="HORM124LIGADORA" localSheetId="7">#REF!</definedName>
    <definedName name="HORM124LIGADORA" localSheetId="0">#REF!</definedName>
    <definedName name="HORM124LIGADORA">#REF!</definedName>
    <definedName name="HORM124LIGAWINCHE" localSheetId="2">#REF!</definedName>
    <definedName name="HORM124LIGAWINCHE" localSheetId="4">#REF!</definedName>
    <definedName name="HORM124LIGAWINCHE" localSheetId="7">#REF!</definedName>
    <definedName name="HORM124LIGAWINCHE">#REF!</definedName>
    <definedName name="HORM124M">[94]Analisis!$F$1057</definedName>
    <definedName name="HORM135" localSheetId="2">#REF!</definedName>
    <definedName name="HORM135" localSheetId="3">#REF!</definedName>
    <definedName name="HORM135" localSheetId="4">#REF!</definedName>
    <definedName name="HORM135" localSheetId="5">#REF!</definedName>
    <definedName name="HORM135" localSheetId="6">#REF!</definedName>
    <definedName name="HORM135" localSheetId="7">#REF!</definedName>
    <definedName name="HORM135" localSheetId="0">#REF!</definedName>
    <definedName name="HORM135">#REF!</definedName>
    <definedName name="HORM135_MANUAL">'[96]HORM. Y MORTEROS.'!$H$212</definedName>
    <definedName name="HORM135LIGADORA" localSheetId="2">#REF!</definedName>
    <definedName name="HORM135LIGADORA" localSheetId="3">#REF!</definedName>
    <definedName name="HORM135LIGADORA" localSheetId="4">#REF!</definedName>
    <definedName name="HORM135LIGADORA" localSheetId="5">#REF!</definedName>
    <definedName name="HORM135LIGADORA" localSheetId="6">#REF!</definedName>
    <definedName name="HORM135LIGADORA" localSheetId="7">#REF!</definedName>
    <definedName name="HORM135LIGADORA" localSheetId="0">#REF!</definedName>
    <definedName name="HORM135LIGADORA">#REF!</definedName>
    <definedName name="HORM135LIGAWINCHE" localSheetId="2">#REF!</definedName>
    <definedName name="HORM135LIGAWINCHE" localSheetId="4">#REF!</definedName>
    <definedName name="HORM135LIGAWINCHE" localSheetId="7">#REF!</definedName>
    <definedName name="HORM135LIGAWINCHE">#REF!</definedName>
    <definedName name="HORM135M">[94]Analisis!$F$1033</definedName>
    <definedName name="HORM140" localSheetId="2">#REF!</definedName>
    <definedName name="HORM140" localSheetId="3">#REF!</definedName>
    <definedName name="HORM140" localSheetId="4">#REF!</definedName>
    <definedName name="HORM140" localSheetId="5">#REF!</definedName>
    <definedName name="HORM140" localSheetId="6">#REF!</definedName>
    <definedName name="HORM140" localSheetId="7">#REF!</definedName>
    <definedName name="HORM140" localSheetId="0">#REF!</definedName>
    <definedName name="HORM140">#REF!</definedName>
    <definedName name="HORM140LI" localSheetId="3">[5]UASD!$F$3141</definedName>
    <definedName name="HORM140LI" localSheetId="4">[5]UASD!$F$3141</definedName>
    <definedName name="HORM140LI" localSheetId="5">[5]UASD!$F$3141</definedName>
    <definedName name="HORM140LI" localSheetId="6">[5]UASD!$F$3141</definedName>
    <definedName name="HORM140LI" localSheetId="7">[5]UASD!$F$3141</definedName>
    <definedName name="HORM140LI" localSheetId="0">[5]UASD!$F$3141</definedName>
    <definedName name="HORM140LI">[6]UASD!$F$3141</definedName>
    <definedName name="HORM160" localSheetId="2">#REF!</definedName>
    <definedName name="HORM160" localSheetId="3">#REF!</definedName>
    <definedName name="HORM160" localSheetId="4">#REF!</definedName>
    <definedName name="HORM160" localSheetId="5">#REF!</definedName>
    <definedName name="HORM160" localSheetId="6">#REF!</definedName>
    <definedName name="HORM160" localSheetId="7">#REF!</definedName>
    <definedName name="HORM160" localSheetId="0">#REF!</definedName>
    <definedName name="HORM160">#REF!</definedName>
    <definedName name="HORM180" localSheetId="2">#REF!</definedName>
    <definedName name="HORM180" localSheetId="3">#REF!</definedName>
    <definedName name="HORM180" localSheetId="4">#REF!</definedName>
    <definedName name="HORM180" localSheetId="5">#REF!</definedName>
    <definedName name="HORM180" localSheetId="6">#REF!</definedName>
    <definedName name="HORM180" localSheetId="7">#REF!</definedName>
    <definedName name="HORM180" localSheetId="0">#REF!</definedName>
    <definedName name="HORM180">#REF!</definedName>
    <definedName name="HORM210" localSheetId="2">#REF!</definedName>
    <definedName name="HORM210" localSheetId="3">#REF!</definedName>
    <definedName name="HORM210" localSheetId="4">#REF!</definedName>
    <definedName name="HORM210" localSheetId="5">#REF!</definedName>
    <definedName name="HORM210" localSheetId="6">#REF!</definedName>
    <definedName name="HORM210" localSheetId="7">#REF!</definedName>
    <definedName name="HORM210" localSheetId="0">#REF!</definedName>
    <definedName name="HORM210">#REF!</definedName>
    <definedName name="HORM240" localSheetId="2">#REF!</definedName>
    <definedName name="HORM240" localSheetId="3">#REF!</definedName>
    <definedName name="HORM240" localSheetId="4">#REF!</definedName>
    <definedName name="HORM240" localSheetId="5">#REF!</definedName>
    <definedName name="HORM240" localSheetId="6">#REF!</definedName>
    <definedName name="HORM240" localSheetId="7">#REF!</definedName>
    <definedName name="HORM240" localSheetId="0">#REF!</definedName>
    <definedName name="HORM240">#REF!</definedName>
    <definedName name="HORM250" localSheetId="2">#REF!</definedName>
    <definedName name="HORM250" localSheetId="4">#REF!</definedName>
    <definedName name="HORM250" localSheetId="7">#REF!</definedName>
    <definedName name="HORM250">#REF!</definedName>
    <definedName name="HORM260" localSheetId="2">#REF!</definedName>
    <definedName name="HORM260" localSheetId="4">#REF!</definedName>
    <definedName name="HORM260" localSheetId="7">#REF!</definedName>
    <definedName name="HORM260">#REF!</definedName>
    <definedName name="HORM280" localSheetId="2">#REF!</definedName>
    <definedName name="HORM280" localSheetId="4">#REF!</definedName>
    <definedName name="HORM280" localSheetId="7">#REF!</definedName>
    <definedName name="HORM280">#REF!</definedName>
    <definedName name="HORM300" localSheetId="2">#REF!</definedName>
    <definedName name="HORM300" localSheetId="4">#REF!</definedName>
    <definedName name="HORM300" localSheetId="7">#REF!</definedName>
    <definedName name="HORM300">#REF!</definedName>
    <definedName name="HORM350" localSheetId="2">#REF!</definedName>
    <definedName name="HORM350" localSheetId="4">#REF!</definedName>
    <definedName name="HORM350" localSheetId="7">#REF!</definedName>
    <definedName name="HORM350">#REF!</definedName>
    <definedName name="HORM400" localSheetId="2">#REF!</definedName>
    <definedName name="HORM400" localSheetId="4">#REF!</definedName>
    <definedName name="HORM400" localSheetId="7">#REF!</definedName>
    <definedName name="HORM400">#REF!</definedName>
    <definedName name="HORMFROT" localSheetId="2">#REF!</definedName>
    <definedName name="HORMFROT" localSheetId="4">#REF!</definedName>
    <definedName name="HORMFROT" localSheetId="7">#REF!</definedName>
    <definedName name="HORMFROT">#REF!</definedName>
    <definedName name="Hormigón_210_kg_cm2_con_aditivos">'[48]LISTA DE PRECIO'!$C$10</definedName>
    <definedName name="HORMIGON_AN" localSheetId="2">#REF!</definedName>
    <definedName name="HORMIGON_AN" localSheetId="3">#REF!</definedName>
    <definedName name="HORMIGON_AN" localSheetId="4">#REF!</definedName>
    <definedName name="HORMIGON_AN" localSheetId="5">#REF!</definedName>
    <definedName name="HORMIGON_AN" localSheetId="6">#REF!</definedName>
    <definedName name="HORMIGON_AN" localSheetId="7">#REF!</definedName>
    <definedName name="HORMIGON_AN">#REF!</definedName>
    <definedName name="Hormigón_Industrial_180_Kg_cm2">[47]Insumos!$B$70:$D$70</definedName>
    <definedName name="Hormigón_Industrial_210_Kg_cm2">[47]Insumos!$B$71:$D$71</definedName>
    <definedName name="Hormigón_Industrial_210_Kg_cm2_1">[47]Insumos!$B$71:$D$71</definedName>
    <definedName name="Hormigón_Industrial_210_Kg_cm2_2">[47]Insumos!$B$71:$D$71</definedName>
    <definedName name="Hormigón_Industrial_210_Kg_cm2_3">[47]Insumos!$B$71:$D$71</definedName>
    <definedName name="Hormigón_Industrial_240_Kg_cm2" localSheetId="2">[19]Insumos!#REF!</definedName>
    <definedName name="Hormigón_Industrial_240_Kg_cm2" localSheetId="3">[19]Insumos!#REF!</definedName>
    <definedName name="Hormigón_Industrial_240_Kg_cm2" localSheetId="4">[19]Insumos!#REF!</definedName>
    <definedName name="Hormigón_Industrial_240_Kg_cm2" localSheetId="5">[19]Insumos!#REF!</definedName>
    <definedName name="Hormigón_Industrial_240_Kg_cm2" localSheetId="6">[19]Insumos!#REF!</definedName>
    <definedName name="Hormigón_Industrial_240_Kg_cm2" localSheetId="7">[19]Insumos!#REF!</definedName>
    <definedName name="Hormigón_Industrial_240_Kg_cm2" localSheetId="0">[19]Insumos!#REF!</definedName>
    <definedName name="Hormigón_Industrial_240_Kg_cm2">[19]Insumos!#REF!</definedName>
    <definedName name="hormigon1.3.5" localSheetId="2">#REF!</definedName>
    <definedName name="hormigon1.3.5" localSheetId="3">#REF!</definedName>
    <definedName name="hormigon1.3.5" localSheetId="4">#REF!</definedName>
    <definedName name="hormigon1.3.5" localSheetId="5">#REF!</definedName>
    <definedName name="hormigon1.3.5" localSheetId="6">#REF!</definedName>
    <definedName name="hormigon1.3.5" localSheetId="7">#REF!</definedName>
    <definedName name="hormigon1.3.5">#REF!</definedName>
    <definedName name="HORMIGON100" localSheetId="2">#REF!</definedName>
    <definedName name="HORMIGON100" localSheetId="4">#REF!</definedName>
    <definedName name="HORMIGON100" localSheetId="7">#REF!</definedName>
    <definedName name="HORMIGON100">#REF!</definedName>
    <definedName name="hormigon140" localSheetId="2">#REF!</definedName>
    <definedName name="hormigon140" localSheetId="3">#REF!</definedName>
    <definedName name="hormigon140" localSheetId="4">#REF!</definedName>
    <definedName name="hormigon140" localSheetId="5">#REF!</definedName>
    <definedName name="hormigon140" localSheetId="6">#REF!</definedName>
    <definedName name="hormigon140" localSheetId="7">#REF!</definedName>
    <definedName name="hormigon140" localSheetId="0">#REF!</definedName>
    <definedName name="hormigon140">#REF!</definedName>
    <definedName name="hormigon180" localSheetId="2">#REF!</definedName>
    <definedName name="hormigon180" localSheetId="3">#REF!</definedName>
    <definedName name="hormigon180" localSheetId="4">#REF!</definedName>
    <definedName name="hormigon180" localSheetId="5">#REF!</definedName>
    <definedName name="hormigon180" localSheetId="6">#REF!</definedName>
    <definedName name="hormigon180" localSheetId="7">#REF!</definedName>
    <definedName name="hormigon180" localSheetId="0">#REF!</definedName>
    <definedName name="hormigon180">#REF!</definedName>
    <definedName name="hormigon210" localSheetId="2">#REF!</definedName>
    <definedName name="hormigon210" localSheetId="4">#REF!</definedName>
    <definedName name="hormigon210" localSheetId="7">#REF!</definedName>
    <definedName name="hormigon210">#REF!</definedName>
    <definedName name="HORMIGON210V" localSheetId="2">#REF!</definedName>
    <definedName name="HORMIGON210V" localSheetId="4">#REF!</definedName>
    <definedName name="HORMIGON210V" localSheetId="7">#REF!</definedName>
    <definedName name="HORMIGON210V">#REF!</definedName>
    <definedName name="HORMIGON210VSC" localSheetId="2">#REF!</definedName>
    <definedName name="HORMIGON210VSC" localSheetId="4">#REF!</definedName>
    <definedName name="HORMIGON210VSC" localSheetId="7">#REF!</definedName>
    <definedName name="HORMIGON210VSC">#REF!</definedName>
    <definedName name="hormigon240">[51]I.HORMIGON!$G$15</definedName>
    <definedName name="Hormigon240i">[50]MATERIALES!#REF!</definedName>
    <definedName name="hormigon280" localSheetId="2">#REF!</definedName>
    <definedName name="hormigon280" localSheetId="3">#REF!</definedName>
    <definedName name="hormigon280" localSheetId="4">#REF!</definedName>
    <definedName name="hormigon280" localSheetId="5">#REF!</definedName>
    <definedName name="hormigon280" localSheetId="6">#REF!</definedName>
    <definedName name="hormigon280" localSheetId="7">#REF!</definedName>
    <definedName name="hormigon280">#REF!</definedName>
    <definedName name="HORMIGON350" localSheetId="2">[110]Análisis!#REF!</definedName>
    <definedName name="HORMIGON350" localSheetId="3">[110]Análisis!#REF!</definedName>
    <definedName name="HORMIGON350" localSheetId="4">[110]Análisis!#REF!</definedName>
    <definedName name="HORMIGON350" localSheetId="5">[110]Análisis!#REF!</definedName>
    <definedName name="HORMIGON350" localSheetId="6">[110]Análisis!#REF!</definedName>
    <definedName name="HORMIGON350" localSheetId="7">[110]Análisis!#REF!</definedName>
    <definedName name="HORMIGON350">[110]Análisis!#REF!</definedName>
    <definedName name="HORMIGONARMADOALETAS" localSheetId="2">[110]Análisis!#REF!</definedName>
    <definedName name="HORMIGONARMADOALETAS" localSheetId="3">[110]Análisis!#REF!</definedName>
    <definedName name="HORMIGONARMADOALETAS" localSheetId="4">[110]Análisis!#REF!</definedName>
    <definedName name="HORMIGONARMADOALETAS" localSheetId="5">[110]Análisis!#REF!</definedName>
    <definedName name="HORMIGONARMADOALETAS" localSheetId="6">[110]Análisis!#REF!</definedName>
    <definedName name="HORMIGONARMADOALETAS" localSheetId="7">[110]Análisis!#REF!</definedName>
    <definedName name="HORMIGONARMADOALETAS">[110]Análisis!#REF!</definedName>
    <definedName name="HORMIGONARMADOESTRIBOS" localSheetId="2">[110]Análisis!#REF!</definedName>
    <definedName name="HORMIGONARMADOESTRIBOS" localSheetId="4">[110]Análisis!#REF!</definedName>
    <definedName name="HORMIGONARMADOESTRIBOS" localSheetId="7">[110]Análisis!#REF!</definedName>
    <definedName name="HORMIGONARMADOESTRIBOS">[110]Análisis!#REF!</definedName>
    <definedName name="HORMIGONARMADOGUARDARRUEDASYDEFENSASLATERALES" localSheetId="2">[74]Análisis!#REF!</definedName>
    <definedName name="HORMIGONARMADOGUARDARRUEDASYDEFENSASLATERALES" localSheetId="4">[74]Análisis!#REF!</definedName>
    <definedName name="HORMIGONARMADOGUARDARRUEDASYDEFENSASLATERALES" localSheetId="7">[74]Análisis!#REF!</definedName>
    <definedName name="HORMIGONARMADOGUARDARRUEDASYDEFENSASLATERALES">[74]Análisis!#REF!</definedName>
    <definedName name="HORMIGONARMADOGUARDARRUEDASYDEFENSASLATERALES_2">#N/A</definedName>
    <definedName name="HORMIGONARMADOGUARDARRUEDASYDEFENSASLATERALES_3">#N/A</definedName>
    <definedName name="HORMIGONARMADOLOSADEAPROCHE" localSheetId="2">[74]Análisis!#REF!</definedName>
    <definedName name="HORMIGONARMADOLOSADEAPROCHE" localSheetId="4">[74]Análisis!#REF!</definedName>
    <definedName name="HORMIGONARMADOLOSADEAPROCHE" localSheetId="7">[74]Análisis!#REF!</definedName>
    <definedName name="HORMIGONARMADOLOSADEAPROCHE">[74]Análisis!#REF!</definedName>
    <definedName name="HORMIGONARMADOLOSADEAPROCHE_2">#N/A</definedName>
    <definedName name="HORMIGONARMADOLOSADEAPROCHE_3">#N/A</definedName>
    <definedName name="HORMIGONARMADOLOSADETABLERO" localSheetId="2">[74]Análisis!#REF!</definedName>
    <definedName name="HORMIGONARMADOLOSADETABLERO" localSheetId="4">[74]Análisis!#REF!</definedName>
    <definedName name="HORMIGONARMADOLOSADETABLERO" localSheetId="7">[74]Análisis!#REF!</definedName>
    <definedName name="HORMIGONARMADOLOSADETABLERO">[74]Análisis!#REF!</definedName>
    <definedName name="HORMIGONARMADOLOSADETABLERO_2">#N/A</definedName>
    <definedName name="HORMIGONARMADOLOSADETABLERO_3">#N/A</definedName>
    <definedName name="HORMIGONARMADOVIGUETAS" localSheetId="2">[74]Análisis!#REF!</definedName>
    <definedName name="HORMIGONARMADOVIGUETAS" localSheetId="4">[74]Análisis!#REF!</definedName>
    <definedName name="HORMIGONARMADOVIGUETAS" localSheetId="7">[74]Análisis!#REF!</definedName>
    <definedName name="HORMIGONARMADOVIGUETAS">[74]Análisis!#REF!</definedName>
    <definedName name="HORMIGONARMADOVIGUETAS_2">#N/A</definedName>
    <definedName name="HORMIGONARMADOVIGUETAS_3">#N/A</definedName>
    <definedName name="hormigonproteccionpilas" localSheetId="2">[110]Análisis!#REF!</definedName>
    <definedName name="hormigonproteccionpilas" localSheetId="4">[110]Análisis!#REF!</definedName>
    <definedName name="hormigonproteccionpilas" localSheetId="7">[110]Análisis!#REF!</definedName>
    <definedName name="hormigonproteccionpilas">[110]Análisis!#REF!</definedName>
    <definedName name="HORMIGONSIMPLE" localSheetId="2">[110]Análisis!#REF!</definedName>
    <definedName name="HORMIGONSIMPLE" localSheetId="4">[110]Análisis!#REF!</definedName>
    <definedName name="HORMIGONSIMPLE" localSheetId="7">[110]Análisis!#REF!</definedName>
    <definedName name="HORMIGONSIMPLE">[110]Análisis!#REF!</definedName>
    <definedName name="HORMIGONVIGASPOSTENSADAS" localSheetId="2">[110]Análisis!#REF!</definedName>
    <definedName name="HORMIGONVIGASPOSTENSADAS" localSheetId="4">[110]Análisis!#REF!</definedName>
    <definedName name="HORMIGONVIGASPOSTENSADAS" localSheetId="7">[110]Análisis!#REF!</definedName>
    <definedName name="HORMIGONVIGASPOSTENSADAS">[110]Análisis!#REF!</definedName>
    <definedName name="HORMINDUS" localSheetId="2">#REF!</definedName>
    <definedName name="HORMINDUS" localSheetId="3">#REF!</definedName>
    <definedName name="HORMINDUS" localSheetId="4">#REF!</definedName>
    <definedName name="HORMINDUS" localSheetId="5">#REF!</definedName>
    <definedName name="HORMINDUS" localSheetId="6">#REF!</definedName>
    <definedName name="HORMINDUS" localSheetId="7">#REF!</definedName>
    <definedName name="HORMINDUS" localSheetId="0">#REF!</definedName>
    <definedName name="HORMINDUS">#REF!</definedName>
    <definedName name="HuellaMarmol" localSheetId="2">#REF!</definedName>
    <definedName name="HuellaMarmol" localSheetId="4">#REF!</definedName>
    <definedName name="HuellaMarmol" localSheetId="7">#REF!</definedName>
    <definedName name="HuellaMarmol">#REF!</definedName>
    <definedName name="HUO" localSheetId="2">[119]Cubicacion!#REF!</definedName>
    <definedName name="HUO" localSheetId="3">[120]Cubicacion!#REF!</definedName>
    <definedName name="HUO" localSheetId="4">[120]Cubicacion!#REF!</definedName>
    <definedName name="HUO" localSheetId="5">[120]Cubicacion!#REF!</definedName>
    <definedName name="HUO" localSheetId="6">[120]Cubicacion!#REF!</definedName>
    <definedName name="HUO" localSheetId="7">[120]Cubicacion!#REF!</definedName>
    <definedName name="HUO">[119]Cubicacion!#REF!</definedName>
    <definedName name="hupu2" localSheetId="2">[23]Volumenes!#REF!</definedName>
    <definedName name="hupu2" localSheetId="4">[23]Volumenes!#REF!</definedName>
    <definedName name="hupu2" localSheetId="7">[23]Volumenes!#REF!</definedName>
    <definedName name="hupu2">[23]Volumenes!#REF!</definedName>
    <definedName name="hupu3" localSheetId="2">[23]Volumenes!#REF!</definedName>
    <definedName name="hupu3" localSheetId="4">[23]Volumenes!#REF!</definedName>
    <definedName name="hupu3" localSheetId="7">[23]Volumenes!#REF!</definedName>
    <definedName name="hupu3">[23]Volumenes!#REF!</definedName>
    <definedName name="hupu3y" localSheetId="2">[23]Volumenes!#REF!</definedName>
    <definedName name="hupu3y" localSheetId="4">[23]Volumenes!#REF!</definedName>
    <definedName name="hupu3y" localSheetId="7">[23]Volumenes!#REF!</definedName>
    <definedName name="hupu3y">[23]Volumenes!#REF!</definedName>
    <definedName name="huve3" localSheetId="2">[23]Volumenes!#REF!</definedName>
    <definedName name="huve3" localSheetId="4">[23]Volumenes!#REF!</definedName>
    <definedName name="huve3" localSheetId="7">[23]Volumenes!#REF!</definedName>
    <definedName name="huve3">[23]Volumenes!#REF!</definedName>
    <definedName name="hwinche" localSheetId="2">#REF!</definedName>
    <definedName name="hwinche" localSheetId="3">#REF!</definedName>
    <definedName name="hwinche" localSheetId="4">#REF!</definedName>
    <definedName name="hwinche" localSheetId="5">#REF!</definedName>
    <definedName name="hwinche" localSheetId="6">#REF!</definedName>
    <definedName name="hwinche" localSheetId="7">#REF!</definedName>
    <definedName name="hwinche" localSheetId="0">#REF!</definedName>
    <definedName name="hwinche">#REF!</definedName>
    <definedName name="I" localSheetId="2">[4]A!#REF!</definedName>
    <definedName name="I" localSheetId="3">[4]A!#REF!</definedName>
    <definedName name="I" localSheetId="4">[4]A!#REF!</definedName>
    <definedName name="I" localSheetId="5">[4]A!#REF!</definedName>
    <definedName name="I" localSheetId="6">[4]A!#REF!</definedName>
    <definedName name="I" localSheetId="7">[4]A!#REF!</definedName>
    <definedName name="I" localSheetId="0">[4]A!#REF!</definedName>
    <definedName name="I">[4]A!#REF!</definedName>
    <definedName name="imocolocjuntas">[112]INSUMOS!$F$261</definedName>
    <definedName name="impempla" localSheetId="2">[23]Volumenes!#REF!</definedName>
    <definedName name="impempla" localSheetId="3">[23]Volumenes!#REF!</definedName>
    <definedName name="impempla" localSheetId="4">[23]Volumenes!#REF!</definedName>
    <definedName name="impempla" localSheetId="5">[23]Volumenes!#REF!</definedName>
    <definedName name="impempla" localSheetId="6">[23]Volumenes!#REF!</definedName>
    <definedName name="impempla" localSheetId="7">[23]Volumenes!#REF!</definedName>
    <definedName name="impempla">[23]Volumenes!#REF!</definedName>
    <definedName name="Imperlona" localSheetId="2">#REF!</definedName>
    <definedName name="Imperlona" localSheetId="3">#REF!</definedName>
    <definedName name="Imperlona" localSheetId="4">#REF!</definedName>
    <definedName name="Imperlona" localSheetId="5">#REF!</definedName>
    <definedName name="Imperlona" localSheetId="6">#REF!</definedName>
    <definedName name="Imperlona" localSheetId="7">#REF!</definedName>
    <definedName name="Imperlona" localSheetId="0">#REF!</definedName>
    <definedName name="Imperlona">#REF!</definedName>
    <definedName name="IMPERM.">#REF!</definedName>
    <definedName name="Impermeabilizante">[59]Insumos!$E$48</definedName>
    <definedName name="Impermeabilizante.Fibra.Vidrio.Siliconizer" localSheetId="2">#REF!</definedName>
    <definedName name="Impermeabilizante.Fibra.Vidrio.Siliconizer" localSheetId="3">#REF!</definedName>
    <definedName name="Impermeabilizante.Fibra.Vidrio.Siliconizer" localSheetId="4">#REF!</definedName>
    <definedName name="Impermeabilizante.Fibra.Vidrio.Siliconizer" localSheetId="5">#REF!</definedName>
    <definedName name="Impermeabilizante.Fibra.Vidrio.Siliconizer" localSheetId="6">#REF!</definedName>
    <definedName name="Impermeabilizante.Fibra.Vidrio.Siliconizer" localSheetId="7">#REF!</definedName>
    <definedName name="Impermeabilizante.Fibra.Vidrio.Siliconizer">#REF!</definedName>
    <definedName name="impermeabilizante.impertecho" localSheetId="2">#REF!</definedName>
    <definedName name="impermeabilizante.impertecho" localSheetId="4">#REF!</definedName>
    <definedName name="impermeabilizante.impertecho" localSheetId="7">#REF!</definedName>
    <definedName name="impermeabilizante.impertecho">#REF!</definedName>
    <definedName name="IMPERMEABILIZANTES" localSheetId="2">#REF!</definedName>
    <definedName name="IMPERMEABILIZANTES" localSheetId="4">#REF!</definedName>
    <definedName name="IMPERMEABILIZANTES" localSheetId="5">#REF!</definedName>
    <definedName name="IMPERMEABILIZANTES" localSheetId="6">#REF!</definedName>
    <definedName name="IMPERMEABILIZANTES" localSheetId="7">#REF!</definedName>
    <definedName name="IMPERMEABILIZANTES">#REF!</definedName>
    <definedName name="IMPEST" localSheetId="2">#REF!</definedName>
    <definedName name="IMPEST" localSheetId="4">#REF!</definedName>
    <definedName name="IMPEST" localSheetId="7">#REF!</definedName>
    <definedName name="IMPEST">#REF!</definedName>
    <definedName name="IMPREV" localSheetId="2">#REF!</definedName>
    <definedName name="IMPREV" localSheetId="4">#REF!</definedName>
    <definedName name="IMPREV" localSheetId="7">#REF!</definedName>
    <definedName name="IMPREV">#REF!</definedName>
    <definedName name="IMPREV." localSheetId="2">#REF!</definedName>
    <definedName name="IMPREV." localSheetId="4">#REF!</definedName>
    <definedName name="IMPREV." localSheetId="7">#REF!</definedName>
    <definedName name="IMPREV.">#REF!</definedName>
    <definedName name="IMPREVISTO" localSheetId="2">#REF!</definedName>
    <definedName name="IMPREVISTO" localSheetId="4">#REF!</definedName>
    <definedName name="IMPREVISTO" localSheetId="7">#REF!</definedName>
    <definedName name="IMPREVISTO">#REF!</definedName>
    <definedName name="IMPREVISTO1" localSheetId="2">#REF!</definedName>
    <definedName name="IMPREVISTO1" localSheetId="4">#REF!</definedName>
    <definedName name="IMPREVISTO1" localSheetId="7">#REF!</definedName>
    <definedName name="IMPREVISTO1">#REF!</definedName>
    <definedName name="IMPRIMACION">[45]ANALISIS!$H$441</definedName>
    <definedName name="IMTEPLA">'[61]anal term'!$G$1279</definedName>
    <definedName name="in" localSheetId="2">#REF!</definedName>
    <definedName name="in" localSheetId="3">#REF!</definedName>
    <definedName name="in" localSheetId="4">#REF!</definedName>
    <definedName name="in" localSheetId="5">#REF!</definedName>
    <definedName name="in" localSheetId="6">#REF!</definedName>
    <definedName name="in" localSheetId="7">#REF!</definedName>
    <definedName name="in" localSheetId="0">#REF!</definedName>
    <definedName name="in">#REF!</definedName>
    <definedName name="IN.MA.PB.2.4.12">[121]Insumos!$G$102</definedName>
    <definedName name="IN.MI.BARVA">[68]Insumos!$G$112</definedName>
    <definedName name="IN.VAR.0.375">[68]Insumos!$G$17</definedName>
    <definedName name="inc" localSheetId="2">#REF!</definedName>
    <definedName name="inc" localSheetId="3">#REF!</definedName>
    <definedName name="inc" localSheetId="4">#REF!</definedName>
    <definedName name="inc" localSheetId="5">#REF!</definedName>
    <definedName name="inc" localSheetId="6">#REF!</definedName>
    <definedName name="inc" localSheetId="7">#REF!</definedName>
    <definedName name="inc" localSheetId="0">#REF!</definedName>
    <definedName name="inc">#REF!</definedName>
    <definedName name="INCR" localSheetId="2">#REF!</definedName>
    <definedName name="INCR" localSheetId="4">#REF!</definedName>
    <definedName name="INCR" localSheetId="7">#REF!</definedName>
    <definedName name="INCR">#REF!</definedName>
    <definedName name="INCREM" localSheetId="2">#REF!</definedName>
    <definedName name="INCREM" localSheetId="4">#REF!</definedName>
    <definedName name="INCREM" localSheetId="7">#REF!</definedName>
    <definedName name="INCREM">#REF!</definedName>
    <definedName name="INCREMENTO" localSheetId="2">#REF!</definedName>
    <definedName name="INCREMENTO" localSheetId="4">#REF!</definedName>
    <definedName name="INCREMENTO" localSheetId="7">#REF!</definedName>
    <definedName name="INCREMENTO">#REF!</definedName>
    <definedName name="INCREMENTO_GRAL" localSheetId="2">#REF!</definedName>
    <definedName name="INCREMENTO_GRAL" localSheetId="4">#REF!</definedName>
    <definedName name="INCREMENTO_GRAL" localSheetId="7">#REF!</definedName>
    <definedName name="INCREMENTO_GRAL">#REF!</definedName>
    <definedName name="INCREMENTO1" localSheetId="2">#REF!</definedName>
    <definedName name="INCREMENTO1" localSheetId="4">#REF!</definedName>
    <definedName name="INCREMENTO1" localSheetId="7">#REF!</definedName>
    <definedName name="INCREMENTO1">#REF!</definedName>
    <definedName name="INCREMENTO2" localSheetId="2">#REF!</definedName>
    <definedName name="INCREMENTO2" localSheetId="4">#REF!</definedName>
    <definedName name="INCREMENTO2" localSheetId="7">#REF!</definedName>
    <definedName name="INCREMENTO2">#REF!</definedName>
    <definedName name="INCREMENTO3" localSheetId="2">#REF!</definedName>
    <definedName name="INCREMENTO3" localSheetId="4">#REF!</definedName>
    <definedName name="INCREMENTO3" localSheetId="7">#REF!</definedName>
    <definedName name="INCREMENTO3">#REF!</definedName>
    <definedName name="inctas" localSheetId="2">#REF!</definedName>
    <definedName name="inctas" localSheetId="4">#REF!</definedName>
    <definedName name="inctas" localSheetId="7">#REF!</definedName>
    <definedName name="inctas">#REF!</definedName>
    <definedName name="indilo" localSheetId="2">#REF!</definedName>
    <definedName name="indilo" localSheetId="4">#REF!</definedName>
    <definedName name="indilo" localSheetId="7">#REF!</definedName>
    <definedName name="indilo">#REF!</definedName>
    <definedName name="indir" localSheetId="2">#REF!</definedName>
    <definedName name="indir" localSheetId="4">#REF!</definedName>
    <definedName name="indir" localSheetId="7">#REF!</definedName>
    <definedName name="indir">#REF!</definedName>
    <definedName name="INDIRECTOS" localSheetId="2">#REF!</definedName>
    <definedName name="INDIRECTOS" localSheetId="4">#REF!</definedName>
    <definedName name="INDIRECTOS" localSheetId="7">#REF!</definedName>
    <definedName name="INDIRECTOS">#REF!</definedName>
    <definedName name="ingeniera">[122]M.O.!$C$10</definedName>
    <definedName name="INGENIERIA">[45]ingenieria!$K$21</definedName>
    <definedName name="ingi">#REF!</definedName>
    <definedName name="ingii">#REF!</definedName>
    <definedName name="ingiii">#REF!</definedName>
    <definedName name="ingiiii">#REF!</definedName>
    <definedName name="ini" localSheetId="2">#REF!</definedName>
    <definedName name="ini" localSheetId="3">#REF!</definedName>
    <definedName name="ini" localSheetId="4">#REF!</definedName>
    <definedName name="ini" localSheetId="5">#REF!</definedName>
    <definedName name="ini" localSheetId="6">#REF!</definedName>
    <definedName name="ini" localSheetId="7">#REF!</definedName>
    <definedName name="ini" localSheetId="0">#REF!</definedName>
    <definedName name="ini">#REF!</definedName>
    <definedName name="INO">[33]Materiales!$E$63</definedName>
    <definedName name="INOALARBCO" localSheetId="2">#REF!</definedName>
    <definedName name="INOALARBCO" localSheetId="3">#REF!</definedName>
    <definedName name="INOALARBCO" localSheetId="4">#REF!</definedName>
    <definedName name="INOALARBCO" localSheetId="5">#REF!</definedName>
    <definedName name="INOALARBCO" localSheetId="6">#REF!</definedName>
    <definedName name="INOALARBCO" localSheetId="7">#REF!</definedName>
    <definedName name="INOALARBCO" localSheetId="0">#REF!</definedName>
    <definedName name="INOALARBCO">#REF!</definedName>
    <definedName name="INOALARBCOPVC" localSheetId="2">#REF!</definedName>
    <definedName name="INOALARBCOPVC" localSheetId="4">#REF!</definedName>
    <definedName name="INOALARBCOPVC" localSheetId="7">#REF!</definedName>
    <definedName name="INOALARBCOPVC">#REF!</definedName>
    <definedName name="INOALARCOL" localSheetId="2">#REF!</definedName>
    <definedName name="INOALARCOL" localSheetId="4">#REF!</definedName>
    <definedName name="INOALARCOL" localSheetId="7">#REF!</definedName>
    <definedName name="INOALARCOL">#REF!</definedName>
    <definedName name="INOALARCOLPVC" localSheetId="2">#REF!</definedName>
    <definedName name="INOALARCOLPVC" localSheetId="4">#REF!</definedName>
    <definedName name="INOALARCOLPVC" localSheetId="7">#REF!</definedName>
    <definedName name="INOALARCOLPVC">#REF!</definedName>
    <definedName name="INOBCOSER" localSheetId="2">#REF!</definedName>
    <definedName name="INOBCOSER" localSheetId="4">#REF!</definedName>
    <definedName name="INOBCOSER" localSheetId="7">#REF!</definedName>
    <definedName name="INOBCOSER">#REF!</definedName>
    <definedName name="INOBCOSTAPASERPVC" localSheetId="2">#REF!</definedName>
    <definedName name="INOBCOSTAPASERPVC" localSheetId="4">#REF!</definedName>
    <definedName name="INOBCOSTAPASERPVC" localSheetId="7">#REF!</definedName>
    <definedName name="INOBCOSTAPASERPVC">#REF!</definedName>
    <definedName name="INOBCOTAPASER" localSheetId="2">#REF!</definedName>
    <definedName name="INOBCOTAPASER" localSheetId="4">#REF!</definedName>
    <definedName name="INOBCOTAPASER" localSheetId="7">#REF!</definedName>
    <definedName name="INOBCOTAPASER">#REF!</definedName>
    <definedName name="INOBCOTAPASERPVC" localSheetId="2">#REF!</definedName>
    <definedName name="INOBCOTAPASERPVC" localSheetId="4">#REF!</definedName>
    <definedName name="INOBCOTAPASERPVC" localSheetId="7">#REF!</definedName>
    <definedName name="INOBCOTAPASERPVC">#REF!</definedName>
    <definedName name="Inoblanco" localSheetId="2">#REF!</definedName>
    <definedName name="Inoblanco" localSheetId="4">#REF!</definedName>
    <definedName name="Inoblanco" localSheetId="7">#REF!</definedName>
    <definedName name="Inoblanco">#REF!</definedName>
    <definedName name="inodor_flux">[75]PRECIOS!$E$54</definedName>
    <definedName name="inodoro" localSheetId="2">#REF!</definedName>
    <definedName name="inodoro" localSheetId="3">#REF!</definedName>
    <definedName name="inodoro" localSheetId="4">#REF!</definedName>
    <definedName name="inodoro" localSheetId="5">#REF!</definedName>
    <definedName name="inodoro" localSheetId="6">#REF!</definedName>
    <definedName name="inodoro" localSheetId="7">#REF!</definedName>
    <definedName name="inodoro">#REF!</definedName>
    <definedName name="Inodoro.Royal.Alargado" localSheetId="2">#REF!</definedName>
    <definedName name="Inodoro.Royal.Alargado" localSheetId="4">#REF!</definedName>
    <definedName name="Inodoro.Royal.Alargado" localSheetId="7">#REF!</definedName>
    <definedName name="Inodoro.Royal.Alargado">#REF!</definedName>
    <definedName name="INODOROC">'[23]Ana-Sanit.'!$F$237</definedName>
    <definedName name="INODOROCAMBIO">[123]Analisis!$F$510</definedName>
    <definedName name="Inodoroe" localSheetId="2">#REF!</definedName>
    <definedName name="Inodoroe" localSheetId="3">#REF!</definedName>
    <definedName name="Inodoroe" localSheetId="4">#REF!</definedName>
    <definedName name="Inodoroe" localSheetId="5">#REF!</definedName>
    <definedName name="Inodoroe" localSheetId="6">#REF!</definedName>
    <definedName name="Inodoroe" localSheetId="7">#REF!</definedName>
    <definedName name="Inodoroe">#REF!</definedName>
    <definedName name="INODOROFLUX" localSheetId="2">#REF!</definedName>
    <definedName name="INODOROFLUX" localSheetId="4">#REF!</definedName>
    <definedName name="INODOROFLUX" localSheetId="7">#REF!</definedName>
    <definedName name="INODOROFLUX">#REF!</definedName>
    <definedName name="Inodorom" localSheetId="2">#REF!</definedName>
    <definedName name="Inodorom" localSheetId="4">#REF!</definedName>
    <definedName name="Inodorom" localSheetId="7">#REF!</definedName>
    <definedName name="Inodorom">#REF!</definedName>
    <definedName name="inodorosimplex" localSheetId="2">#REF!</definedName>
    <definedName name="inodorosimplex" localSheetId="3">#REF!</definedName>
    <definedName name="inodorosimplex" localSheetId="4">#REF!</definedName>
    <definedName name="inodorosimplex" localSheetId="5">#REF!</definedName>
    <definedName name="inodorosimplex" localSheetId="6">#REF!</definedName>
    <definedName name="inodorosimplex" localSheetId="7">#REF!</definedName>
    <definedName name="inodorosimplex" localSheetId="0">#REF!</definedName>
    <definedName name="inodorosimplex">#REF!</definedName>
    <definedName name="INOFLUXBCOCONTRA" localSheetId="2">#REF!</definedName>
    <definedName name="INOFLUXBCOCONTRA" localSheetId="4">#REF!</definedName>
    <definedName name="INOFLUXBCOCONTRA" localSheetId="7">#REF!</definedName>
    <definedName name="INOFLUXBCOCONTRA">#REF!</definedName>
    <definedName name="ins_abrasadera_1.5pulg">[39]INS!$E$46</definedName>
    <definedName name="ins_abrasadera_1pulg">[39]INS!$E$47</definedName>
    <definedName name="ins_abrasadera_2pulg">[39]INS!$E$45</definedName>
    <definedName name="ins_abrasadera_3pulg">[39]INS!$E$44</definedName>
    <definedName name="ins_abrasadera_4pulg">[39]INS!$E$43</definedName>
    <definedName name="ins_acero">[39]INS!$E$17</definedName>
    <definedName name="ins_adap_cpvc_0.5pulg" localSheetId="2">#REF!</definedName>
    <definedName name="ins_adap_cpvc_0.5pulg" localSheetId="3">#REF!</definedName>
    <definedName name="ins_adap_cpvc_0.5pulg" localSheetId="4">#REF!</definedName>
    <definedName name="ins_adap_cpvc_0.5pulg" localSheetId="5">#REF!</definedName>
    <definedName name="ins_adap_cpvc_0.5pulg" localSheetId="6">#REF!</definedName>
    <definedName name="ins_adap_cpvc_0.5pulg" localSheetId="7">#REF!</definedName>
    <definedName name="ins_adap_cpvc_0.5pulg" localSheetId="0">#REF!</definedName>
    <definedName name="ins_adap_cpvc_0.5pulg">#REF!</definedName>
    <definedName name="ins_adap_hn_2pulg">[39]INS!$E$216</definedName>
    <definedName name="ins_adap_hn_4pulg">[39]INS!$E$215</definedName>
    <definedName name="ins_adap_pe_0.5pulg">[39]INS!$E$256</definedName>
    <definedName name="ins_adap_pe_1.5pulg">[39]INS!$E$255</definedName>
    <definedName name="ins_adap_pe_2pulg">[39]INS!$E$254</definedName>
    <definedName name="ins_adap_pp_0.5pulg">[39]INS!$E$93</definedName>
    <definedName name="ins_adap_pp_0.75pulg">[39]INS!$E$92</definedName>
    <definedName name="ins_adap_pp_1.5pulg">[39]INS!$E$91</definedName>
    <definedName name="ins_adap_pp_2pulg">[39]INS!$E$90</definedName>
    <definedName name="ins_adap_pp_3pulg">[39]INS!$E$89</definedName>
    <definedName name="ins_adap_pvc_0.5pulg" localSheetId="2">#REF!</definedName>
    <definedName name="ins_adap_pvc_0.5pulg" localSheetId="3">#REF!</definedName>
    <definedName name="ins_adap_pvc_0.5pulg" localSheetId="4">#REF!</definedName>
    <definedName name="ins_adap_pvc_0.5pulg" localSheetId="5">#REF!</definedName>
    <definedName name="ins_adap_pvc_0.5pulg" localSheetId="6">#REF!</definedName>
    <definedName name="ins_adap_pvc_0.5pulg" localSheetId="7">#REF!</definedName>
    <definedName name="ins_adap_pvc_0.5pulg" localSheetId="0">#REF!</definedName>
    <definedName name="ins_adap_pvc_0.5pulg">#REF!</definedName>
    <definedName name="ins_adap_pvc_0.75pulg" localSheetId="2">#REF!</definedName>
    <definedName name="ins_adap_pvc_0.75pulg" localSheetId="4">#REF!</definedName>
    <definedName name="ins_adap_pvc_0.75pulg" localSheetId="7">#REF!</definedName>
    <definedName name="ins_adap_pvc_0.75pulg">#REF!</definedName>
    <definedName name="ins_adap_pvc_1.5pulg">[39]INS!$E$286</definedName>
    <definedName name="ins_adap_pvc_1pulg" localSheetId="2">#REF!</definedName>
    <definedName name="ins_adap_pvc_1pulg" localSheetId="3">#REF!</definedName>
    <definedName name="ins_adap_pvc_1pulg" localSheetId="4">#REF!</definedName>
    <definedName name="ins_adap_pvc_1pulg" localSheetId="5">#REF!</definedName>
    <definedName name="ins_adap_pvc_1pulg" localSheetId="6">#REF!</definedName>
    <definedName name="ins_adap_pvc_1pulg" localSheetId="7">#REF!</definedName>
    <definedName name="ins_adap_pvc_1pulg" localSheetId="0">#REF!</definedName>
    <definedName name="ins_adap_pvc_1pulg">#REF!</definedName>
    <definedName name="ins_adap_pvc_2pulg">[39]INS!$E$285</definedName>
    <definedName name="ins_adap_pvc_3pulg">[39]INS!$E$284</definedName>
    <definedName name="ins_agua">[39]INS!$E$21</definedName>
    <definedName name="ins_alambre">[39]INS!$E$29</definedName>
    <definedName name="ins_alquiler_compactador" localSheetId="2">#REF!</definedName>
    <definedName name="ins_alquiler_compactador" localSheetId="3">#REF!</definedName>
    <definedName name="ins_alquiler_compactador" localSheetId="4">#REF!</definedName>
    <definedName name="ins_alquiler_compactador" localSheetId="5">#REF!</definedName>
    <definedName name="ins_alquiler_compactador" localSheetId="6">#REF!</definedName>
    <definedName name="ins_alquiler_compactador" localSheetId="7">#REF!</definedName>
    <definedName name="ins_alquiler_compactador" localSheetId="0">#REF!</definedName>
    <definedName name="ins_alquiler_compactador">#REF!</definedName>
    <definedName name="ins_alquiler_compresor">[39]INS!$E$32</definedName>
    <definedName name="ins_arandela_inodoro">[39]INS!$E$140</definedName>
    <definedName name="ins_areana_silica">[39]INS!$E$294</definedName>
    <definedName name="ins_arena_fina">[39]INS!$E$19</definedName>
    <definedName name="ins_arena_gruesa">[39]INS!$E$18</definedName>
    <definedName name="ins_aspersor_tipo_1">[39]INS!$E$257</definedName>
    <definedName name="ins_aspersor_tipo_2">[39]INS!$E$258</definedName>
    <definedName name="ins_aspersor_tipo_3">[39]INS!$E$259</definedName>
    <definedName name="ins_bañera">[39]INS!$E$130</definedName>
    <definedName name="ins_barra_unitrox">[39]INS!$E$54</definedName>
    <definedName name="ins_bidet">[39]INS!$E$128</definedName>
    <definedName name="ins_blocks_6pulg">[39]INS!$E$24</definedName>
    <definedName name="ins_blocks_8pulg">[39]INS!$E$25</definedName>
    <definedName name="ins_bomba_fosa_ascensor">[39]INS!$E$189</definedName>
    <definedName name="ins_bomba_incendio">[39]INS!$E$227</definedName>
    <definedName name="ins_bomba_jokey">[39]INS!$E$228</definedName>
    <definedName name="ins_bomba_piscina">[39]INS!$E$296</definedName>
    <definedName name="ins_bombas_presion_constante">[39]INS!$E$119</definedName>
    <definedName name="ins_boquilla_pp_0.375pulg">[39]INS!$E$103</definedName>
    <definedName name="ins_boquilla_pp_0.5pulg">[39]INS!$E$102</definedName>
    <definedName name="ins_boquilla_pp_0.75pulg">[39]INS!$E$101</definedName>
    <definedName name="ins_boquilla_pp_1.5pulg">[39]INS!$E$99</definedName>
    <definedName name="ins_boquilla_pp_1pulg">[39]INS!$E$100</definedName>
    <definedName name="ins_boquilla_pp_2pulg">[39]INS!$E$98</definedName>
    <definedName name="ins_boquilla_pp_3pulg">[39]INS!$E$97</definedName>
    <definedName name="ins_boquilla_pp_4pulg">[39]INS!$E$96</definedName>
    <definedName name="ins_breaker_90amp">[39]INS!$E$122</definedName>
    <definedName name="ins_calentador_electrico">[39]INS!$E$133</definedName>
    <definedName name="ins_carrito_piscina">[39]INS!$E$303</definedName>
    <definedName name="ins_cemento_blanco">[39]INS!$E$31</definedName>
    <definedName name="ins_cemento_cpvc" localSheetId="2">#REF!</definedName>
    <definedName name="ins_cemento_cpvc" localSheetId="3">#REF!</definedName>
    <definedName name="ins_cemento_cpvc" localSheetId="4">#REF!</definedName>
    <definedName name="ins_cemento_cpvc" localSheetId="5">#REF!</definedName>
    <definedName name="ins_cemento_cpvc" localSheetId="6">#REF!</definedName>
    <definedName name="ins_cemento_cpvc" localSheetId="7">#REF!</definedName>
    <definedName name="ins_cemento_cpvc" localSheetId="0">#REF!</definedName>
    <definedName name="ins_cemento_cpvc">#REF!</definedName>
    <definedName name="ins_cemento_gris">[39]INS!$E$22</definedName>
    <definedName name="ins_cemento_pvc">[39]INS!$E$188</definedName>
    <definedName name="ins_cepillo_piscina">[39]INS!$E$304</definedName>
    <definedName name="ins_check_hor_2pulg" localSheetId="2">#REF!</definedName>
    <definedName name="ins_check_hor_2pulg" localSheetId="3">#REF!</definedName>
    <definedName name="ins_check_hor_2pulg" localSheetId="4">#REF!</definedName>
    <definedName name="ins_check_hor_2pulg" localSheetId="5">#REF!</definedName>
    <definedName name="ins_check_hor_2pulg" localSheetId="6">#REF!</definedName>
    <definedName name="ins_check_hor_2pulg" localSheetId="7">#REF!</definedName>
    <definedName name="ins_check_hor_2pulg" localSheetId="0">#REF!</definedName>
    <definedName name="ins_check_hor_2pulg">#REF!</definedName>
    <definedName name="ins_check_horizontal_3pulg">[39]INS!$E$113</definedName>
    <definedName name="ins_check_ver_3pulg" localSheetId="2">#REF!</definedName>
    <definedName name="ins_check_ver_3pulg" localSheetId="3">#REF!</definedName>
    <definedName name="ins_check_ver_3pulg" localSheetId="4">#REF!</definedName>
    <definedName name="ins_check_ver_3pulg" localSheetId="5">#REF!</definedName>
    <definedName name="ins_check_ver_3pulg" localSheetId="6">#REF!</definedName>
    <definedName name="ins_check_ver_3pulg" localSheetId="7">#REF!</definedName>
    <definedName name="ins_check_ver_3pulg" localSheetId="0">#REF!</definedName>
    <definedName name="ins_check_ver_3pulg">#REF!</definedName>
    <definedName name="ins_check_vertical_3pulg">[39]INS!$E$112</definedName>
    <definedName name="ins_clavo_acero">[39]INS!$E$28</definedName>
    <definedName name="ins_clavo_corriente">[39]INS!$E$27</definedName>
    <definedName name="ins_clorinador_para_agua_potable">[39]INS!$E$118</definedName>
    <definedName name="ins_clorinador_piscina">[39]INS!$E$297</definedName>
    <definedName name="ins_codo_cpvc_0.5pulg" localSheetId="2">#REF!</definedName>
    <definedName name="ins_codo_cpvc_0.5pulg" localSheetId="3">#REF!</definedName>
    <definedName name="ins_codo_cpvc_0.5pulg" localSheetId="4">#REF!</definedName>
    <definedName name="ins_codo_cpvc_0.5pulg" localSheetId="5">#REF!</definedName>
    <definedName name="ins_codo_cpvc_0.5pulg" localSheetId="6">#REF!</definedName>
    <definedName name="ins_codo_cpvc_0.5pulg" localSheetId="7">#REF!</definedName>
    <definedName name="ins_codo_cpvc_0.5pulg" localSheetId="0">#REF!</definedName>
    <definedName name="ins_codo_cpvc_0.5pulg">#REF!</definedName>
    <definedName name="ins_codo_cpvc_0.75pulg" localSheetId="2">#REF!</definedName>
    <definedName name="ins_codo_cpvc_0.75pulg" localSheetId="4">#REF!</definedName>
    <definedName name="ins_codo_cpvc_0.75pulg" localSheetId="7">#REF!</definedName>
    <definedName name="ins_codo_cpvc_0.75pulg">#REF!</definedName>
    <definedName name="ins_codo_hg_2hg" localSheetId="2">#REF!</definedName>
    <definedName name="ins_codo_hg_2hg" localSheetId="4">#REF!</definedName>
    <definedName name="ins_codo_hg_2hg" localSheetId="7">#REF!</definedName>
    <definedName name="ins_codo_hg_2hg">#REF!</definedName>
    <definedName name="ins_codo_hg_3hg" localSheetId="2">#REF!</definedName>
    <definedName name="ins_codo_hg_3hg" localSheetId="4">#REF!</definedName>
    <definedName name="ins_codo_hg_3hg" localSheetId="7">#REF!</definedName>
    <definedName name="ins_codo_hg_3hg">#REF!</definedName>
    <definedName name="ins_codo_hn_0.75pulgx90">[39]INS!$E$210</definedName>
    <definedName name="ins_codo_hn_1.5pulgx90">[39]INS!$E$209</definedName>
    <definedName name="ins_codo_hn_2pulgx90">[39]INS!$E$208</definedName>
    <definedName name="ins_codo_hn_3pulgx90">[39]INS!$E$207</definedName>
    <definedName name="ins_codo_hn_4pulgx90">[39]INS!$E$206</definedName>
    <definedName name="ins_codo_hn_6pulgx90">[39]INS!$E$205</definedName>
    <definedName name="ins_codo_pe_0.5pulgx90">[39]INS!$E$244</definedName>
    <definedName name="ins_codo_pe_0.75pulgx45">[39]INS!$E$247</definedName>
    <definedName name="ins_codo_pe_0.75pulgx90">[39]INS!$E$243</definedName>
    <definedName name="ins_codo_pe_1.5pulgx45">[39]INS!$E$245</definedName>
    <definedName name="ins_codo_pe_1.5pulgx90">[39]INS!$E$242</definedName>
    <definedName name="ins_codo_pe_1pulgx45">[39]INS!$E$246</definedName>
    <definedName name="ins_codo_pe_2pulgx90">[39]INS!$E$241</definedName>
    <definedName name="ins_codo_pp_0.5pulgx90">[39]INS!$E$82</definedName>
    <definedName name="ins_codo_pp_0.75pulgx90">[39]INS!$E$81</definedName>
    <definedName name="ins_codo_pp_1.5pulgx90">[39]INS!$E$79</definedName>
    <definedName name="ins_codo_pp_1pulgx90">[39]INS!$E$80</definedName>
    <definedName name="ins_codo_pp_2pulgx90">[39]INS!$E$78</definedName>
    <definedName name="ins_codo_pp_3pulgx90">[39]INS!$E$77</definedName>
    <definedName name="ins_codo_pp_4pulgx90">[39]INS!$E$76</definedName>
    <definedName name="ins_codo_pvc_drenaje_2pulgx45">[39]INS!$E$170</definedName>
    <definedName name="ins_codo_pvc_drenaje_2pulgx90">[39]INS!$E$174</definedName>
    <definedName name="ins_codo_pvc_drenaje_3pulgx45">[39]INS!$E$169</definedName>
    <definedName name="ins_codo_pvc_drenaje_3pulgx90">[39]INS!$E$173</definedName>
    <definedName name="ins_codo_pvc_drenaje_4pulgx45">[39]INS!$E$168</definedName>
    <definedName name="ins_codo_pvc_drenaje_4pulgx90">[39]INS!$E$172</definedName>
    <definedName name="ins_codo_pvc_drenaje_6pulgx45">[39]INS!$E$167</definedName>
    <definedName name="ins_codo_pvc_drenaje_6pulgx90">[39]INS!$E$171</definedName>
    <definedName name="ins_codo_pvc_presion_0.5pulg" localSheetId="2">#REF!</definedName>
    <definedName name="ins_codo_pvc_presion_0.5pulg" localSheetId="3">#REF!</definedName>
    <definedName name="ins_codo_pvc_presion_0.5pulg" localSheetId="4">#REF!</definedName>
    <definedName name="ins_codo_pvc_presion_0.5pulg" localSheetId="5">#REF!</definedName>
    <definedName name="ins_codo_pvc_presion_0.5pulg" localSheetId="6">#REF!</definedName>
    <definedName name="ins_codo_pvc_presion_0.5pulg" localSheetId="7">#REF!</definedName>
    <definedName name="ins_codo_pvc_presion_0.5pulg" localSheetId="0">#REF!</definedName>
    <definedName name="ins_codo_pvc_presion_0.5pulg">#REF!</definedName>
    <definedName name="ins_codo_pvc_presion_0.75pulg" localSheetId="2">#REF!</definedName>
    <definedName name="ins_codo_pvc_presion_0.75pulg" localSheetId="4">#REF!</definedName>
    <definedName name="ins_codo_pvc_presion_0.75pulg" localSheetId="7">#REF!</definedName>
    <definedName name="ins_codo_pvc_presion_0.75pulg">#REF!</definedName>
    <definedName name="ins_codo_pvc_presion_1.5pulg" localSheetId="2">#REF!</definedName>
    <definedName name="ins_codo_pvc_presion_1.5pulg" localSheetId="4">#REF!</definedName>
    <definedName name="ins_codo_pvc_presion_1.5pulg" localSheetId="7">#REF!</definedName>
    <definedName name="ins_codo_pvc_presion_1.5pulg">#REF!</definedName>
    <definedName name="ins_codo_pvc_presion_1.5pulgx90">[39]INS!$E$277</definedName>
    <definedName name="ins_codo_pvc_presion_1pulg" localSheetId="2">#REF!</definedName>
    <definedName name="ins_codo_pvc_presion_1pulg" localSheetId="3">#REF!</definedName>
    <definedName name="ins_codo_pvc_presion_1pulg" localSheetId="4">#REF!</definedName>
    <definedName name="ins_codo_pvc_presion_1pulg" localSheetId="5">#REF!</definedName>
    <definedName name="ins_codo_pvc_presion_1pulg" localSheetId="6">#REF!</definedName>
    <definedName name="ins_codo_pvc_presion_1pulg" localSheetId="7">#REF!</definedName>
    <definedName name="ins_codo_pvc_presion_1pulg" localSheetId="0">#REF!</definedName>
    <definedName name="ins_codo_pvc_presion_1pulg">#REF!</definedName>
    <definedName name="ins_codo_pvc_presion_2pulg" localSheetId="2">#REF!</definedName>
    <definedName name="ins_codo_pvc_presion_2pulg" localSheetId="4">#REF!</definedName>
    <definedName name="ins_codo_pvc_presion_2pulg" localSheetId="7">#REF!</definedName>
    <definedName name="ins_codo_pvc_presion_2pulg">#REF!</definedName>
    <definedName name="ins_codo_pvc_presion_2pulgx90">[39]INS!$E$276</definedName>
    <definedName name="ins_codo_pvc_presion_3pulg" localSheetId="2">#REF!</definedName>
    <definedName name="ins_codo_pvc_presion_3pulg" localSheetId="3">#REF!</definedName>
    <definedName name="ins_codo_pvc_presion_3pulg" localSheetId="4">#REF!</definedName>
    <definedName name="ins_codo_pvc_presion_3pulg" localSheetId="5">#REF!</definedName>
    <definedName name="ins_codo_pvc_presion_3pulg" localSheetId="6">#REF!</definedName>
    <definedName name="ins_codo_pvc_presion_3pulg" localSheetId="7">#REF!</definedName>
    <definedName name="ins_codo_pvc_presion_3pulg" localSheetId="0">#REF!</definedName>
    <definedName name="ins_codo_pvc_presion_3pulg">#REF!</definedName>
    <definedName name="ins_codo_pvc_presion_3pulgx90">[39]INS!$E$275</definedName>
    <definedName name="ins_colg_0.5pulg">[39]INS!$E$42</definedName>
    <definedName name="ins_colg_0.75pulg">[39]INS!$E$41</definedName>
    <definedName name="ins_colg_1.5pulg">[39]INS!$E$39</definedName>
    <definedName name="ins_colg_1pulg">[39]INS!$E$40</definedName>
    <definedName name="ins_colg_2pulg">[39]INS!$E$38</definedName>
    <definedName name="ins_colg_3pulg">[39]INS!$E$37</definedName>
    <definedName name="ins_colg_4pulg">[39]INS!$E$36</definedName>
    <definedName name="ins_cotrtina_baño">[39]INS!$E$139</definedName>
    <definedName name="ins_couplig_pvc_1.5pulg">[39]INS!$E$290</definedName>
    <definedName name="ins_couplig_pvc_2pulg">[39]INS!$E$289</definedName>
    <definedName name="ins_couplig_pvc_3pulg">[39]INS!$E$288</definedName>
    <definedName name="ins_couplig_pvc_4pulg">[39]INS!$E$287</definedName>
    <definedName name="ins_coupling_cpvc_1.5pulg" localSheetId="2">#REF!</definedName>
    <definedName name="ins_coupling_cpvc_1.5pulg" localSheetId="3">#REF!</definedName>
    <definedName name="ins_coupling_cpvc_1.5pulg" localSheetId="4">#REF!</definedName>
    <definedName name="ins_coupling_cpvc_1.5pulg" localSheetId="5">#REF!</definedName>
    <definedName name="ins_coupling_cpvc_1.5pulg" localSheetId="6">#REF!</definedName>
    <definedName name="ins_coupling_cpvc_1.5pulg" localSheetId="7">#REF!</definedName>
    <definedName name="ins_coupling_cpvc_1.5pulg" localSheetId="0">#REF!</definedName>
    <definedName name="ins_coupling_cpvc_1.5pulg">#REF!</definedName>
    <definedName name="ins_coupling_pp_0.75pulg">[39]INS!$E$94</definedName>
    <definedName name="ins_coupling_pvc_drenaje_3pulg">[39]INS!$E$180</definedName>
    <definedName name="ins_coupling_pvc_drenaje_4pulg">[39]INS!$E$179</definedName>
    <definedName name="ins_cubre_falta">[39]INS!$E$141</definedName>
    <definedName name="ins_drenaje_balcon_a" localSheetId="2">#REF!</definedName>
    <definedName name="ins_drenaje_balcon_a" localSheetId="3">#REF!</definedName>
    <definedName name="ins_drenaje_balcon_a" localSheetId="4">#REF!</definedName>
    <definedName name="ins_drenaje_balcon_a" localSheetId="5">#REF!</definedName>
    <definedName name="ins_drenaje_balcon_a" localSheetId="6">#REF!</definedName>
    <definedName name="ins_drenaje_balcon_a" localSheetId="7">#REF!</definedName>
    <definedName name="ins_drenaje_balcon_a" localSheetId="0">#REF!</definedName>
    <definedName name="ins_drenaje_balcon_a">#REF!</definedName>
    <definedName name="ins_drenaje_balcon_b" localSheetId="2">#REF!</definedName>
    <definedName name="ins_drenaje_balcon_b" localSheetId="4">#REF!</definedName>
    <definedName name="ins_drenaje_balcon_b" localSheetId="7">#REF!</definedName>
    <definedName name="ins_drenaje_balcon_b">#REF!</definedName>
    <definedName name="ins_drenaje_sotano">[39]INS!$E$190</definedName>
    <definedName name="ins_electrovalvula_1.5pulg">[39]INS!$E$262</definedName>
    <definedName name="ins_electrovalvula_2pulg">[39]INS!$E$261</definedName>
    <definedName name="ins_filtro_150psi_60x60pulg">[39]INS!$E$117</definedName>
    <definedName name="Ins_filtro_arean">[39]INS!$E$293</definedName>
    <definedName name="ins_flotas_agua_potable">[39]INS!$E$124</definedName>
    <definedName name="ins_fregadero">[39]INS!$E$132</definedName>
    <definedName name="ins_gabinete_proteccion_incendio">[39]INS!$E$219</definedName>
    <definedName name="ins_gasoil" localSheetId="2">#REF!</definedName>
    <definedName name="ins_gasoil" localSheetId="3">#REF!</definedName>
    <definedName name="ins_gasoil" localSheetId="4">#REF!</definedName>
    <definedName name="ins_gasoil" localSheetId="5">#REF!</definedName>
    <definedName name="ins_gasoil" localSheetId="6">#REF!</definedName>
    <definedName name="ins_gasoil" localSheetId="7">#REF!</definedName>
    <definedName name="ins_gasoil" localSheetId="0">#REF!</definedName>
    <definedName name="ins_gasoil">#REF!</definedName>
    <definedName name="ins_grava_combinada">[39]INS!$E$20</definedName>
    <definedName name="ins_hidrante">[39]INS!$E$220</definedName>
    <definedName name="ins_inodoro">[39]INS!$E$127</definedName>
    <definedName name="ins_inyector_piscina">[39]INS!$E$298</definedName>
    <definedName name="ins_jacuzzi" localSheetId="2">#REF!</definedName>
    <definedName name="ins_jacuzzi" localSheetId="3">#REF!</definedName>
    <definedName name="ins_jacuzzi" localSheetId="4">#REF!</definedName>
    <definedName name="ins_jacuzzi" localSheetId="5">#REF!</definedName>
    <definedName name="ins_jacuzzi" localSheetId="6">#REF!</definedName>
    <definedName name="ins_jacuzzi" localSheetId="7">#REF!</definedName>
    <definedName name="ins_jacuzzi" localSheetId="0">#REF!</definedName>
    <definedName name="ins_jacuzzi">#REF!</definedName>
    <definedName name="ins_juego_accesorios">[39]INS!$E$138</definedName>
    <definedName name="ins_junta_cera">[39]INS!$E$143</definedName>
    <definedName name="ins_lavamanos">[39]INS!$E$129</definedName>
    <definedName name="ins_llave_angular">[39]INS!$E$145</definedName>
    <definedName name="ins_llave_chorro">[39]INS!$E$147</definedName>
    <definedName name="ins_madera">[39]INS!$E$26</definedName>
    <definedName name="ins_manguera_piscina">[39]INS!$E$305</definedName>
    <definedName name="ins_manometro_gliserina_200PSI">[39]INS!$E$123</definedName>
    <definedName name="ins_mezcla_pañete">[39]INS!$E$23</definedName>
    <definedName name="ins_mezcladora_bañera">[39]INS!$E$136</definedName>
    <definedName name="ins_mezcladora_fregadero">[39]INS!$E$137</definedName>
    <definedName name="ins_mezcladora_jacuzzi" localSheetId="2">#REF!</definedName>
    <definedName name="ins_mezcladora_jacuzzi" localSheetId="3">#REF!</definedName>
    <definedName name="ins_mezcladora_jacuzzi" localSheetId="4">#REF!</definedName>
    <definedName name="ins_mezcladora_jacuzzi" localSheetId="5">#REF!</definedName>
    <definedName name="ins_mezcladora_jacuzzi" localSheetId="6">#REF!</definedName>
    <definedName name="ins_mezcladora_jacuzzi" localSheetId="7">#REF!</definedName>
    <definedName name="ins_mezcladora_jacuzzi" localSheetId="0">#REF!</definedName>
    <definedName name="ins_mezcladora_jacuzzi">#REF!</definedName>
    <definedName name="ins_mezcladora_lavamanos">[39]INS!$E$135</definedName>
    <definedName name="ins_microprocesador_velocidad_variable">[39]INS!$E$121</definedName>
    <definedName name="ins_mortero_13" localSheetId="2">#REF!</definedName>
    <definedName name="ins_mortero_13" localSheetId="3">#REF!</definedName>
    <definedName name="ins_mortero_13" localSheetId="4">#REF!</definedName>
    <definedName name="ins_mortero_13" localSheetId="5">#REF!</definedName>
    <definedName name="ins_mortero_13" localSheetId="6">#REF!</definedName>
    <definedName name="ins_mortero_13" localSheetId="7">#REF!</definedName>
    <definedName name="ins_mortero_13" localSheetId="0">#REF!</definedName>
    <definedName name="ins_mortero_13">#REF!</definedName>
    <definedName name="ins_mortero_14" localSheetId="2">#REF!</definedName>
    <definedName name="ins_mortero_14" localSheetId="4">#REF!</definedName>
    <definedName name="ins_mortero_14" localSheetId="7">#REF!</definedName>
    <definedName name="ins_mortero_14">#REF!</definedName>
    <definedName name="ins_niple_cromado">[39]INS!$E$144</definedName>
    <definedName name="ins_niple_hn_1.5pulg">[39]INS!$E$218</definedName>
    <definedName name="ins_niple_hn_4pulg">[39]INS!$E$217</definedName>
    <definedName name="ins_panel_contro_riego">[39]INS!$E$260</definedName>
    <definedName name="ins_parrilla_fodo_piscina">[39]INS!$E$300</definedName>
    <definedName name="ins_parrilla_piso">[39]INS!$E$183</definedName>
    <definedName name="ins_pedestal">[39]INS!$E$134</definedName>
    <definedName name="ins_pintura">[39]INS!$E$35</definedName>
    <definedName name="ins_plato_ducha">[39]INS!$E$131</definedName>
    <definedName name="ins_receptaculo_piscina">[39]INS!$E$299</definedName>
    <definedName name="ins_red_cpvc_0.75x0.5pulg" localSheetId="2">#REF!</definedName>
    <definedName name="ins_red_cpvc_0.75x0.5pulg" localSheetId="3">#REF!</definedName>
    <definedName name="ins_red_cpvc_0.75x0.5pulg" localSheetId="4">#REF!</definedName>
    <definedName name="ins_red_cpvc_0.75x0.5pulg" localSheetId="5">#REF!</definedName>
    <definedName name="ins_red_cpvc_0.75x0.5pulg" localSheetId="6">#REF!</definedName>
    <definedName name="ins_red_cpvc_0.75x0.5pulg" localSheetId="7">#REF!</definedName>
    <definedName name="ins_red_cpvc_0.75x0.5pulg" localSheetId="0">#REF!</definedName>
    <definedName name="ins_red_cpvc_0.75x0.5pulg">#REF!</definedName>
    <definedName name="ins_red_hg_3x2" localSheetId="2">#REF!</definedName>
    <definedName name="ins_red_hg_3x2" localSheetId="4">#REF!</definedName>
    <definedName name="ins_red_hg_3x2" localSheetId="7">#REF!</definedName>
    <definedName name="ins_red_hg_3x2">#REF!</definedName>
    <definedName name="ins_red_hn_2x1.5pulg">[39]INS!$E$214</definedName>
    <definedName name="ins_red_hn_3x1.5pulg">[39]INS!$E$213</definedName>
    <definedName name="ins_red_hn_4x1.5pulg">[39]INS!$E$212</definedName>
    <definedName name="ins_red_hn_6x4pulg">[39]INS!$E$211</definedName>
    <definedName name="ins_red_pe_0.75x0.5pulg">[39]INS!$E$253</definedName>
    <definedName name="ins_red_pe_1.5x0.5pulg">[39]INS!$E$250</definedName>
    <definedName name="ins_red_pe_1.5x1pulg">[39]INS!$E$249</definedName>
    <definedName name="ins_red_pe_1x0.5pulg">[39]INS!$E$252</definedName>
    <definedName name="ins_red_pe_1x0.75pulg">[39]INS!$E$251</definedName>
    <definedName name="ins_red_pe_2x1.5pulg">[39]INS!$E$248</definedName>
    <definedName name="ins_red_pp_0.75x0.375pulg">[39]INS!$E$87</definedName>
    <definedName name="ins_red_pp_0.75x0.5pulg">[39]INS!$E$86</definedName>
    <definedName name="ins_red_pp_1.5x0.75pulg">[39]INS!$E$84</definedName>
    <definedName name="ins_red_pp_1.5x1pulg">[39]INS!$E$83</definedName>
    <definedName name="ins_red_pp_1x0.75pulg">[39]INS!$E$85</definedName>
    <definedName name="ins_red_pvc_3x2pulg" localSheetId="2">#REF!</definedName>
    <definedName name="ins_red_pvc_3x2pulg" localSheetId="3">#REF!</definedName>
    <definedName name="ins_red_pvc_3x2pulg" localSheetId="4">#REF!</definedName>
    <definedName name="ins_red_pvc_3x2pulg" localSheetId="5">#REF!</definedName>
    <definedName name="ins_red_pvc_3x2pulg" localSheetId="6">#REF!</definedName>
    <definedName name="ins_red_pvc_3x2pulg" localSheetId="7">#REF!</definedName>
    <definedName name="ins_red_pvc_3x2pulg" localSheetId="0">#REF!</definedName>
    <definedName name="ins_red_pvc_3x2pulg">#REF!</definedName>
    <definedName name="ins_red_pvc_4x2pulg" localSheetId="2">#REF!</definedName>
    <definedName name="ins_red_pvc_4x2pulg" localSheetId="4">#REF!</definedName>
    <definedName name="ins_red_pvc_4x2pulg" localSheetId="7">#REF!</definedName>
    <definedName name="ins_red_pvc_4x2pulg">#REF!</definedName>
    <definedName name="ins_red_pvc_4x3pulg" localSheetId="2">#REF!</definedName>
    <definedName name="ins_red_pvc_4x3pulg" localSheetId="4">#REF!</definedName>
    <definedName name="ins_red_pvc_4x3pulg" localSheetId="7">#REF!</definedName>
    <definedName name="ins_red_pvc_4x3pulg">#REF!</definedName>
    <definedName name="ins_red_pvc_drenaje_3x2pulg">[39]INS!$E$176</definedName>
    <definedName name="ins_red_pvc_drenaje_4x3pulg">[39]INS!$E$175</definedName>
    <definedName name="ins_red_pvc_presion_0.75x0.5pulg" localSheetId="2">#REF!</definedName>
    <definedName name="ins_red_pvc_presion_0.75x0.5pulg" localSheetId="3">#REF!</definedName>
    <definedName name="ins_red_pvc_presion_0.75x0.5pulg" localSheetId="4">#REF!</definedName>
    <definedName name="ins_red_pvc_presion_0.75x0.5pulg" localSheetId="5">#REF!</definedName>
    <definedName name="ins_red_pvc_presion_0.75x0.5pulg" localSheetId="6">#REF!</definedName>
    <definedName name="ins_red_pvc_presion_0.75x0.5pulg" localSheetId="7">#REF!</definedName>
    <definedName name="ins_red_pvc_presion_0.75x0.5pulg" localSheetId="0">#REF!</definedName>
    <definedName name="ins_red_pvc_presion_0.75x0.5pulg">#REF!</definedName>
    <definedName name="ins_red_pvc_presion_1.5x0.75pulg" localSheetId="2">#REF!</definedName>
    <definedName name="ins_red_pvc_presion_1.5x0.75pulg" localSheetId="4">#REF!</definedName>
    <definedName name="ins_red_pvc_presion_1.5x0.75pulg" localSheetId="7">#REF!</definedName>
    <definedName name="ins_red_pvc_presion_1.5x0.75pulg">#REF!</definedName>
    <definedName name="ins_red_pvc_presion_1.5x1pulg" localSheetId="2">#REF!</definedName>
    <definedName name="ins_red_pvc_presion_1.5x1pulg" localSheetId="4">#REF!</definedName>
    <definedName name="ins_red_pvc_presion_1.5x1pulg" localSheetId="7">#REF!</definedName>
    <definedName name="ins_red_pvc_presion_1.5x1pulg">#REF!</definedName>
    <definedName name="ins_red_pvc_presion_1x0.5pulg" localSheetId="2">#REF!</definedName>
    <definedName name="ins_red_pvc_presion_1x0.5pulg" localSheetId="4">#REF!</definedName>
    <definedName name="ins_red_pvc_presion_1x0.5pulg" localSheetId="7">#REF!</definedName>
    <definedName name="ins_red_pvc_presion_1x0.5pulg">#REF!</definedName>
    <definedName name="ins_red_pvc_presion_1x0.75pulg" localSheetId="2">#REF!</definedName>
    <definedName name="ins_red_pvc_presion_1x0.75pulg" localSheetId="4">#REF!</definedName>
    <definedName name="ins_red_pvc_presion_1x0.75pulg" localSheetId="7">#REF!</definedName>
    <definedName name="ins_red_pvc_presion_1x0.75pulg">#REF!</definedName>
    <definedName name="ins_red_pvc_presion_2x1.5pulg">[39]INS!$E$283</definedName>
    <definedName name="ins_red_pvc_presion_2x1pulg" localSheetId="2">#REF!</definedName>
    <definedName name="ins_red_pvc_presion_2x1pulg" localSheetId="3">#REF!</definedName>
    <definedName name="ins_red_pvc_presion_2x1pulg" localSheetId="4">#REF!</definedName>
    <definedName name="ins_red_pvc_presion_2x1pulg" localSheetId="5">#REF!</definedName>
    <definedName name="ins_red_pvc_presion_2x1pulg" localSheetId="6">#REF!</definedName>
    <definedName name="ins_red_pvc_presion_2x1pulg" localSheetId="7">#REF!</definedName>
    <definedName name="ins_red_pvc_presion_2x1pulg" localSheetId="0">#REF!</definedName>
    <definedName name="ins_red_pvc_presion_2x1pulg">#REF!</definedName>
    <definedName name="ins_red_pvc_presion_3x1.5pulg">[39]INS!$E$282</definedName>
    <definedName name="ins_red_pvc_presion_3x1pulg" localSheetId="2">#REF!</definedName>
    <definedName name="ins_red_pvc_presion_3x1pulg" localSheetId="3">#REF!</definedName>
    <definedName name="ins_red_pvc_presion_3x1pulg" localSheetId="4">#REF!</definedName>
    <definedName name="ins_red_pvc_presion_3x1pulg" localSheetId="5">#REF!</definedName>
    <definedName name="ins_red_pvc_presion_3x1pulg" localSheetId="6">#REF!</definedName>
    <definedName name="ins_red_pvc_presion_3x1pulg" localSheetId="7">#REF!</definedName>
    <definedName name="ins_red_pvc_presion_3x1pulg" localSheetId="0">#REF!</definedName>
    <definedName name="ins_red_pvc_presion_3x1pulg">#REF!</definedName>
    <definedName name="ins_red_pvc_presion_3x2pulg">[39]INS!$E$281</definedName>
    <definedName name="ins_red_pvc_presion_4x1.5pulg">[39]INS!$E$280</definedName>
    <definedName name="ins_red_pvc_presion_4x2pulg">[39]INS!$E$279</definedName>
    <definedName name="ins_red_pvc_presion_4x3pulg">[39]INS!$E$278</definedName>
    <definedName name="ins_regla">[39]INS!$E$30</definedName>
    <definedName name="ins_rejilla_imbornal_hf">[39]INS!$E$187</definedName>
    <definedName name="ins_rejilla_piso">[39]INS!$E$185</definedName>
    <definedName name="ins_rejilla_techo">[39]INS!$E$184</definedName>
    <definedName name="ins_sensor_lluvia">[39]INS!$E$263</definedName>
    <definedName name="ins_siamesa">[39]INS!$E$221</definedName>
    <definedName name="ins_sifon_1.5pulg">[39]INS!$E$182</definedName>
    <definedName name="ins_sifon_2pulg">[39]INS!$E$181</definedName>
    <definedName name="ins_skimer">[39]INS!$E$295</definedName>
    <definedName name="ins_soldadora_110v">[39]INS!$E$95</definedName>
    <definedName name="ins_supresora_golpe_ariete_0.75pulg">[39]INS!$E$115</definedName>
    <definedName name="ins_supresora_golpe_ariete_3pulg">[39]INS!$E$114</definedName>
    <definedName name="ins_tanque_hidroneumatico_210gls">[39]INS!$E$120</definedName>
    <definedName name="ins_tapa_pesada_hf">[39]INS!$E$186</definedName>
    <definedName name="ins_tapon_pvc_1.5pulg">[39]INS!$E$292</definedName>
    <definedName name="ins_tapon_pvc_3pulg">[39]INS!$E$291</definedName>
    <definedName name="ins_tapon_rejistro_pvc_drenaje_2pulg">[39]INS!$E$178</definedName>
    <definedName name="ins_tapon_rejistro_pvc_drenaje_4pulg">[39]INS!$E$177</definedName>
    <definedName name="ins_tarugo_0.375pulg">[39]INS!$E$51</definedName>
    <definedName name="ins_tarugo_0.5pulg">[39]INS!$E$50</definedName>
    <definedName name="ins_tee_cpvc_0.5pulg" localSheetId="2">#REF!</definedName>
    <definedName name="ins_tee_cpvc_0.5pulg" localSheetId="3">#REF!</definedName>
    <definedName name="ins_tee_cpvc_0.5pulg" localSheetId="4">#REF!</definedName>
    <definedName name="ins_tee_cpvc_0.5pulg" localSheetId="5">#REF!</definedName>
    <definedName name="ins_tee_cpvc_0.5pulg" localSheetId="6">#REF!</definedName>
    <definedName name="ins_tee_cpvc_0.5pulg" localSheetId="7">#REF!</definedName>
    <definedName name="ins_tee_cpvc_0.5pulg" localSheetId="0">#REF!</definedName>
    <definedName name="ins_tee_cpvc_0.5pulg">#REF!</definedName>
    <definedName name="ins_tee_cpvc_0.75pulg" localSheetId="2">#REF!</definedName>
    <definedName name="ins_tee_cpvc_0.75pulg" localSheetId="4">#REF!</definedName>
    <definedName name="ins_tee_cpvc_0.75pulg" localSheetId="7">#REF!</definedName>
    <definedName name="ins_tee_cpvc_0.75pulg">#REF!</definedName>
    <definedName name="ins_tee_hg_3hg" localSheetId="2">#REF!</definedName>
    <definedName name="ins_tee_hg_3hg" localSheetId="4">#REF!</definedName>
    <definedName name="ins_tee_hg_3hg" localSheetId="7">#REF!</definedName>
    <definedName name="ins_tee_hg_3hg">#REF!</definedName>
    <definedName name="ins_tee_hn_1.5x1.5pulg">[39]INS!$E$204</definedName>
    <definedName name="ins_tee_hn_2x1.5pulg">[39]INS!$E$203</definedName>
    <definedName name="ins_tee_hn_2x2pulg">[39]INS!$E$202</definedName>
    <definedName name="ins_tee_hn_3x3pulg">[39]INS!$E$201</definedName>
    <definedName name="ins_tee_hn_4x4pulg">[39]INS!$E$200</definedName>
    <definedName name="ins_tee_hn_6x6pulg">[39]INS!$E$199</definedName>
    <definedName name="ins_tee_pe_0.5x0.5pulg">[39]INS!$E$240</definedName>
    <definedName name="ins_tee_pe_0.75x0.75pulg">[39]INS!$E$239</definedName>
    <definedName name="ins_tee_pe_1.5x1.5pulg">[39]INS!$E$237</definedName>
    <definedName name="ins_tee_pe_1x1pulg">[39]INS!$E$238</definedName>
    <definedName name="ins_tee_pe_2x2pulg">[39]INS!$E$236</definedName>
    <definedName name="ins_tee_pp_0.5x0.5pulg">[39]INS!$E$75</definedName>
    <definedName name="ins_tee_pp_0.75x0.5pulg">[39]INS!$E$74</definedName>
    <definedName name="ins_tee_pp_0.75x0.75pulg">[39]INS!$E$73</definedName>
    <definedName name="ins_tee_pp_1.5x1.5pulg">[39]INS!$E$70</definedName>
    <definedName name="ins_tee_pp_1x0.75pulg">[39]INS!$E$72</definedName>
    <definedName name="ins_tee_pp_1x1pulg">[39]INS!$E$71</definedName>
    <definedName name="ins_tee_pp_2x1pulg">[39]INS!$E$69</definedName>
    <definedName name="ins_tee_pp_2x2pulg">[39]INS!$E$68</definedName>
    <definedName name="ins_tee_pp_3x3pulg">[39]INS!$E$67</definedName>
    <definedName name="ins_tee_pp_4x4pulg">[39]INS!$E$66</definedName>
    <definedName name="ins_tee_pvc_presion_0.5pulg" localSheetId="2">#REF!</definedName>
    <definedName name="ins_tee_pvc_presion_0.5pulg" localSheetId="3">#REF!</definedName>
    <definedName name="ins_tee_pvc_presion_0.5pulg" localSheetId="4">#REF!</definedName>
    <definedName name="ins_tee_pvc_presion_0.5pulg" localSheetId="5">#REF!</definedName>
    <definedName name="ins_tee_pvc_presion_0.5pulg" localSheetId="6">#REF!</definedName>
    <definedName name="ins_tee_pvc_presion_0.5pulg" localSheetId="7">#REF!</definedName>
    <definedName name="ins_tee_pvc_presion_0.5pulg" localSheetId="0">#REF!</definedName>
    <definedName name="ins_tee_pvc_presion_0.5pulg">#REF!</definedName>
    <definedName name="ins_tee_pvc_presion_0.75pulg" localSheetId="2">#REF!</definedName>
    <definedName name="ins_tee_pvc_presion_0.75pulg" localSheetId="4">#REF!</definedName>
    <definedName name="ins_tee_pvc_presion_0.75pulg" localSheetId="7">#REF!</definedName>
    <definedName name="ins_tee_pvc_presion_0.75pulg">#REF!</definedName>
    <definedName name="ins_tee_pvc_presion_1.5pulg" localSheetId="2">#REF!</definedName>
    <definedName name="ins_tee_pvc_presion_1.5pulg" localSheetId="4">#REF!</definedName>
    <definedName name="ins_tee_pvc_presion_1.5pulg" localSheetId="7">#REF!</definedName>
    <definedName name="ins_tee_pvc_presion_1.5pulg">#REF!</definedName>
    <definedName name="ins_tee_pvc_presion_1.5x1.5pulg">[39]INS!$E$274</definedName>
    <definedName name="ins_tee_pvc_presion_1pulg" localSheetId="2">#REF!</definedName>
    <definedName name="ins_tee_pvc_presion_1pulg" localSheetId="3">#REF!</definedName>
    <definedName name="ins_tee_pvc_presion_1pulg" localSheetId="4">#REF!</definedName>
    <definedName name="ins_tee_pvc_presion_1pulg" localSheetId="5">#REF!</definedName>
    <definedName name="ins_tee_pvc_presion_1pulg" localSheetId="6">#REF!</definedName>
    <definedName name="ins_tee_pvc_presion_1pulg" localSheetId="7">#REF!</definedName>
    <definedName name="ins_tee_pvc_presion_1pulg" localSheetId="0">#REF!</definedName>
    <definedName name="ins_tee_pvc_presion_1pulg">#REF!</definedName>
    <definedName name="ins_tee_pvc_presion_2pulg" localSheetId="2">#REF!</definedName>
    <definedName name="ins_tee_pvc_presion_2pulg" localSheetId="4">#REF!</definedName>
    <definedName name="ins_tee_pvc_presion_2pulg" localSheetId="7">#REF!</definedName>
    <definedName name="ins_tee_pvc_presion_2pulg">#REF!</definedName>
    <definedName name="ins_tee_pvc_presion_2x2pulg">[39]INS!$E$273</definedName>
    <definedName name="ins_tee_pvc_presion_3pulg" localSheetId="2">#REF!</definedName>
    <definedName name="ins_tee_pvc_presion_3pulg" localSheetId="3">#REF!</definedName>
    <definedName name="ins_tee_pvc_presion_3pulg" localSheetId="4">#REF!</definedName>
    <definedName name="ins_tee_pvc_presion_3pulg" localSheetId="5">#REF!</definedName>
    <definedName name="ins_tee_pvc_presion_3pulg" localSheetId="6">#REF!</definedName>
    <definedName name="ins_tee_pvc_presion_3pulg" localSheetId="7">#REF!</definedName>
    <definedName name="ins_tee_pvc_presion_3pulg" localSheetId="0">#REF!</definedName>
    <definedName name="ins_tee_pvc_presion_3pulg">#REF!</definedName>
    <definedName name="ins_tee_pvc_presion_3x3pulg">[39]INS!$E$272</definedName>
    <definedName name="ins_tee_pvc_presion_4x4pulg">[39]INS!$E$271</definedName>
    <definedName name="ins_tee_yee_pvc_drenaje_2X2pulg">[39]INS!$E$159</definedName>
    <definedName name="ins_tee_yee_pvc_drenaje_3X2pulg">[39]INS!$E$158</definedName>
    <definedName name="ins_tee_yee_pvc_drenaje_3X3pulg">[39]INS!$E$157</definedName>
    <definedName name="ins_tee_yee_pvc_drenaje_4X3pulg">[39]INS!$E$156</definedName>
    <definedName name="ins_tee_yee_pvc_drenaje_4X4pulg">[39]INS!$E$155</definedName>
    <definedName name="ins_tornillo_0.375pulg">[39]INS!$E$55</definedName>
    <definedName name="ins_tornillo_fijacion">[39]INS!$E$142</definedName>
    <definedName name="ins_tub_cpvc_0.5pulg" localSheetId="2">#REF!</definedName>
    <definedName name="ins_tub_cpvc_0.5pulg" localSheetId="3">#REF!</definedName>
    <definedName name="ins_tub_cpvc_0.5pulg" localSheetId="4">#REF!</definedName>
    <definedName name="ins_tub_cpvc_0.5pulg" localSheetId="5">#REF!</definedName>
    <definedName name="ins_tub_cpvc_0.5pulg" localSheetId="6">#REF!</definedName>
    <definedName name="ins_tub_cpvc_0.5pulg" localSheetId="7">#REF!</definedName>
    <definedName name="ins_tub_cpvc_0.5pulg" localSheetId="0">#REF!</definedName>
    <definedName name="ins_tub_cpvc_0.5pulg">#REF!</definedName>
    <definedName name="ins_tub_cpvc_0.75pulg" localSheetId="2">#REF!</definedName>
    <definedName name="ins_tub_cpvc_0.75pulg" localSheetId="4">#REF!</definedName>
    <definedName name="ins_tub_cpvc_0.75pulg" localSheetId="7">#REF!</definedName>
    <definedName name="ins_tub_cpvc_0.75pulg">#REF!</definedName>
    <definedName name="ins_tub_hg_2pulg" localSheetId="2">#REF!</definedName>
    <definedName name="ins_tub_hg_2pulg" localSheetId="4">#REF!</definedName>
    <definedName name="ins_tub_hg_2pulg" localSheetId="7">#REF!</definedName>
    <definedName name="ins_tub_hg_2pulg">#REF!</definedName>
    <definedName name="ins_tub_hg_3pulg" localSheetId="2">#REF!</definedName>
    <definedName name="ins_tub_hg_3pulg" localSheetId="4">#REF!</definedName>
    <definedName name="ins_tub_hg_3pulg" localSheetId="7">#REF!</definedName>
    <definedName name="ins_tub_hg_3pulg">#REF!</definedName>
    <definedName name="ins_tub_hn_0.75pulg">[39]INS!$E$198</definedName>
    <definedName name="ins_tub_hn_1.5pulg">[39]INS!$E$197</definedName>
    <definedName name="ins_tub_hn_2pulg">[39]INS!$E$196</definedName>
    <definedName name="ins_tub_hn_3pulg">[39]INS!$E$195</definedName>
    <definedName name="ins_tub_hn_4pulg">[39]INS!$E$194</definedName>
    <definedName name="ins_tub_hn_6pulg">[39]INS!$E$193</definedName>
    <definedName name="ins_tub_pe_pn10_0.5pulg">[39]INS!$E$235</definedName>
    <definedName name="ins_tub_pe_pn10_0.75pulg">[39]INS!$E$234</definedName>
    <definedName name="ins_tub_pe_pn10_1.5pulg">[39]INS!$E$232</definedName>
    <definedName name="ins_tub_pe_pn10_1pulg">[39]INS!$E$233</definedName>
    <definedName name="ins_tub_pe_pn10_2pulg">[39]INS!$E$231</definedName>
    <definedName name="ins_tub_pp_0.375pulg">[39]INS!$E$65</definedName>
    <definedName name="ins_tub_pp_0.5pulg">[39]INS!$E$64</definedName>
    <definedName name="ins_tub_pp_0.75pulg">[39]INS!$E$63</definedName>
    <definedName name="ins_tub_pp_1.5pulg">[39]INS!$E$61</definedName>
    <definedName name="ins_tub_pp_1pulg">[39]INS!$E$62</definedName>
    <definedName name="ins_tub_pp_2pulg">[39]INS!$E$60</definedName>
    <definedName name="ins_tub_pp_3pulg">[39]INS!$E$59</definedName>
    <definedName name="ins_tub_pp_4pulg">[39]INS!$E$58</definedName>
    <definedName name="ins_tub_pvc_sch40_0.5pul" localSheetId="2">#REF!</definedName>
    <definedName name="ins_tub_pvc_sch40_0.5pul" localSheetId="3">#REF!</definedName>
    <definedName name="ins_tub_pvc_sch40_0.5pul" localSheetId="4">#REF!</definedName>
    <definedName name="ins_tub_pvc_sch40_0.5pul" localSheetId="5">#REF!</definedName>
    <definedName name="ins_tub_pvc_sch40_0.5pul" localSheetId="6">#REF!</definedName>
    <definedName name="ins_tub_pvc_sch40_0.5pul" localSheetId="7">#REF!</definedName>
    <definedName name="ins_tub_pvc_sch40_0.5pul" localSheetId="0">#REF!</definedName>
    <definedName name="ins_tub_pvc_sch40_0.5pul">#REF!</definedName>
    <definedName name="ins_tub_pvc_sch40_0.75pul" localSheetId="2">#REF!</definedName>
    <definedName name="ins_tub_pvc_sch40_0.75pul" localSheetId="4">#REF!</definedName>
    <definedName name="ins_tub_pvc_sch40_0.75pul" localSheetId="7">#REF!</definedName>
    <definedName name="ins_tub_pvc_sch40_0.75pul">#REF!</definedName>
    <definedName name="ins_tub_pvc_sch40_1.5pul" localSheetId="2">#REF!</definedName>
    <definedName name="ins_tub_pvc_sch40_1.5pul" localSheetId="4">#REF!</definedName>
    <definedName name="ins_tub_pvc_sch40_1.5pul" localSheetId="7">#REF!</definedName>
    <definedName name="ins_tub_pvc_sch40_1.5pul">#REF!</definedName>
    <definedName name="ins_tub_pvc_sch40_1pul" localSheetId="2">#REF!</definedName>
    <definedName name="ins_tub_pvc_sch40_1pul" localSheetId="4">#REF!</definedName>
    <definedName name="ins_tub_pvc_sch40_1pul" localSheetId="7">#REF!</definedName>
    <definedName name="ins_tub_pvc_sch40_1pul">#REF!</definedName>
    <definedName name="ins_tub_pvc_sdr21_2pulg" localSheetId="2">#REF!</definedName>
    <definedName name="ins_tub_pvc_sdr21_2pulg" localSheetId="4">#REF!</definedName>
    <definedName name="ins_tub_pvc_sdr21_2pulg" localSheetId="7">#REF!</definedName>
    <definedName name="ins_tub_pvc_sdr21_2pulg">#REF!</definedName>
    <definedName name="ins_tub_pvc_sdr21_3pulg" localSheetId="2">#REF!</definedName>
    <definedName name="ins_tub_pvc_sdr21_3pulg" localSheetId="4">#REF!</definedName>
    <definedName name="ins_tub_pvc_sdr21_3pulg" localSheetId="7">#REF!</definedName>
    <definedName name="ins_tub_pvc_sdr21_3pulg">#REF!</definedName>
    <definedName name="ins_tub_pvc_sdr26_1.5pulg">[39]INS!$E$270</definedName>
    <definedName name="ins_tub_pvc_sdr26_2pulg">[39]INS!$E$269</definedName>
    <definedName name="ins_tub_pvc_sdr26_3pulg">[39]INS!$E$268</definedName>
    <definedName name="ins_tub_pvc_sdr26_4pulg">[39]INS!$E$267</definedName>
    <definedName name="ins_tub_pvc_sdr32.5_2pulg">[39]INS!$E$154</definedName>
    <definedName name="ins_tub_pvc_sdr32.5_3pulg">[39]INS!$E$153</definedName>
    <definedName name="ins_tub_pvc_sdr32.5_4pulg">[39]INS!$E$152</definedName>
    <definedName name="ins_tub_pvc_sdr32.5_6pulg">[39]INS!$E$151</definedName>
    <definedName name="ins_tub_pvc_sdr32.5_8pulg">[39]INS!$E$150</definedName>
    <definedName name="ins_tubo_flexible">[39]INS!$E$146</definedName>
    <definedName name="ins_tubo_telecopico">[39]INS!$E$301</definedName>
    <definedName name="ins_tuerca_0.375pulg">[39]INS!$E$53</definedName>
    <definedName name="ins_tuerca_0.5pulg">[39]INS!$E$52</definedName>
    <definedName name="ins_vacum">[39]INS!$E$302</definedName>
    <definedName name="ins_valvula_0.5pulg">[39]INS!$E$108</definedName>
    <definedName name="ins_valvula_0.75pulg">[39]INS!$E$107</definedName>
    <definedName name="ins_valvula_1.5pulg">[39]INS!$E$106</definedName>
    <definedName name="ins_valvula_1pulg" localSheetId="2">#REF!</definedName>
    <definedName name="ins_valvula_1pulg" localSheetId="3">#REF!</definedName>
    <definedName name="ins_valvula_1pulg" localSheetId="4">#REF!</definedName>
    <definedName name="ins_valvula_1pulg" localSheetId="5">#REF!</definedName>
    <definedName name="ins_valvula_1pulg" localSheetId="6">#REF!</definedName>
    <definedName name="ins_valvula_1pulg" localSheetId="7">#REF!</definedName>
    <definedName name="ins_valvula_1pulg" localSheetId="0">#REF!</definedName>
    <definedName name="ins_valvula_1pulg">#REF!</definedName>
    <definedName name="ins_valvula_2pulg">[39]INS!$E$105</definedName>
    <definedName name="ins_valvula_3pulg">[39]INS!$E$104</definedName>
    <definedName name="ins_valvula_aire_1pulg">[39]INS!$E$116</definedName>
    <definedName name="ins_valvula_mariposa_1.5pulg">[39]INS!$E$226</definedName>
    <definedName name="ins_valvula_mariposa_2pulg">[39]INS!$E$225</definedName>
    <definedName name="ins_valvula_mariposa_3pulg">[39]INS!$E$224</definedName>
    <definedName name="ins_valvula_mariposa_4pulg">[39]INS!$E$223</definedName>
    <definedName name="ins_valvula_mariposa_6pulg">[39]INS!$E$222</definedName>
    <definedName name="ins_valvula_reguladora_1.5pulg">[39]INS!$E$111</definedName>
    <definedName name="ins_valvula_reguladora_1pulg" localSheetId="2">#REF!</definedName>
    <definedName name="ins_valvula_reguladora_1pulg" localSheetId="3">#REF!</definedName>
    <definedName name="ins_valvula_reguladora_1pulg" localSheetId="4">#REF!</definedName>
    <definedName name="ins_valvula_reguladora_1pulg" localSheetId="5">#REF!</definedName>
    <definedName name="ins_valvula_reguladora_1pulg" localSheetId="6">#REF!</definedName>
    <definedName name="ins_valvula_reguladora_1pulg" localSheetId="7">#REF!</definedName>
    <definedName name="ins_valvula_reguladora_1pulg" localSheetId="0">#REF!</definedName>
    <definedName name="ins_valvula_reguladora_1pulg">#REF!</definedName>
    <definedName name="ins_valvula_reguladora_2pulg">[39]INS!$E$110</definedName>
    <definedName name="ins_valvula_reguladora_4pulg">[39]INS!$E$109</definedName>
    <definedName name="ins_varilla_0.375pulg">[39]INS!$E$49</definedName>
    <definedName name="ins_varilla_0.5pulg">[39]INS!$E$48</definedName>
    <definedName name="ins_yee_pvc_drenaje_2pulg" localSheetId="2">#REF!</definedName>
    <definedName name="ins_yee_pvc_drenaje_2pulg" localSheetId="3">#REF!</definedName>
    <definedName name="ins_yee_pvc_drenaje_2pulg" localSheetId="4">#REF!</definedName>
    <definedName name="ins_yee_pvc_drenaje_2pulg" localSheetId="5">#REF!</definedName>
    <definedName name="ins_yee_pvc_drenaje_2pulg" localSheetId="6">#REF!</definedName>
    <definedName name="ins_yee_pvc_drenaje_2pulg" localSheetId="7">#REF!</definedName>
    <definedName name="ins_yee_pvc_drenaje_2pulg" localSheetId="0">#REF!</definedName>
    <definedName name="ins_yee_pvc_drenaje_2pulg">#REF!</definedName>
    <definedName name="ins_yee_pvc_drenaje_2X2pulg">[39]INS!$E$166</definedName>
    <definedName name="ins_yee_pvc_drenaje_3pulg" localSheetId="2">#REF!</definedName>
    <definedName name="ins_yee_pvc_drenaje_3pulg" localSheetId="3">#REF!</definedName>
    <definedName name="ins_yee_pvc_drenaje_3pulg" localSheetId="4">#REF!</definedName>
    <definedName name="ins_yee_pvc_drenaje_3pulg" localSheetId="5">#REF!</definedName>
    <definedName name="ins_yee_pvc_drenaje_3pulg" localSheetId="6">#REF!</definedName>
    <definedName name="ins_yee_pvc_drenaje_3pulg" localSheetId="7">#REF!</definedName>
    <definedName name="ins_yee_pvc_drenaje_3pulg" localSheetId="0">#REF!</definedName>
    <definedName name="ins_yee_pvc_drenaje_3pulg">#REF!</definedName>
    <definedName name="ins_yee_pvc_drenaje_3X2pulg">[39]INS!$E$165</definedName>
    <definedName name="ins_yee_pvc_drenaje_3X3pulg">[39]INS!$E$164</definedName>
    <definedName name="ins_yee_pvc_drenaje_4pulg" localSheetId="2">#REF!</definedName>
    <definedName name="ins_yee_pvc_drenaje_4pulg" localSheetId="3">#REF!</definedName>
    <definedName name="ins_yee_pvc_drenaje_4pulg" localSheetId="4">#REF!</definedName>
    <definedName name="ins_yee_pvc_drenaje_4pulg" localSheetId="5">#REF!</definedName>
    <definedName name="ins_yee_pvc_drenaje_4pulg" localSheetId="6">#REF!</definedName>
    <definedName name="ins_yee_pvc_drenaje_4pulg" localSheetId="7">#REF!</definedName>
    <definedName name="ins_yee_pvc_drenaje_4pulg" localSheetId="0">#REF!</definedName>
    <definedName name="ins_yee_pvc_drenaje_4pulg">#REF!</definedName>
    <definedName name="ins_yee_pvc_drenaje_4X2pulg">[39]INS!$E$163</definedName>
    <definedName name="ins_yee_pvc_drenaje_4X3pulg">[39]INS!$E$162</definedName>
    <definedName name="ins_yee_pvc_drenaje_4X4pulg">[39]INS!$E$161</definedName>
    <definedName name="ins_yee_pvc_drenaje_6X4pulg">[39]INS!$E$160</definedName>
    <definedName name="inseemmu" localSheetId="2">'[23]Ana-elect.'!#REF!</definedName>
    <definedName name="inseemmu" localSheetId="3">'[23]Ana-elect.'!#REF!</definedName>
    <definedName name="inseemmu" localSheetId="4">'[23]Ana-elect.'!#REF!</definedName>
    <definedName name="inseemmu" localSheetId="5">'[23]Ana-elect.'!#REF!</definedName>
    <definedName name="inseemmu" localSheetId="6">'[23]Ana-elect.'!#REF!</definedName>
    <definedName name="inseemmu" localSheetId="7">'[23]Ana-elect.'!#REF!</definedName>
    <definedName name="inseemmu">'[23]Ana-elect.'!#REF!</definedName>
    <definedName name="INST.ELECTRICA.EXTERIOR" localSheetId="2">#REF!</definedName>
    <definedName name="INST.ELECTRICA.EXTERIOR" localSheetId="3">#REF!</definedName>
    <definedName name="INST.ELECTRICA.EXTERIOR" localSheetId="4">#REF!</definedName>
    <definedName name="INST.ELECTRICA.EXTERIOR" localSheetId="5">#REF!</definedName>
    <definedName name="INST.ELECTRICA.EXTERIOR" localSheetId="6">#REF!</definedName>
    <definedName name="INST.ELECTRICA.EXTERIOR" localSheetId="7">#REF!</definedName>
    <definedName name="INST.ELECTRICA.EXTERIOR">#REF!</definedName>
    <definedName name="Inst.Sanitaria.1erN" localSheetId="2">#REF!</definedName>
    <definedName name="Inst.Sanitaria.1erN" localSheetId="4">#REF!</definedName>
    <definedName name="Inst.Sanitaria.1erN" localSheetId="7">#REF!</definedName>
    <definedName name="Inst.Sanitaria.1erN">#REF!</definedName>
    <definedName name="Inst.Sanitaria.1erN." localSheetId="2">#REF!</definedName>
    <definedName name="Inst.Sanitaria.1erN." localSheetId="4">#REF!</definedName>
    <definedName name="Inst.Sanitaria.1erN." localSheetId="7">#REF!</definedName>
    <definedName name="Inst.Sanitaria.1erN.">#REF!</definedName>
    <definedName name="Inst.Sanitaria.2do.3ery4toN" localSheetId="2">#REF!</definedName>
    <definedName name="Inst.Sanitaria.2do.3ery4toN" localSheetId="4">#REF!</definedName>
    <definedName name="Inst.Sanitaria.2do.3ery4toN" localSheetId="7">#REF!</definedName>
    <definedName name="Inst.Sanitaria.2do.3ery4toN">#REF!</definedName>
    <definedName name="Inst.sanitaria3er.4toy5toN" localSheetId="2">#REF!</definedName>
    <definedName name="Inst.sanitaria3er.4toy5toN" localSheetId="4">#REF!</definedName>
    <definedName name="Inst.sanitaria3er.4toy5toN" localSheetId="7">#REF!</definedName>
    <definedName name="Inst.sanitaria3er.4toy5toN">#REF!</definedName>
    <definedName name="instalacion.electrica.principal">[59]Resumen!$D$23</definedName>
    <definedName name="Instalacion.sanitaria.Entrepiso" localSheetId="2">#REF!</definedName>
    <definedName name="Instalacion.sanitaria.Entrepiso" localSheetId="3">#REF!</definedName>
    <definedName name="Instalacion.sanitaria.Entrepiso" localSheetId="4">#REF!</definedName>
    <definedName name="Instalacion.sanitaria.Entrepiso" localSheetId="5">#REF!</definedName>
    <definedName name="Instalacion.sanitaria.Entrepiso" localSheetId="6">#REF!</definedName>
    <definedName name="Instalacion.sanitaria.Entrepiso" localSheetId="7">#REF!</definedName>
    <definedName name="Instalacion.sanitaria.Entrepiso">#REF!</definedName>
    <definedName name="INSTVENT" localSheetId="2">#REF!</definedName>
    <definedName name="INSTVENT" localSheetId="4">#REF!</definedName>
    <definedName name="INSTVENT" localSheetId="7">#REF!</definedName>
    <definedName name="INSTVENT">#REF!</definedName>
    <definedName name="INSUMOS" localSheetId="2">'[86]LISTA DE MATERIALES'!#REF!</definedName>
    <definedName name="INSUMOS" localSheetId="4">'[86]LISTA DE MATERIALES'!#REF!</definedName>
    <definedName name="INSUMOS" localSheetId="7">'[86]LISTA DE MATERIALES'!#REF!</definedName>
    <definedName name="INSUMOS">'[86]LISTA DE MATERIALES'!#REF!</definedName>
    <definedName name="Int" localSheetId="2">#REF!</definedName>
    <definedName name="Int" localSheetId="3">#REF!</definedName>
    <definedName name="Int" localSheetId="4">#REF!</definedName>
    <definedName name="Int" localSheetId="5">#REF!</definedName>
    <definedName name="Int" localSheetId="6">#REF!</definedName>
    <definedName name="Int" localSheetId="7">#REF!</definedName>
    <definedName name="Int">#REF!</definedName>
    <definedName name="INT3W" localSheetId="2">'[23]Ana-elect.'!#REF!</definedName>
    <definedName name="INT3W" localSheetId="3">'[23]Ana-elect.'!#REF!</definedName>
    <definedName name="INT3W" localSheetId="4">'[23]Ana-elect.'!#REF!</definedName>
    <definedName name="INT3W" localSheetId="5">'[23]Ana-elect.'!#REF!</definedName>
    <definedName name="INT3W" localSheetId="6">'[23]Ana-elect.'!#REF!</definedName>
    <definedName name="INT3W" localSheetId="7">'[23]Ana-elect.'!#REF!</definedName>
    <definedName name="INT3W">'[23]Ana-elect.'!#REF!</definedName>
    <definedName name="INT4W" localSheetId="2">'[23]Ana-elect.'!#REF!</definedName>
    <definedName name="INT4W" localSheetId="4">'[23]Ana-elect.'!#REF!</definedName>
    <definedName name="INT4W" localSheetId="7">'[23]Ana-elect.'!#REF!</definedName>
    <definedName name="INT4W">'[23]Ana-elect.'!#REF!</definedName>
    <definedName name="INTDOB" localSheetId="2">'[23]Ana-elect.'!#REF!</definedName>
    <definedName name="INTDOB" localSheetId="4">'[23]Ana-elect.'!#REF!</definedName>
    <definedName name="INTDOB" localSheetId="7">'[23]Ana-elect.'!#REF!</definedName>
    <definedName name="INTDOB">'[23]Ana-elect.'!#REF!</definedName>
    <definedName name="intercom" localSheetId="2">'[23]Ana-elect.'!#REF!</definedName>
    <definedName name="intercom" localSheetId="4">'[23]Ana-elect.'!#REF!</definedName>
    <definedName name="intercom" localSheetId="7">'[23]Ana-elect.'!#REF!</definedName>
    <definedName name="intercom">'[23]Ana-elect.'!#REF!</definedName>
    <definedName name="Interest_Rate" localSheetId="2">#REF!</definedName>
    <definedName name="Interest_Rate" localSheetId="3">#REF!</definedName>
    <definedName name="Interest_Rate" localSheetId="4">#REF!</definedName>
    <definedName name="Interest_Rate" localSheetId="5">#REF!</definedName>
    <definedName name="Interest_Rate" localSheetId="6">#REF!</definedName>
    <definedName name="Interest_Rate" localSheetId="7">#REF!</definedName>
    <definedName name="Interest_Rate" localSheetId="0">#REF!</definedName>
    <definedName name="Interest_Rate">#REF!</definedName>
    <definedName name="interr1">[71]Analisis!$E$1009</definedName>
    <definedName name="interr2">[71]Analisis!$E$1020</definedName>
    <definedName name="interr3v">[71]Analisis!$E$1031</definedName>
    <definedName name="INTERRUPTOR3VIAS" localSheetId="2">#REF!</definedName>
    <definedName name="INTERRUPTOR3VIAS" localSheetId="3">#REF!</definedName>
    <definedName name="INTERRUPTOR3VIAS" localSheetId="4">#REF!</definedName>
    <definedName name="INTERRUPTOR3VIAS" localSheetId="5">#REF!</definedName>
    <definedName name="INTERRUPTOR3VIAS" localSheetId="6">#REF!</definedName>
    <definedName name="INTERRUPTOR3VIAS" localSheetId="7">#REF!</definedName>
    <definedName name="INTERRUPTOR3VIAS" localSheetId="0">#REF!</definedName>
    <definedName name="INTERRUPTOR3VIAS">#REF!</definedName>
    <definedName name="INTERRUPTOR4VIAS" localSheetId="2">#REF!</definedName>
    <definedName name="INTERRUPTOR4VIAS" localSheetId="3">#REF!</definedName>
    <definedName name="INTERRUPTOR4VIAS" localSheetId="4">#REF!</definedName>
    <definedName name="INTERRUPTOR4VIAS" localSheetId="5">#REF!</definedName>
    <definedName name="INTERRUPTOR4VIAS" localSheetId="6">#REF!</definedName>
    <definedName name="INTERRUPTOR4VIAS" localSheetId="7">#REF!</definedName>
    <definedName name="INTERRUPTOR4VIAS" localSheetId="0">#REF!</definedName>
    <definedName name="INTERRUPTOR4VIAS">#REF!</definedName>
    <definedName name="INTERRUPTORDOBLE" localSheetId="2">#REF!</definedName>
    <definedName name="INTERRUPTORDOBLE" localSheetId="3">#REF!</definedName>
    <definedName name="INTERRUPTORDOBLE" localSheetId="4">#REF!</definedName>
    <definedName name="INTERRUPTORDOBLE" localSheetId="5">#REF!</definedName>
    <definedName name="INTERRUPTORDOBLE" localSheetId="6">#REF!</definedName>
    <definedName name="INTERRUPTORDOBLE" localSheetId="7">#REF!</definedName>
    <definedName name="INTERRUPTORDOBLE" localSheetId="0">#REF!</definedName>
    <definedName name="INTERRUPTORDOBLE">#REF!</definedName>
    <definedName name="INTERRUPTORPILOTO" localSheetId="2">#REF!</definedName>
    <definedName name="INTERRUPTORPILOTO" localSheetId="4">#REF!</definedName>
    <definedName name="INTERRUPTORPILOTO" localSheetId="7">#REF!</definedName>
    <definedName name="INTERRUPTORPILOTO">#REF!</definedName>
    <definedName name="INTERRUPTORSENCILLO" localSheetId="2">#REF!</definedName>
    <definedName name="INTERRUPTORSENCILLO" localSheetId="3">#REF!</definedName>
    <definedName name="INTERRUPTORSENCILLO" localSheetId="4">#REF!</definedName>
    <definedName name="INTERRUPTORSENCILLO" localSheetId="5">#REF!</definedName>
    <definedName name="INTERRUPTORSENCILLO" localSheetId="6">#REF!</definedName>
    <definedName name="INTERRUPTORSENCILLO" localSheetId="7">#REF!</definedName>
    <definedName name="INTERRUPTORSENCILLO" localSheetId="0">#REF!</definedName>
    <definedName name="INTERRUPTORSENCILLO">#REF!</definedName>
    <definedName name="INTERRUPTORTRIPLE" localSheetId="2">#REF!</definedName>
    <definedName name="INTERRUPTORTRIPLE" localSheetId="3">#REF!</definedName>
    <definedName name="INTERRUPTORTRIPLE" localSheetId="4">#REF!</definedName>
    <definedName name="INTERRUPTORTRIPLE" localSheetId="5">#REF!</definedName>
    <definedName name="INTERRUPTORTRIPLE" localSheetId="6">#REF!</definedName>
    <definedName name="INTERRUPTORTRIPLE" localSheetId="7">#REF!</definedName>
    <definedName name="INTERRUPTORTRIPLE" localSheetId="0">#REF!</definedName>
    <definedName name="INTERRUPTORTRIPLE">#REF!</definedName>
    <definedName name="ints" localSheetId="2">#REF!</definedName>
    <definedName name="ints" localSheetId="4">#REF!</definedName>
    <definedName name="ints" localSheetId="7">#REF!</definedName>
    <definedName name="ints">#REF!</definedName>
    <definedName name="INTSEN" localSheetId="2">'[23]Ana-elect.'!#REF!</definedName>
    <definedName name="INTSEN" localSheetId="4">'[23]Ana-elect.'!#REF!</definedName>
    <definedName name="INTSEN" localSheetId="7">'[23]Ana-elect.'!#REF!</definedName>
    <definedName name="INTSEN">'[23]Ana-elect.'!#REF!</definedName>
    <definedName name="itabo">#REF!</definedName>
    <definedName name="itbi" localSheetId="2">#REF!</definedName>
    <definedName name="itbi" localSheetId="3">#REF!</definedName>
    <definedName name="itbi" localSheetId="4">#REF!</definedName>
    <definedName name="itbi" localSheetId="5">#REF!</definedName>
    <definedName name="itbi" localSheetId="6">#REF!</definedName>
    <definedName name="itbi" localSheetId="7">#REF!</definedName>
    <definedName name="itbi">#REF!</definedName>
    <definedName name="ITBIS" localSheetId="2">#REF!</definedName>
    <definedName name="ITBIS" localSheetId="3">#REF!</definedName>
    <definedName name="ITBIS" localSheetId="4">#REF!</definedName>
    <definedName name="ITBIS" localSheetId="5">#REF!</definedName>
    <definedName name="ITBIS" localSheetId="6">#REF!</definedName>
    <definedName name="ITBIS" localSheetId="7">#REF!</definedName>
    <definedName name="ITBIS" localSheetId="0">#REF!</definedName>
    <definedName name="ITBIS">#REF!</definedName>
    <definedName name="Itbis_carp2in">[124]via!$F$1178</definedName>
    <definedName name="ITBS" localSheetId="2">#REF!</definedName>
    <definedName name="ITBS" localSheetId="4">#REF!</definedName>
    <definedName name="ITBS" localSheetId="7">#REF!</definedName>
    <definedName name="ITBS">#REF!</definedName>
    <definedName name="itebis" localSheetId="2">#REF!</definedName>
    <definedName name="itebis" localSheetId="4">#REF!</definedName>
    <definedName name="itebis" localSheetId="5">#REF!</definedName>
    <definedName name="itebis" localSheetId="6">#REF!</definedName>
    <definedName name="itebis" localSheetId="7">#REF!</definedName>
    <definedName name="itebis">#REF!</definedName>
    <definedName name="Item2">#N/A</definedName>
    <definedName name="Izado_de_Tabletas" localSheetId="2">[56]Insumos!#REF!</definedName>
    <definedName name="Izado_de_Tabletas" localSheetId="4">[56]Insumos!#REF!</definedName>
    <definedName name="Izado_de_Tabletas" localSheetId="7">[56]Insumos!#REF!</definedName>
    <definedName name="Izado_de_Tabletas">[56]Insumos!#REF!</definedName>
    <definedName name="Izado_de_Tabletas_2">#N/A</definedName>
    <definedName name="Izado_de_Tabletas_3">#N/A</definedName>
    <definedName name="IZAJE" localSheetId="2">#REF!</definedName>
    <definedName name="IZAJE" localSheetId="3">#REF!</definedName>
    <definedName name="IZAJE" localSheetId="4">#REF!</definedName>
    <definedName name="IZAJE" localSheetId="5">#REF!</definedName>
    <definedName name="IZAJE" localSheetId="6">#REF!</definedName>
    <definedName name="IZAJE" localSheetId="7">#REF!</definedName>
    <definedName name="IZAJE">#REF!</definedName>
    <definedName name="IZAJE_2">"$#REF!.$#REF!$#REF!"</definedName>
    <definedName name="IZAJE_3">"$#REF!.$#REF!$#REF!"</definedName>
    <definedName name="Izaje_de_Vigas_Postensadas" localSheetId="2">[56]Insumos!#REF!</definedName>
    <definedName name="Izaje_de_Vigas_Postensadas" localSheetId="3">[56]Insumos!#REF!</definedName>
    <definedName name="Izaje_de_Vigas_Postensadas" localSheetId="4">[56]Insumos!#REF!</definedName>
    <definedName name="Izaje_de_Vigas_Postensadas" localSheetId="5">[56]Insumos!#REF!</definedName>
    <definedName name="Izaje_de_Vigas_Postensadas" localSheetId="6">[56]Insumos!#REF!</definedName>
    <definedName name="Izaje_de_Vigas_Postensadas" localSheetId="7">[56]Insumos!#REF!</definedName>
    <definedName name="Izaje_de_Vigas_Postensadas" localSheetId="0">[56]Insumos!#REF!</definedName>
    <definedName name="Izaje_de_Vigas_Postensadas">[56]Insumos!#REF!</definedName>
    <definedName name="Izaje_de_Vigas_Postensadas_2">#N/A</definedName>
    <definedName name="Izaje_de_Vigas_Postensadas_3">#N/A</definedName>
    <definedName name="JAGS" localSheetId="2">#REF!</definedName>
    <definedName name="JAGS" localSheetId="3">#REF!</definedName>
    <definedName name="JAGS" localSheetId="4">#REF!</definedName>
    <definedName name="JAGS" localSheetId="5">#REF!</definedName>
    <definedName name="JAGS" localSheetId="6">#REF!</definedName>
    <definedName name="JAGS" localSheetId="7">#REF!</definedName>
    <definedName name="JAGS">#REF!</definedName>
    <definedName name="Jamba.caoba" localSheetId="2">#REF!</definedName>
    <definedName name="Jamba.caoba" localSheetId="4">#REF!</definedName>
    <definedName name="Jamba.caoba" localSheetId="7">#REF!</definedName>
    <definedName name="Jamba.caoba">#REF!</definedName>
    <definedName name="jjgfsdc" localSheetId="2">#REF!</definedName>
    <definedName name="jjgfsdc" localSheetId="4">#REF!</definedName>
    <definedName name="jjgfsdc" localSheetId="7">#REF!</definedName>
    <definedName name="jjgfsdc">#REF!</definedName>
    <definedName name="jminimo">#REF!</definedName>
    <definedName name="junta.water.stop" localSheetId="3">[99]Análisis!$D$1570</definedName>
    <definedName name="junta.water.stop" localSheetId="4">[99]Análisis!$D$1570</definedName>
    <definedName name="junta.water.stop" localSheetId="5">[99]Análisis!$D$1570</definedName>
    <definedName name="junta.water.stop" localSheetId="6">[99]Análisis!$D$1570</definedName>
    <definedName name="junta.water.stop" localSheetId="7">[99]Análisis!$D$1570</definedName>
    <definedName name="junta.water.stop" localSheetId="0">[99]Análisis!$D$1570</definedName>
    <definedName name="junta.water.stop">[100]Análisis!$D$1570</definedName>
    <definedName name="JUNTACERA" localSheetId="2">#REF!</definedName>
    <definedName name="JUNTACERA" localSheetId="3">#REF!</definedName>
    <definedName name="JUNTACERA" localSheetId="4">#REF!</definedName>
    <definedName name="JUNTACERA" localSheetId="5">#REF!</definedName>
    <definedName name="JUNTACERA" localSheetId="6">#REF!</definedName>
    <definedName name="JUNTACERA" localSheetId="7">#REF!</definedName>
    <definedName name="JUNTACERA" localSheetId="0">#REF!</definedName>
    <definedName name="JUNTACERA">#REF!</definedName>
    <definedName name="kerosene">#REF!</definedName>
    <definedName name="kglb">0.453592</definedName>
    <definedName name="kijop" localSheetId="2">#REF!</definedName>
    <definedName name="kijop" localSheetId="3">#REF!</definedName>
    <definedName name="kijop" localSheetId="4">#REF!</definedName>
    <definedName name="kijop" localSheetId="5">#REF!</definedName>
    <definedName name="kijop" localSheetId="6">#REF!</definedName>
    <definedName name="kijop" localSheetId="7">#REF!</definedName>
    <definedName name="kijop" localSheetId="0">#REF!</definedName>
    <definedName name="kijop">#REF!</definedName>
    <definedName name="Kilometro">[50]EQUIPOS!$I$25</definedName>
    <definedName name="komatsu">'[43]Listado Equipos a utilizar'!#REF!</definedName>
    <definedName name="Kurt" localSheetId="2">#REF!</definedName>
    <definedName name="Kurt" localSheetId="3">#REF!</definedName>
    <definedName name="Kurt" localSheetId="4">#REF!</definedName>
    <definedName name="Kurt" localSheetId="5">#REF!</definedName>
    <definedName name="Kurt" localSheetId="6">#REF!</definedName>
    <definedName name="Kurt" localSheetId="7">#REF!</definedName>
    <definedName name="Kurt">#REF!</definedName>
    <definedName name="L" localSheetId="2">#REF!</definedName>
    <definedName name="L" localSheetId="4">#REF!</definedName>
    <definedName name="L" localSheetId="7">#REF!</definedName>
    <definedName name="L">#REF!</definedName>
    <definedName name="LABORATORIO" localSheetId="2">#REF!</definedName>
    <definedName name="LABORATORIO" localSheetId="3">#REF!</definedName>
    <definedName name="LABORATORIO" localSheetId="4">#REF!</definedName>
    <definedName name="LABORATORIO" localSheetId="5">#REF!</definedName>
    <definedName name="LABORATORIO" localSheetId="6">#REF!</definedName>
    <definedName name="LABORATORIO" localSheetId="7">#REF!</definedName>
    <definedName name="LABORATORIO" localSheetId="0">#REF!</definedName>
    <definedName name="LABORATORIO">#REF!</definedName>
    <definedName name="Ladrillos.2x4x8pulg.">[59]Insumos!$E$112</definedName>
    <definedName name="LAMP">[33]Materiales!$E$57</definedName>
    <definedName name="LAMP1">[41]Analisis!$F$421</definedName>
    <definedName name="lamp2" localSheetId="2">'[32]Pres. '!#REF!</definedName>
    <definedName name="lamp2" localSheetId="3">'[32]Pres. '!#REF!</definedName>
    <definedName name="lamp2" localSheetId="4">'[32]Pres. '!#REF!</definedName>
    <definedName name="lamp2" localSheetId="5">'[32]Pres. '!#REF!</definedName>
    <definedName name="lamp2" localSheetId="6">'[32]Pres. '!#REF!</definedName>
    <definedName name="lamp2" localSheetId="7">'[32]Pres. '!#REF!</definedName>
    <definedName name="lamp2" localSheetId="0">'[32]Pres. '!#REF!</definedName>
    <definedName name="lamp2">'[32]Pres. '!#REF!</definedName>
    <definedName name="lamp4" localSheetId="2">'[32]Pres. '!#REF!</definedName>
    <definedName name="lamp4" localSheetId="3">'[32]Pres. '!#REF!</definedName>
    <definedName name="lamp4" localSheetId="4">'[32]Pres. '!#REF!</definedName>
    <definedName name="lamp4" localSheetId="5">'[32]Pres. '!#REF!</definedName>
    <definedName name="lamp4" localSheetId="6">'[32]Pres. '!#REF!</definedName>
    <definedName name="lamp4" localSheetId="7">'[32]Pres. '!#REF!</definedName>
    <definedName name="lamp4">'[32]Pres. '!#REF!</definedName>
    <definedName name="lamp4x40">'[114]Pres. Adic.Y'!$E$44</definedName>
    <definedName name="LAMPARAS" localSheetId="2">#REF!</definedName>
    <definedName name="LAMPARAS" localSheetId="3">#REF!</definedName>
    <definedName name="LAMPARAS" localSheetId="4">#REF!</definedName>
    <definedName name="LAMPARAS" localSheetId="5">#REF!</definedName>
    <definedName name="LAMPARAS" localSheetId="6">#REF!</definedName>
    <definedName name="LAMPARAS" localSheetId="7">#REF!</definedName>
    <definedName name="LAMPARAS" localSheetId="0">#REF!</definedName>
    <definedName name="LAMPARAS">#REF!</definedName>
    <definedName name="LAMPARAS_DE_1500W_220V">[79]INSU!$B$41</definedName>
    <definedName name="LAMPSECADOR">[33]Materiales!$E$60</definedName>
    <definedName name="LARRASTRE4SDR41MCONTRA" localSheetId="2">#REF!</definedName>
    <definedName name="LARRASTRE4SDR41MCONTRA" localSheetId="3">#REF!</definedName>
    <definedName name="LARRASTRE4SDR41MCONTRA" localSheetId="4">#REF!</definedName>
    <definedName name="LARRASTRE4SDR41MCONTRA" localSheetId="5">#REF!</definedName>
    <definedName name="LARRASTRE4SDR41MCONTRA" localSheetId="6">#REF!</definedName>
    <definedName name="LARRASTRE4SDR41MCONTRA" localSheetId="7">#REF!</definedName>
    <definedName name="LARRASTRE4SDR41MCONTRA">#REF!</definedName>
    <definedName name="LARRASTRE6SDR41MCONTRA" localSheetId="2">#REF!</definedName>
    <definedName name="LARRASTRE6SDR41MCONTRA" localSheetId="4">#REF!</definedName>
    <definedName name="LARRASTRE6SDR41MCONTRA" localSheetId="7">#REF!</definedName>
    <definedName name="LARRASTRE6SDR41MCONTRA">#REF!</definedName>
    <definedName name="Last_Row">#N/A</definedName>
    <definedName name="LATEX" localSheetId="2">#REF!</definedName>
    <definedName name="LATEX" localSheetId="4">#REF!</definedName>
    <definedName name="LATEX" localSheetId="7">#REF!</definedName>
    <definedName name="LATEX" localSheetId="0">#REF!</definedName>
    <definedName name="LATEX">#REF!</definedName>
    <definedName name="Lav" localSheetId="2">#REF!</definedName>
    <definedName name="Lav" localSheetId="4">#REF!</definedName>
    <definedName name="Lav" localSheetId="7">#REF!</definedName>
    <definedName name="Lav">#REF!</definedName>
    <definedName name="Lav.American.Standar.Saona" localSheetId="2">#REF!</definedName>
    <definedName name="Lav.American.Standar.Saona" localSheetId="4">#REF!</definedName>
    <definedName name="Lav.American.Standar.Saona" localSheetId="7">#REF!</definedName>
    <definedName name="Lav.American.Standar.Saona">#REF!</definedName>
    <definedName name="lav_mec">[75]PRECIOS!$E$56</definedName>
    <definedName name="lava" localSheetId="2">'[32]Pres. '!#REF!</definedName>
    <definedName name="lava" localSheetId="3">'[32]Pres. '!#REF!</definedName>
    <definedName name="lava" localSheetId="4">'[32]Pres. '!#REF!</definedName>
    <definedName name="lava" localSheetId="5">'[32]Pres. '!#REF!</definedName>
    <definedName name="lava" localSheetId="6">'[32]Pres. '!#REF!</definedName>
    <definedName name="lava" localSheetId="7">'[32]Pres. '!#REF!</definedName>
    <definedName name="lava" localSheetId="0">'[32]Pres. '!#REF!</definedName>
    <definedName name="lava">'[32]Pres. '!#REF!</definedName>
    <definedName name="Lavac" localSheetId="2">#REF!</definedName>
    <definedName name="Lavac" localSheetId="3">#REF!</definedName>
    <definedName name="Lavac" localSheetId="4">#REF!</definedName>
    <definedName name="Lavac" localSheetId="5">#REF!</definedName>
    <definedName name="Lavac" localSheetId="6">#REF!</definedName>
    <definedName name="Lavac" localSheetId="7">#REF!</definedName>
    <definedName name="Lavac">#REF!</definedName>
    <definedName name="lavade">[71]Analisis!$E$1332</definedName>
    <definedName name="LAVADERODOBLE">[33]Materiales!$E$566</definedName>
    <definedName name="LAVADEROS" localSheetId="2">#REF!</definedName>
    <definedName name="LAVADEROS" localSheetId="3">#REF!</definedName>
    <definedName name="LAVADEROS" localSheetId="4">#REF!</definedName>
    <definedName name="LAVADEROS" localSheetId="5">#REF!</definedName>
    <definedName name="LAVADEROS" localSheetId="6">#REF!</definedName>
    <definedName name="LAVADEROS" localSheetId="7">#REF!</definedName>
    <definedName name="LAVADEROS">#REF!</definedName>
    <definedName name="LAVADEROSENCILLO" localSheetId="2">#REF!</definedName>
    <definedName name="LAVADEROSENCILLO" localSheetId="3">#REF!</definedName>
    <definedName name="LAVADEROSENCILLO" localSheetId="4">#REF!</definedName>
    <definedName name="LAVADEROSENCILLO" localSheetId="5">#REF!</definedName>
    <definedName name="LAVADEROSENCILLO" localSheetId="6">#REF!</definedName>
    <definedName name="LAVADEROSENCILLO" localSheetId="7">#REF!</definedName>
    <definedName name="LAVADEROSENCILLO" localSheetId="0">#REF!</definedName>
    <definedName name="LAVADEROSENCILLO">#REF!</definedName>
    <definedName name="Lavado.Marmol" localSheetId="2">#REF!</definedName>
    <definedName name="Lavado.Marmol" localSheetId="4">#REF!</definedName>
    <definedName name="Lavado.Marmol" localSheetId="7">#REF!</definedName>
    <definedName name="Lavado.Marmol">#REF!</definedName>
    <definedName name="lavamano.rondalyn" localSheetId="2">#REF!</definedName>
    <definedName name="lavamano.rondalyn" localSheetId="4">#REF!</definedName>
    <definedName name="lavamano.rondalyn" localSheetId="7">#REF!</definedName>
    <definedName name="lavamano.rondalyn">#REF!</definedName>
    <definedName name="LAVAMANOC">'[23]Ana-Sanit.'!$F$265</definedName>
    <definedName name="LAVAMANOS">[33]Materiales!$E$568</definedName>
    <definedName name="LAVAMANOSC">[40]Analisis!$F$572</definedName>
    <definedName name="LAVAMANOSCAMBIO">[123]Analisis!$F$549</definedName>
    <definedName name="Lavame" localSheetId="2">#REF!</definedName>
    <definedName name="Lavame" localSheetId="3">#REF!</definedName>
    <definedName name="Lavame" localSheetId="4">#REF!</definedName>
    <definedName name="Lavame" localSheetId="5">#REF!</definedName>
    <definedName name="Lavame" localSheetId="6">#REF!</definedName>
    <definedName name="Lavame" localSheetId="7">#REF!</definedName>
    <definedName name="Lavame">#REF!</definedName>
    <definedName name="Lavape" localSheetId="2">#REF!</definedName>
    <definedName name="Lavape" localSheetId="4">#REF!</definedName>
    <definedName name="Lavape" localSheetId="7">#REF!</definedName>
    <definedName name="Lavape">#REF!</definedName>
    <definedName name="LAVGRA1BCO" localSheetId="2">#REF!</definedName>
    <definedName name="LAVGRA1BCO" localSheetId="4">#REF!</definedName>
    <definedName name="LAVGRA1BCO" localSheetId="7">#REF!</definedName>
    <definedName name="LAVGRA1BCO">#REF!</definedName>
    <definedName name="LAVGRA1BCOPVC" localSheetId="2">#REF!</definedName>
    <definedName name="LAVGRA1BCOPVC" localSheetId="4">#REF!</definedName>
    <definedName name="LAVGRA1BCOPVC" localSheetId="7">#REF!</definedName>
    <definedName name="LAVGRA1BCOPVC">#REF!</definedName>
    <definedName name="LAVGRA2BCO" localSheetId="2">#REF!</definedName>
    <definedName name="LAVGRA2BCO" localSheetId="4">#REF!</definedName>
    <definedName name="LAVGRA2BCO" localSheetId="7">#REF!</definedName>
    <definedName name="LAVGRA2BCO">#REF!</definedName>
    <definedName name="LAVGRA2BCOPVC" localSheetId="2">#REF!</definedName>
    <definedName name="LAVGRA2BCOPVC" localSheetId="4">#REF!</definedName>
    <definedName name="LAVGRA2BCOPVC" localSheetId="7">#REF!</definedName>
    <definedName name="LAVGRA2BCOPVC">#REF!</definedName>
    <definedName name="Lavm" localSheetId="2">#REF!</definedName>
    <definedName name="Lavm" localSheetId="4">#REF!</definedName>
    <definedName name="Lavm" localSheetId="7">#REF!</definedName>
    <definedName name="Lavm">#REF!</definedName>
    <definedName name="LAVM1917BCO" localSheetId="2">#REF!</definedName>
    <definedName name="LAVM1917BCO" localSheetId="4">#REF!</definedName>
    <definedName name="LAVM1917BCO" localSheetId="7">#REF!</definedName>
    <definedName name="LAVM1917BCO">#REF!</definedName>
    <definedName name="LAVM1917BCOPVC" localSheetId="2">#REF!</definedName>
    <definedName name="LAVM1917BCOPVC" localSheetId="4">#REF!</definedName>
    <definedName name="LAVM1917BCOPVC" localSheetId="7">#REF!</definedName>
    <definedName name="LAVM1917BCOPVC">#REF!</definedName>
    <definedName name="LAVM1917COL" localSheetId="2">#REF!</definedName>
    <definedName name="LAVM1917COL" localSheetId="4">#REF!</definedName>
    <definedName name="LAVM1917COL" localSheetId="7">#REF!</definedName>
    <definedName name="LAVM1917COL">#REF!</definedName>
    <definedName name="LAVM1917COLPVC" localSheetId="2">#REF!</definedName>
    <definedName name="LAVM1917COLPVC" localSheetId="4">#REF!</definedName>
    <definedName name="LAVM1917COLPVC" localSheetId="7">#REF!</definedName>
    <definedName name="LAVM1917COLPVC">#REF!</definedName>
    <definedName name="LAVMOVABCO" localSheetId="2">#REF!</definedName>
    <definedName name="LAVMOVABCO" localSheetId="4">#REF!</definedName>
    <definedName name="LAVMOVABCO" localSheetId="7">#REF!</definedName>
    <definedName name="LAVMOVABCO">#REF!</definedName>
    <definedName name="LAVMOVABCOPVC" localSheetId="2">#REF!</definedName>
    <definedName name="LAVMOVABCOPVC" localSheetId="4">#REF!</definedName>
    <definedName name="LAVMOVABCOPVC" localSheetId="7">#REF!</definedName>
    <definedName name="LAVMOVABCOPVC">#REF!</definedName>
    <definedName name="LAVMOVACOL" localSheetId="2">#REF!</definedName>
    <definedName name="LAVMOVACOL" localSheetId="4">#REF!</definedName>
    <definedName name="LAVMOVACOL" localSheetId="7">#REF!</definedName>
    <definedName name="LAVMOVACOL">#REF!</definedName>
    <definedName name="LAVMOVACOLPVC" localSheetId="2">#REF!</definedName>
    <definedName name="LAVMOVACOLPVC" localSheetId="4">#REF!</definedName>
    <definedName name="LAVMOVACOLPVC" localSheetId="7">#REF!</definedName>
    <definedName name="LAVMOVACOLPVC">#REF!</definedName>
    <definedName name="LAVMSERBCO" localSheetId="2">#REF!</definedName>
    <definedName name="LAVMSERBCO" localSheetId="3">#REF!</definedName>
    <definedName name="LAVMSERBCO" localSheetId="4">#REF!</definedName>
    <definedName name="LAVMSERBCO" localSheetId="5">#REF!</definedName>
    <definedName name="LAVMSERBCO" localSheetId="6">#REF!</definedName>
    <definedName name="LAVMSERBCO" localSheetId="7">#REF!</definedName>
    <definedName name="LAVMSERBCO" localSheetId="0">#REF!</definedName>
    <definedName name="LAVMSERBCO">#REF!</definedName>
    <definedName name="LAVMSERBCOPVC" localSheetId="2">#REF!</definedName>
    <definedName name="LAVMSERBCOPVC" localSheetId="4">#REF!</definedName>
    <definedName name="LAVMSERBCOPVC" localSheetId="7">#REF!</definedName>
    <definedName name="LAVMSERBCOPVC">#REF!</definedName>
    <definedName name="LAVOVAEMPBCOCONTRA" localSheetId="2">#REF!</definedName>
    <definedName name="LAVOVAEMPBCOCONTRA" localSheetId="4">#REF!</definedName>
    <definedName name="LAVOVAEMPBCOCONTRA" localSheetId="7">#REF!</definedName>
    <definedName name="LAVOVAEMPBCOCONTRA">#REF!</definedName>
    <definedName name="lbalmbre18">'[90]Analisis Unit. '!$F$39</definedName>
    <definedName name="lbkg" localSheetId="2">#REF!</definedName>
    <definedName name="lbkg" localSheetId="4">#REF!</definedName>
    <definedName name="lbkg" localSheetId="7">#REF!</definedName>
    <definedName name="lbkg">#REF!</definedName>
    <definedName name="Ligado_y_vaciado" localSheetId="2">[56]Insumos!#REF!</definedName>
    <definedName name="Ligado_y_vaciado" localSheetId="4">[56]Insumos!#REF!</definedName>
    <definedName name="Ligado_y_vaciado" localSheetId="7">[56]Insumos!#REF!</definedName>
    <definedName name="Ligado_y_vaciado">[56]Insumos!#REF!</definedName>
    <definedName name="Ligado_y_vaciado_2">#N/A</definedName>
    <definedName name="Ligado_y_vaciado_3">#N/A</definedName>
    <definedName name="Ligado_y_Vaciado_a_Mano">[47]Insumos!$B$136:$D$136</definedName>
    <definedName name="Ligado_y_Vaciado_con_ligadora_y_Winche" localSheetId="2">[19]Insumos!#REF!</definedName>
    <definedName name="Ligado_y_Vaciado_con_ligadora_y_Winche" localSheetId="3">[19]Insumos!#REF!</definedName>
    <definedName name="Ligado_y_Vaciado_con_ligadora_y_Winche" localSheetId="4">[19]Insumos!#REF!</definedName>
    <definedName name="Ligado_y_Vaciado_con_ligadora_y_Winche" localSheetId="5">[19]Insumos!#REF!</definedName>
    <definedName name="Ligado_y_Vaciado_con_ligadora_y_Winche" localSheetId="6">[19]Insumos!#REF!</definedName>
    <definedName name="Ligado_y_Vaciado_con_ligadora_y_Winche" localSheetId="7">[19]Insumos!#REF!</definedName>
    <definedName name="Ligado_y_Vaciado_con_ligadora_y_Winche" localSheetId="0">[19]Insumos!#REF!</definedName>
    <definedName name="Ligado_y_Vaciado_con_ligadora_y_Winche">[19]Insumos!#REF!</definedName>
    <definedName name="Ligado_y_Vaciado_Hormigón_Industrial_____20_M3" localSheetId="2">[19]Insumos!#REF!</definedName>
    <definedName name="Ligado_y_Vaciado_Hormigón_Industrial_____20_M3" localSheetId="3">[19]Insumos!#REF!</definedName>
    <definedName name="Ligado_y_Vaciado_Hormigón_Industrial_____20_M3" localSheetId="4">[19]Insumos!#REF!</definedName>
    <definedName name="Ligado_y_Vaciado_Hormigón_Industrial_____20_M3" localSheetId="5">[19]Insumos!#REF!</definedName>
    <definedName name="Ligado_y_Vaciado_Hormigón_Industrial_____20_M3" localSheetId="6">[19]Insumos!#REF!</definedName>
    <definedName name="Ligado_y_Vaciado_Hormigón_Industrial_____20_M3" localSheetId="7">[19]Insumos!#REF!</definedName>
    <definedName name="Ligado_y_Vaciado_Hormigón_Industrial_____20_M3">[19]Insumos!#REF!</definedName>
    <definedName name="Ligado_y_Vaciado_Hormigón_Industrial_____4_M3" localSheetId="2">[19]Insumos!#REF!</definedName>
    <definedName name="Ligado_y_Vaciado_Hormigón_Industrial_____4_M3" localSheetId="4">[19]Insumos!#REF!</definedName>
    <definedName name="Ligado_y_Vaciado_Hormigón_Industrial_____4_M3" localSheetId="7">[19]Insumos!#REF!</definedName>
    <definedName name="Ligado_y_Vaciado_Hormigón_Industrial_____4_M3">[19]Insumos!#REF!</definedName>
    <definedName name="Ligado_y_Vaciado_Hormigón_Industrial___10__20_M3" localSheetId="2">[19]Insumos!#REF!</definedName>
    <definedName name="Ligado_y_Vaciado_Hormigón_Industrial___10__20_M3" localSheetId="4">[19]Insumos!#REF!</definedName>
    <definedName name="Ligado_y_Vaciado_Hormigón_Industrial___10__20_M3" localSheetId="7">[19]Insumos!#REF!</definedName>
    <definedName name="Ligado_y_Vaciado_Hormigón_Industrial___10__20_M3">[19]Insumos!#REF!</definedName>
    <definedName name="Ligado_y_Vaciado_Hormigón_Industrial___4__10_M3" localSheetId="2">[19]Insumos!#REF!</definedName>
    <definedName name="Ligado_y_Vaciado_Hormigón_Industrial___4__10_M3" localSheetId="4">[19]Insumos!#REF!</definedName>
    <definedName name="Ligado_y_Vaciado_Hormigón_Industrial___4__10_M3" localSheetId="7">[19]Insumos!#REF!</definedName>
    <definedName name="Ligado_y_Vaciado_Hormigón_Industrial___4__10_M3">[19]Insumos!#REF!</definedName>
    <definedName name="ligadohormigon">[50]OBRAMANO!#REF!</definedName>
    <definedName name="LIGADORA" localSheetId="2">#REF!</definedName>
    <definedName name="LIGADORA" localSheetId="3">#REF!</definedName>
    <definedName name="LIGADORA" localSheetId="4">#REF!</definedName>
    <definedName name="LIGADORA" localSheetId="5">#REF!</definedName>
    <definedName name="LIGADORA" localSheetId="6">#REF!</definedName>
    <definedName name="LIGADORA" localSheetId="7">#REF!</definedName>
    <definedName name="LIGADORA" localSheetId="0">#REF!</definedName>
    <definedName name="LIGADORA">#REF!</definedName>
    <definedName name="Ligadora_de_1_funda" localSheetId="2">[56]Insumos!#REF!</definedName>
    <definedName name="Ligadora_de_1_funda" localSheetId="3">[56]Insumos!#REF!</definedName>
    <definedName name="Ligadora_de_1_funda" localSheetId="4">[56]Insumos!#REF!</definedName>
    <definedName name="Ligadora_de_1_funda" localSheetId="5">[56]Insumos!#REF!</definedName>
    <definedName name="Ligadora_de_1_funda" localSheetId="6">[56]Insumos!#REF!</definedName>
    <definedName name="Ligadora_de_1_funda" localSheetId="7">[56]Insumos!#REF!</definedName>
    <definedName name="Ligadora_de_1_funda">[56]Insumos!#REF!</definedName>
    <definedName name="Ligadora_de_1_funda_2">#N/A</definedName>
    <definedName name="Ligadora_de_1_funda_3">#N/A</definedName>
    <definedName name="Ligadora_de_2_funda" localSheetId="2">[56]Insumos!#REF!</definedName>
    <definedName name="Ligadora_de_2_funda" localSheetId="3">[56]Insumos!#REF!</definedName>
    <definedName name="Ligadora_de_2_funda" localSheetId="4">[56]Insumos!#REF!</definedName>
    <definedName name="Ligadora_de_2_funda" localSheetId="5">[56]Insumos!#REF!</definedName>
    <definedName name="Ligadora_de_2_funda" localSheetId="6">[56]Insumos!#REF!</definedName>
    <definedName name="Ligadora_de_2_funda" localSheetId="7">[56]Insumos!#REF!</definedName>
    <definedName name="Ligadora_de_2_funda">[56]Insumos!#REF!</definedName>
    <definedName name="Ligadora_de_2_funda_2">#N/A</definedName>
    <definedName name="Ligadora_de_2_funda_3">#N/A</definedName>
    <definedName name="LIGALIGA" localSheetId="2">#REF!</definedName>
    <definedName name="LIGALIGA" localSheetId="3">#REF!</definedName>
    <definedName name="LIGALIGA" localSheetId="4">#REF!</definedName>
    <definedName name="LIGALIGA" localSheetId="5">#REF!</definedName>
    <definedName name="LIGALIGA" localSheetId="6">#REF!</definedName>
    <definedName name="LIGALIGA" localSheetId="7">#REF!</definedName>
    <definedName name="LIGALIGA" localSheetId="0">#REF!</definedName>
    <definedName name="LIGALIGA">#REF!</definedName>
    <definedName name="ligawinche" localSheetId="2">#REF!</definedName>
    <definedName name="ligawinche" localSheetId="4">#REF!</definedName>
    <definedName name="ligawinche" localSheetId="7">#REF!</definedName>
    <definedName name="ligawinche">#REF!</definedName>
    <definedName name="LIMPESC" localSheetId="2">#REF!</definedName>
    <definedName name="LIMPESC" localSheetId="4">#REF!</definedName>
    <definedName name="LIMPESC" localSheetId="7">#REF!</definedName>
    <definedName name="LIMPESC">#REF!</definedName>
    <definedName name="limpi">#REF!</definedName>
    <definedName name="limpii">#REF!</definedName>
    <definedName name="limpiii">#REF!</definedName>
    <definedName name="limpiiii">#REF!</definedName>
    <definedName name="LIMPSALCERA" localSheetId="2">#REF!</definedName>
    <definedName name="LIMPSALCERA" localSheetId="4">#REF!</definedName>
    <definedName name="LIMPSALCERA" localSheetId="7">#REF!</definedName>
    <definedName name="LIMPSALCERA">#REF!</definedName>
    <definedName name="LIMPTUBOCPVC14" localSheetId="2">#REF!</definedName>
    <definedName name="LIMPTUBOCPVC14" localSheetId="4">#REF!</definedName>
    <definedName name="LIMPTUBOCPVC14" localSheetId="7">#REF!</definedName>
    <definedName name="LIMPTUBOCPVC14">#REF!</definedName>
    <definedName name="LIMPTUBOCPVCPINTA" localSheetId="2">#REF!</definedName>
    <definedName name="LIMPTUBOCPVCPINTA" localSheetId="4">#REF!</definedName>
    <definedName name="LIMPTUBOCPVCPINTA" localSheetId="7">#REF!</definedName>
    <definedName name="LIMPTUBOCPVCPINTA">#REF!</definedName>
    <definedName name="LIMPZOC" localSheetId="2">#REF!</definedName>
    <definedName name="LIMPZOC" localSheetId="4">#REF!</definedName>
    <definedName name="LIMPZOC" localSheetId="7">#REF!</definedName>
    <definedName name="LIMPZOC">#REF!</definedName>
    <definedName name="LINE" localSheetId="2" hidden="1">'[34]ANALISIS STO DGO'!#REF!</definedName>
    <definedName name="LINE" localSheetId="4" hidden="1">'[34]ANALISIS STO DGO'!#REF!</definedName>
    <definedName name="LINE" localSheetId="7" hidden="1">'[34]ANALISIS STO DGO'!#REF!</definedName>
    <definedName name="LINE" hidden="1">'[34]ANALISIS STO DGO'!#REF!</definedName>
    <definedName name="Linea.Conex.Acueducto" localSheetId="2">#REF!</definedName>
    <definedName name="Linea.Conex.Acueducto" localSheetId="3">#REF!</definedName>
    <definedName name="Linea.Conex.Acueducto" localSheetId="4">#REF!</definedName>
    <definedName name="Linea.Conex.Acueducto" localSheetId="5">#REF!</definedName>
    <definedName name="Linea.Conex.Acueducto" localSheetId="6">#REF!</definedName>
    <definedName name="Linea.Conex.Acueducto" localSheetId="7">#REF!</definedName>
    <definedName name="Linea.Conex.Acueducto">#REF!</definedName>
    <definedName name="linea.impulsion.drenaje.sanitario">[59]Resumen!$D$29</definedName>
    <definedName name="LINEA_DE_CONDUC">#N/A</definedName>
    <definedName name="lineout" localSheetId="2" hidden="1">'[34]ANALISIS STO DGO'!#REF!</definedName>
    <definedName name="lineout" localSheetId="3" hidden="1">'[34]ANALISIS STO DGO'!#REF!</definedName>
    <definedName name="lineout" localSheetId="4" hidden="1">'[34]ANALISIS STO DGO'!#REF!</definedName>
    <definedName name="lineout" localSheetId="5" hidden="1">'[34]ANALISIS STO DGO'!#REF!</definedName>
    <definedName name="lineout" localSheetId="6" hidden="1">'[34]ANALISIS STO DGO'!#REF!</definedName>
    <definedName name="lineout" localSheetId="7" hidden="1">'[34]ANALISIS STO DGO'!#REF!</definedName>
    <definedName name="lineout" localSheetId="0" hidden="1">'[34]ANALISIS STO DGO'!#REF!</definedName>
    <definedName name="lineout" hidden="1">'[34]ANALISIS STO DGO'!#REF!</definedName>
    <definedName name="lista" localSheetId="2">#REF!</definedName>
    <definedName name="lista" localSheetId="3">#REF!</definedName>
    <definedName name="lista" localSheetId="4">#REF!</definedName>
    <definedName name="lista" localSheetId="5">#REF!</definedName>
    <definedName name="lista" localSheetId="6">#REF!</definedName>
    <definedName name="lista" localSheetId="7">#REF!</definedName>
    <definedName name="lista">#REF!</definedName>
    <definedName name="LISTADO" localSheetId="2">#REF!</definedName>
    <definedName name="LISTADO" localSheetId="4">#REF!</definedName>
    <definedName name="LISTADO" localSheetId="7">#REF!</definedName>
    <definedName name="LISTADO">#REF!</definedName>
    <definedName name="Listelos_de_20_Cms_en_Baños">[47]Insumos!$B$44:$D$44</definedName>
    <definedName name="lkjsd" localSheetId="2">'[32]Pres. '!#REF!</definedName>
    <definedName name="lkjsd" localSheetId="3">'[32]Pres. '!#REF!</definedName>
    <definedName name="lkjsd" localSheetId="4">'[32]Pres. '!#REF!</definedName>
    <definedName name="lkjsd" localSheetId="5">'[32]Pres. '!#REF!</definedName>
    <definedName name="lkjsd" localSheetId="6">'[32]Pres. '!#REF!</definedName>
    <definedName name="lkjsd" localSheetId="7">'[32]Pres. '!#REF!</definedName>
    <definedName name="lkjsd" localSheetId="0">'[32]Pres. '!#REF!</definedName>
    <definedName name="lkjsd">'[32]Pres. '!#REF!</definedName>
    <definedName name="llaveacero" localSheetId="2">[110]Análisis!#REF!</definedName>
    <definedName name="llaveacero" localSheetId="3">[110]Análisis!#REF!</definedName>
    <definedName name="llaveacero" localSheetId="4">[110]Análisis!#REF!</definedName>
    <definedName name="llaveacero" localSheetId="5">[110]Análisis!#REF!</definedName>
    <definedName name="llaveacero" localSheetId="6">[110]Análisis!#REF!</definedName>
    <definedName name="llaveacero" localSheetId="7">[110]Análisis!#REF!</definedName>
    <definedName name="llaveacero">[110]Análisis!#REF!</definedName>
    <definedName name="llaveacondicionamientohinca" localSheetId="2">[74]Análisis!#REF!</definedName>
    <definedName name="llaveacondicionamientohinca" localSheetId="4">[74]Análisis!#REF!</definedName>
    <definedName name="llaveacondicionamientohinca" localSheetId="7">[74]Análisis!#REF!</definedName>
    <definedName name="llaveacondicionamientohinca">[74]Análisis!#REF!</definedName>
    <definedName name="llaveacondicionamientohinca_2">#N/A</definedName>
    <definedName name="llaveacondicionamientohinca_3">#N/A</definedName>
    <definedName name="llaveagregado" localSheetId="2">[110]Análisis!#REF!</definedName>
    <definedName name="llaveagregado" localSheetId="4">[110]Análisis!#REF!</definedName>
    <definedName name="llaveagregado" localSheetId="7">[110]Análisis!#REF!</definedName>
    <definedName name="llaveagregado">[110]Análisis!#REF!</definedName>
    <definedName name="llaveagua" localSheetId="2">[110]Análisis!#REF!</definedName>
    <definedName name="llaveagua" localSheetId="4">[110]Análisis!#REF!</definedName>
    <definedName name="llaveagua" localSheetId="7">[110]Análisis!#REF!</definedName>
    <definedName name="llaveagua">[110]Análisis!#REF!</definedName>
    <definedName name="llavealambre" localSheetId="2">[110]Análisis!#REF!</definedName>
    <definedName name="llavealambre" localSheetId="4">[110]Análisis!#REF!</definedName>
    <definedName name="llavealambre" localSheetId="7">[110]Análisis!#REF!</definedName>
    <definedName name="llavealambre">[110]Análisis!#REF!</definedName>
    <definedName name="llaveanclajedepilotes" localSheetId="2">[110]Análisis!#REF!</definedName>
    <definedName name="llaveanclajedepilotes" localSheetId="4">[110]Análisis!#REF!</definedName>
    <definedName name="llaveanclajedepilotes" localSheetId="7">[110]Análisis!#REF!</definedName>
    <definedName name="llaveanclajedepilotes">[110]Análisis!#REF!</definedName>
    <definedName name="LLAVEANGULAR" localSheetId="2">#REF!</definedName>
    <definedName name="LLAVEANGULAR" localSheetId="3">#REF!</definedName>
    <definedName name="LLAVEANGULAR" localSheetId="4">#REF!</definedName>
    <definedName name="LLAVEANGULAR" localSheetId="5">#REF!</definedName>
    <definedName name="LLAVEANGULAR" localSheetId="6">#REF!</definedName>
    <definedName name="LLAVEANGULAR" localSheetId="7">#REF!</definedName>
    <definedName name="LLAVEANGULAR" localSheetId="0">#REF!</definedName>
    <definedName name="LLAVEANGULAR">#REF!</definedName>
    <definedName name="LLAVEANGULAR1_2O3_8">[33]Materiales!$E$572</definedName>
    <definedName name="llavecablepostensado" localSheetId="2">[110]Análisis!#REF!</definedName>
    <definedName name="llavecablepostensado" localSheetId="3">[110]Análisis!#REF!</definedName>
    <definedName name="llavecablepostensado" localSheetId="4">[110]Análisis!#REF!</definedName>
    <definedName name="llavecablepostensado" localSheetId="5">[110]Análisis!#REF!</definedName>
    <definedName name="llavecablepostensado" localSheetId="6">[110]Análisis!#REF!</definedName>
    <definedName name="llavecablepostensado" localSheetId="7">[110]Análisis!#REF!</definedName>
    <definedName name="llavecablepostensado" localSheetId="0">[110]Análisis!#REF!</definedName>
    <definedName name="llavecablepostensado">[110]Análisis!#REF!</definedName>
    <definedName name="llavecastingbed" localSheetId="2">[110]Análisis!#REF!</definedName>
    <definedName name="llavecastingbed" localSheetId="3">[110]Análisis!#REF!</definedName>
    <definedName name="llavecastingbed" localSheetId="4">[110]Análisis!#REF!</definedName>
    <definedName name="llavecastingbed" localSheetId="5">[110]Análisis!#REF!</definedName>
    <definedName name="llavecastingbed" localSheetId="6">[110]Análisis!#REF!</definedName>
    <definedName name="llavecastingbed" localSheetId="7">[110]Análisis!#REF!</definedName>
    <definedName name="llavecastingbed">[110]Análisis!#REF!</definedName>
    <definedName name="llavecemento" localSheetId="2">[110]Análisis!#REF!</definedName>
    <definedName name="llavecemento" localSheetId="4">[110]Análisis!#REF!</definedName>
    <definedName name="llavecemento" localSheetId="7">[110]Análisis!#REF!</definedName>
    <definedName name="llavecemento">[110]Análisis!#REF!</definedName>
    <definedName name="LLAVECHORRO1_2">[33]Materiales!$E$573</definedName>
    <definedName name="llaveclavos" localSheetId="2">[110]Análisis!#REF!</definedName>
    <definedName name="llaveclavos" localSheetId="3">[110]Análisis!#REF!</definedName>
    <definedName name="llaveclavos" localSheetId="4">[110]Análisis!#REF!</definedName>
    <definedName name="llaveclavos" localSheetId="5">[110]Análisis!#REF!</definedName>
    <definedName name="llaveclavos" localSheetId="6">[110]Análisis!#REF!</definedName>
    <definedName name="llaveclavos" localSheetId="7">[110]Análisis!#REF!</definedName>
    <definedName name="llaveclavos" localSheetId="0">[110]Análisis!#REF!</definedName>
    <definedName name="llaveclavos">[110]Análisis!#REF!</definedName>
    <definedName name="llavecuradoyaditivo" localSheetId="2">[110]Análisis!#REF!</definedName>
    <definedName name="llavecuradoyaditivo" localSheetId="3">[110]Análisis!#REF!</definedName>
    <definedName name="llavecuradoyaditivo" localSheetId="4">[110]Análisis!#REF!</definedName>
    <definedName name="llavecuradoyaditivo" localSheetId="5">[110]Análisis!#REF!</definedName>
    <definedName name="llavecuradoyaditivo" localSheetId="6">[110]Análisis!#REF!</definedName>
    <definedName name="llavecuradoyaditivo" localSheetId="7">[110]Análisis!#REF!</definedName>
    <definedName name="llavecuradoyaditivo">[110]Análisis!#REF!</definedName>
    <definedName name="llaveempalmepilotes" localSheetId="2">[110]Análisis!#REF!</definedName>
    <definedName name="llaveempalmepilotes" localSheetId="4">[110]Análisis!#REF!</definedName>
    <definedName name="llaveempalmepilotes" localSheetId="7">[110]Análisis!#REF!</definedName>
    <definedName name="llaveempalmepilotes">[110]Análisis!#REF!</definedName>
    <definedName name="LLAVEEMPOTRAR12" localSheetId="2">#REF!</definedName>
    <definedName name="LLAVEEMPOTRAR12" localSheetId="3">#REF!</definedName>
    <definedName name="LLAVEEMPOTRAR12" localSheetId="4">#REF!</definedName>
    <definedName name="LLAVEEMPOTRAR12" localSheetId="5">#REF!</definedName>
    <definedName name="LLAVEEMPOTRAR12" localSheetId="6">#REF!</definedName>
    <definedName name="LLAVEEMPOTRAR12" localSheetId="7">#REF!</definedName>
    <definedName name="LLAVEEMPOTRAR12" localSheetId="0">#REF!</definedName>
    <definedName name="LLAVEEMPOTRAR12">#REF!</definedName>
    <definedName name="llavehincapilotes" localSheetId="2">[110]Análisis!#REF!</definedName>
    <definedName name="llavehincapilotes" localSheetId="3">[110]Análisis!#REF!</definedName>
    <definedName name="llavehincapilotes" localSheetId="4">[110]Análisis!#REF!</definedName>
    <definedName name="llavehincapilotes" localSheetId="5">[110]Análisis!#REF!</definedName>
    <definedName name="llavehincapilotes" localSheetId="6">[110]Análisis!#REF!</definedName>
    <definedName name="llavehincapilotes" localSheetId="7">[110]Análisis!#REF!</definedName>
    <definedName name="llavehincapilotes" localSheetId="0">[110]Análisis!#REF!</definedName>
    <definedName name="llavehincapilotes">[110]Análisis!#REF!</definedName>
    <definedName name="llaveizadotabletas" localSheetId="2">[110]Análisis!#REF!</definedName>
    <definedName name="llaveizadotabletas" localSheetId="3">[110]Análisis!#REF!</definedName>
    <definedName name="llaveizadotabletas" localSheetId="4">[110]Análisis!#REF!</definedName>
    <definedName name="llaveizadotabletas" localSheetId="5">[110]Análisis!#REF!</definedName>
    <definedName name="llaveizadotabletas" localSheetId="6">[110]Análisis!#REF!</definedName>
    <definedName name="llaveizadotabletas" localSheetId="7">[110]Análisis!#REF!</definedName>
    <definedName name="llaveizadotabletas">[110]Análisis!#REF!</definedName>
    <definedName name="llaveizajevigaspostensadas" localSheetId="2">[74]Análisis!#REF!</definedName>
    <definedName name="llaveizajevigaspostensadas" localSheetId="4">[74]Análisis!#REF!</definedName>
    <definedName name="llaveizajevigaspostensadas" localSheetId="7">[74]Análisis!#REF!</definedName>
    <definedName name="llaveizajevigaspostensadas">[74]Análisis!#REF!</definedName>
    <definedName name="llaveizajevigaspostensadas_2">#N/A</definedName>
    <definedName name="llaveizajevigaspostensadas_3">#N/A</definedName>
    <definedName name="llaveligadoyvaciado" localSheetId="2">[74]Análisis!#REF!</definedName>
    <definedName name="llaveligadoyvaciado" localSheetId="4">[74]Análisis!#REF!</definedName>
    <definedName name="llaveligadoyvaciado" localSheetId="7">[74]Análisis!#REF!</definedName>
    <definedName name="llaveligadoyvaciado">[74]Análisis!#REF!</definedName>
    <definedName name="llaveligadoyvaciado_2">#N/A</definedName>
    <definedName name="llaveligadoyvaciado_3">#N/A</definedName>
    <definedName name="llavemadera" localSheetId="2">[74]Análisis!#REF!</definedName>
    <definedName name="llavemadera" localSheetId="4">[74]Análisis!#REF!</definedName>
    <definedName name="llavemadera" localSheetId="7">[74]Análisis!#REF!</definedName>
    <definedName name="llavemadera">[74]Análisis!#REF!</definedName>
    <definedName name="llavemadera_2">#N/A</definedName>
    <definedName name="llavemadera_3">#N/A</definedName>
    <definedName name="llavemanejocemento" localSheetId="2">[74]Análisis!#REF!</definedName>
    <definedName name="llavemanejocemento" localSheetId="4">[74]Análisis!#REF!</definedName>
    <definedName name="llavemanejocemento" localSheetId="7">[74]Análisis!#REF!</definedName>
    <definedName name="llavemanejocemento">[74]Análisis!#REF!</definedName>
    <definedName name="llavemanejocemento_2">#N/A</definedName>
    <definedName name="llavemanejocemento_3">#N/A</definedName>
    <definedName name="llavemanejopilotes" localSheetId="2">[74]Análisis!#REF!</definedName>
    <definedName name="llavemanejopilotes" localSheetId="4">[74]Análisis!#REF!</definedName>
    <definedName name="llavemanejopilotes" localSheetId="7">[74]Análisis!#REF!</definedName>
    <definedName name="llavemanejopilotes">[74]Análisis!#REF!</definedName>
    <definedName name="llavemanejopilotes_2">#N/A</definedName>
    <definedName name="llavemanejopilotes_3">#N/A</definedName>
    <definedName name="llavemoacero" localSheetId="2">[74]Análisis!#REF!</definedName>
    <definedName name="llavemoacero" localSheetId="4">[74]Análisis!#REF!</definedName>
    <definedName name="llavemoacero" localSheetId="7">[74]Análisis!#REF!</definedName>
    <definedName name="llavemoacero">[74]Análisis!#REF!</definedName>
    <definedName name="llavemoacero_2">#N/A</definedName>
    <definedName name="llavemoacero_3">#N/A</definedName>
    <definedName name="llavemomadera" localSheetId="2">[74]Análisis!#REF!</definedName>
    <definedName name="llavemomadera" localSheetId="4">[74]Análisis!#REF!</definedName>
    <definedName name="llavemomadera" localSheetId="7">[74]Análisis!#REF!</definedName>
    <definedName name="llavemomadera">[74]Análisis!#REF!</definedName>
    <definedName name="llavemomadera_2">#N/A</definedName>
    <definedName name="llavemomadera_3">#N/A</definedName>
    <definedName name="LLAVEORINALPEQ" localSheetId="2">#REF!</definedName>
    <definedName name="LLAVEORINALPEQ" localSheetId="3">#REF!</definedName>
    <definedName name="LLAVEORINALPEQ" localSheetId="4">#REF!</definedName>
    <definedName name="LLAVEORINALPEQ" localSheetId="5">#REF!</definedName>
    <definedName name="LLAVEORINALPEQ" localSheetId="6">#REF!</definedName>
    <definedName name="LLAVEORINALPEQ" localSheetId="7">#REF!</definedName>
    <definedName name="LLAVEORINALPEQ" localSheetId="0">#REF!</definedName>
    <definedName name="LLAVEORINALPEQ">#REF!</definedName>
    <definedName name="llavep" localSheetId="2">#REF!</definedName>
    <definedName name="llavep" localSheetId="4">#REF!</definedName>
    <definedName name="llavep" localSheetId="7">#REF!</definedName>
    <definedName name="llavep">#REF!</definedName>
    <definedName name="LLAVES" localSheetId="2">#REF!</definedName>
    <definedName name="LLAVES" localSheetId="3">#REF!</definedName>
    <definedName name="LLAVES" localSheetId="4">#REF!</definedName>
    <definedName name="LLAVES" localSheetId="5">#REF!</definedName>
    <definedName name="LLAVES" localSheetId="6">#REF!</definedName>
    <definedName name="LLAVES" localSheetId="7">#REF!</definedName>
    <definedName name="LLAVES" localSheetId="0">#REF!</definedName>
    <definedName name="LLAVES">#REF!</definedName>
    <definedName name="LLAVESENCCROM" localSheetId="2">#REF!</definedName>
    <definedName name="LLAVESENCCROM" localSheetId="4">#REF!</definedName>
    <definedName name="LLAVESENCCROM" localSheetId="7">#REF!</definedName>
    <definedName name="LLAVESENCCROM">#REF!</definedName>
    <definedName name="llavetratamientomoldes" localSheetId="2">[74]Análisis!#REF!</definedName>
    <definedName name="llavetratamientomoldes" localSheetId="4">[74]Análisis!#REF!</definedName>
    <definedName name="llavetratamientomoldes" localSheetId="7">[74]Análisis!#REF!</definedName>
    <definedName name="llavetratamientomoldes">[74]Análisis!#REF!</definedName>
    <definedName name="llavetratamientomoldes_2">#N/A</definedName>
    <definedName name="llavetratamientomoldes_3">#N/A</definedName>
    <definedName name="LLAVIN" localSheetId="2">#REF!</definedName>
    <definedName name="LLAVIN" localSheetId="3">#REF!</definedName>
    <definedName name="LLAVIN" localSheetId="4">#REF!</definedName>
    <definedName name="LLAVIN" localSheetId="5">#REF!</definedName>
    <definedName name="LLAVIN" localSheetId="6">#REF!</definedName>
    <definedName name="LLAVIN" localSheetId="7">#REF!</definedName>
    <definedName name="LLAVIN" localSheetId="0">#REF!</definedName>
    <definedName name="LLAVIN">#REF!</definedName>
    <definedName name="LLAVINCOR" localSheetId="2">#REF!</definedName>
    <definedName name="LLAVINCOR" localSheetId="4">#REF!</definedName>
    <definedName name="LLAVINCOR" localSheetId="7">#REF!</definedName>
    <definedName name="LLAVINCOR">#REF!</definedName>
    <definedName name="LLENADOHUECOS" localSheetId="2">#REF!</definedName>
    <definedName name="LLENADOHUECOS" localSheetId="4">#REF!</definedName>
    <definedName name="LLENADOHUECOS" localSheetId="7">#REF!</definedName>
    <definedName name="LLENADOHUECOS">#REF!</definedName>
    <definedName name="LLENADOHUECOS20">[33]M.O.!$C$114</definedName>
    <definedName name="LLENADOHUECOS40">[33]M.O.!$C$115</definedName>
    <definedName name="LLENADOHUECOS60" localSheetId="2">#REF!</definedName>
    <definedName name="LLENADOHUECOS60" localSheetId="3">#REF!</definedName>
    <definedName name="LLENADOHUECOS60" localSheetId="4">#REF!</definedName>
    <definedName name="LLENADOHUECOS60" localSheetId="5">#REF!</definedName>
    <definedName name="LLENADOHUECOS60" localSheetId="6">#REF!</definedName>
    <definedName name="LLENADOHUECOS60" localSheetId="7">#REF!</definedName>
    <definedName name="LLENADOHUECOS60" localSheetId="0">#REF!</definedName>
    <definedName name="LLENADOHUECOS60">#REF!</definedName>
    <definedName name="LLENADOHUECOS80">[33]M.O.!$C$117</definedName>
    <definedName name="LMEMBAJADOR" localSheetId="2">#REF!</definedName>
    <definedName name="LMEMBAJADOR" localSheetId="3">#REF!</definedName>
    <definedName name="LMEMBAJADOR" localSheetId="4">#REF!</definedName>
    <definedName name="LMEMBAJADOR" localSheetId="5">#REF!</definedName>
    <definedName name="LMEMBAJADOR" localSheetId="6">#REF!</definedName>
    <definedName name="LMEMBAJADOR" localSheetId="7">#REF!</definedName>
    <definedName name="LMEMBAJADOR" localSheetId="0">#REF!</definedName>
    <definedName name="LMEMBAJADOR">#REF!</definedName>
    <definedName name="Loan_Amount" localSheetId="2">#REF!</definedName>
    <definedName name="Loan_Amount" localSheetId="3">#REF!</definedName>
    <definedName name="Loan_Amount" localSheetId="4">#REF!</definedName>
    <definedName name="Loan_Amount" localSheetId="5">#REF!</definedName>
    <definedName name="Loan_Amount" localSheetId="6">#REF!</definedName>
    <definedName name="Loan_Amount" localSheetId="7">#REF!</definedName>
    <definedName name="Loan_Amount" localSheetId="0">#REF!</definedName>
    <definedName name="Loan_Amount">#REF!</definedName>
    <definedName name="Loan_Start" localSheetId="2">#REF!</definedName>
    <definedName name="Loan_Start" localSheetId="3">#REF!</definedName>
    <definedName name="Loan_Start" localSheetId="4">#REF!</definedName>
    <definedName name="Loan_Start" localSheetId="5">#REF!</definedName>
    <definedName name="Loan_Start" localSheetId="6">#REF!</definedName>
    <definedName name="Loan_Start" localSheetId="7">#REF!</definedName>
    <definedName name="Loan_Start" localSheetId="0">#REF!</definedName>
    <definedName name="Loan_Start">#REF!</definedName>
    <definedName name="Loan_Years" localSheetId="2">#REF!</definedName>
    <definedName name="Loan_Years" localSheetId="3">#REF!</definedName>
    <definedName name="Loan_Years" localSheetId="4">#REF!</definedName>
    <definedName name="Loan_Years" localSheetId="5">#REF!</definedName>
    <definedName name="Loan_Years" localSheetId="6">#REF!</definedName>
    <definedName name="Loan_Years" localSheetId="7">#REF!</definedName>
    <definedName name="Loan_Years" localSheetId="0">#REF!</definedName>
    <definedName name="Loan_Years">#REF!</definedName>
    <definedName name="LOBBY" localSheetId="2">#REF!</definedName>
    <definedName name="LOBBY" localSheetId="4">#REF!</definedName>
    <definedName name="LOBBY" localSheetId="7">#REF!</definedName>
    <definedName name="LOBBY">#REF!</definedName>
    <definedName name="Lobby.Col.C1" localSheetId="2">[64]Análisis!#REF!</definedName>
    <definedName name="Lobby.Col.C1" localSheetId="4">[64]Análisis!#REF!</definedName>
    <definedName name="Lobby.Col.C1" localSheetId="7">[64]Análisis!#REF!</definedName>
    <definedName name="Lobby.Col.C1">[64]Análisis!#REF!</definedName>
    <definedName name="Lobby.Col.C2" localSheetId="2">[64]Análisis!#REF!</definedName>
    <definedName name="Lobby.Col.C2" localSheetId="4">[64]Análisis!#REF!</definedName>
    <definedName name="Lobby.Col.C2" localSheetId="7">[64]Análisis!#REF!</definedName>
    <definedName name="Lobby.Col.C2">[64]Análisis!#REF!</definedName>
    <definedName name="Lobby.Col.C3" localSheetId="2">[64]Análisis!#REF!</definedName>
    <definedName name="Lobby.Col.C3" localSheetId="4">[64]Análisis!#REF!</definedName>
    <definedName name="Lobby.Col.C3" localSheetId="7">[64]Análisis!#REF!</definedName>
    <definedName name="Lobby.Col.C3">[64]Análisis!#REF!</definedName>
    <definedName name="Lobby.Col.C4" localSheetId="2">[64]Análisis!#REF!</definedName>
    <definedName name="Lobby.Col.C4" localSheetId="4">[64]Análisis!#REF!</definedName>
    <definedName name="Lobby.Col.C4" localSheetId="7">[64]Análisis!#REF!</definedName>
    <definedName name="Lobby.Col.C4">[64]Análisis!#REF!</definedName>
    <definedName name="Lobby.losa.estrepiso" localSheetId="2">[64]Análisis!#REF!</definedName>
    <definedName name="Lobby.losa.estrepiso" localSheetId="4">[64]Análisis!#REF!</definedName>
    <definedName name="Lobby.losa.estrepiso" localSheetId="7">[64]Análisis!#REF!</definedName>
    <definedName name="Lobby.losa.estrepiso">[64]Análisis!#REF!</definedName>
    <definedName name="Lobby.Viga.V1" localSheetId="2">[64]Análisis!#REF!</definedName>
    <definedName name="Lobby.Viga.V1" localSheetId="4">[64]Análisis!#REF!</definedName>
    <definedName name="Lobby.Viga.V1" localSheetId="7">[64]Análisis!#REF!</definedName>
    <definedName name="Lobby.Viga.V1">[64]Análisis!#REF!</definedName>
    <definedName name="Lobby.Viga.V10" localSheetId="2">[64]Análisis!#REF!</definedName>
    <definedName name="Lobby.Viga.V10" localSheetId="4">[64]Análisis!#REF!</definedName>
    <definedName name="Lobby.Viga.V10" localSheetId="7">[64]Análisis!#REF!</definedName>
    <definedName name="Lobby.Viga.V10">[64]Análisis!#REF!</definedName>
    <definedName name="Lobby.Viga.V11" localSheetId="2">[64]Análisis!#REF!</definedName>
    <definedName name="Lobby.Viga.V11" localSheetId="4">[64]Análisis!#REF!</definedName>
    <definedName name="Lobby.Viga.V11" localSheetId="7">[64]Análisis!#REF!</definedName>
    <definedName name="Lobby.Viga.V11">[64]Análisis!#REF!</definedName>
    <definedName name="Lobby.Viga.V1A" localSheetId="2">[64]Análisis!#REF!</definedName>
    <definedName name="Lobby.Viga.V1A" localSheetId="4">[64]Análisis!#REF!</definedName>
    <definedName name="Lobby.Viga.V1A" localSheetId="7">[64]Análisis!#REF!</definedName>
    <definedName name="Lobby.Viga.V1A">[64]Análisis!#REF!</definedName>
    <definedName name="Lobby.Viga.V2." localSheetId="2">[64]Análisis!#REF!</definedName>
    <definedName name="Lobby.Viga.V2." localSheetId="4">[64]Análisis!#REF!</definedName>
    <definedName name="Lobby.Viga.V2." localSheetId="7">[64]Análisis!#REF!</definedName>
    <definedName name="Lobby.Viga.V2.">[64]Análisis!#REF!</definedName>
    <definedName name="Lobby.Viga.V3" localSheetId="2">[64]Análisis!#REF!</definedName>
    <definedName name="Lobby.Viga.V3" localSheetId="4">[64]Análisis!#REF!</definedName>
    <definedName name="Lobby.Viga.V3" localSheetId="7">[64]Análisis!#REF!</definedName>
    <definedName name="Lobby.Viga.V3">[64]Análisis!#REF!</definedName>
    <definedName name="Lobby.viga.V4" localSheetId="2">[64]Análisis!#REF!</definedName>
    <definedName name="Lobby.viga.V4" localSheetId="4">[64]Análisis!#REF!</definedName>
    <definedName name="Lobby.viga.V4" localSheetId="7">[64]Análisis!#REF!</definedName>
    <definedName name="Lobby.viga.V4">[64]Análisis!#REF!</definedName>
    <definedName name="Lobby.Viga.V4A" localSheetId="2">[64]Análisis!#REF!</definedName>
    <definedName name="Lobby.Viga.V4A" localSheetId="4">[64]Análisis!#REF!</definedName>
    <definedName name="Lobby.Viga.V4A" localSheetId="7">[64]Análisis!#REF!</definedName>
    <definedName name="Lobby.Viga.V4A">[64]Análisis!#REF!</definedName>
    <definedName name="Lobby.Viga.V6" localSheetId="2">[64]Análisis!#REF!</definedName>
    <definedName name="Lobby.Viga.V6" localSheetId="4">[64]Análisis!#REF!</definedName>
    <definedName name="Lobby.Viga.V6" localSheetId="7">[64]Análisis!#REF!</definedName>
    <definedName name="Lobby.Viga.V6">[64]Análisis!#REF!</definedName>
    <definedName name="Lobby.Viga.V7" localSheetId="2">[64]Análisis!#REF!</definedName>
    <definedName name="Lobby.Viga.V7" localSheetId="4">[64]Análisis!#REF!</definedName>
    <definedName name="Lobby.Viga.V7" localSheetId="7">[64]Análisis!#REF!</definedName>
    <definedName name="Lobby.Viga.V7">[64]Análisis!#REF!</definedName>
    <definedName name="Lobby.Viga.V8" localSheetId="2">[64]Análisis!#REF!</definedName>
    <definedName name="Lobby.Viga.V8" localSheetId="4">[64]Análisis!#REF!</definedName>
    <definedName name="Lobby.Viga.V8" localSheetId="7">[64]Análisis!#REF!</definedName>
    <definedName name="Lobby.Viga.V8">[64]Análisis!#REF!</definedName>
    <definedName name="Lobby.Viga.V9" localSheetId="2">[64]Análisis!#REF!</definedName>
    <definedName name="Lobby.Viga.V9" localSheetId="4">[64]Análisis!#REF!</definedName>
    <definedName name="Lobby.Viga.V9" localSheetId="7">[64]Análisis!#REF!</definedName>
    <definedName name="Lobby.Viga.V9">[64]Análisis!#REF!</definedName>
    <definedName name="Lobby.Viga.V9A" localSheetId="2">[64]Análisis!#REF!</definedName>
    <definedName name="Lobby.Viga.V9A" localSheetId="4">[64]Análisis!#REF!</definedName>
    <definedName name="Lobby.Viga.V9A" localSheetId="7">[64]Análisis!#REF!</definedName>
    <definedName name="Lobby.Viga.V9A">[64]Análisis!#REF!</definedName>
    <definedName name="Lobby.Zap.Zc1" localSheetId="2">[64]Análisis!#REF!</definedName>
    <definedName name="Lobby.Zap.Zc1" localSheetId="4">[64]Análisis!#REF!</definedName>
    <definedName name="Lobby.Zap.Zc1" localSheetId="7">[64]Análisis!#REF!</definedName>
    <definedName name="Lobby.Zap.Zc1">[64]Análisis!#REF!</definedName>
    <definedName name="Lobby.Zap.Zc2" localSheetId="2">[64]Análisis!#REF!</definedName>
    <definedName name="Lobby.Zap.Zc2" localSheetId="4">[64]Análisis!#REF!</definedName>
    <definedName name="Lobby.Zap.Zc2" localSheetId="7">[64]Análisis!#REF!</definedName>
    <definedName name="Lobby.Zap.Zc2">[64]Análisis!#REF!</definedName>
    <definedName name="Lobby.Zap.Zc3" localSheetId="2">[64]Análisis!#REF!</definedName>
    <definedName name="Lobby.Zap.Zc3" localSheetId="4">[64]Análisis!#REF!</definedName>
    <definedName name="Lobby.Zap.Zc3" localSheetId="7">[64]Análisis!#REF!</definedName>
    <definedName name="Lobby.Zap.Zc3">[64]Análisis!#REF!</definedName>
    <definedName name="Lobby.Zap.Zc4" localSheetId="2">[64]Análisis!#REF!</definedName>
    <definedName name="Lobby.Zap.Zc4" localSheetId="4">[64]Análisis!#REF!</definedName>
    <definedName name="Lobby.Zap.Zc4" localSheetId="7">[64]Análisis!#REF!</definedName>
    <definedName name="Lobby.Zap.Zc4">[64]Análisis!#REF!</definedName>
    <definedName name="Lobby.Zap.Zc9" localSheetId="2">[64]Análisis!#REF!</definedName>
    <definedName name="Lobby.Zap.Zc9" localSheetId="4">[64]Análisis!#REF!</definedName>
    <definedName name="Lobby.Zap.Zc9" localSheetId="7">[64]Análisis!#REF!</definedName>
    <definedName name="Lobby.Zap.Zc9">[64]Análisis!#REF!</definedName>
    <definedName name="LOENTREPISO" localSheetId="2">#REF!</definedName>
    <definedName name="LOENTREPISO" localSheetId="3">#REF!</definedName>
    <definedName name="LOENTREPISO" localSheetId="4">#REF!</definedName>
    <definedName name="LOENTREPISO" localSheetId="5">#REF!</definedName>
    <definedName name="LOENTREPISO" localSheetId="6">#REF!</definedName>
    <definedName name="LOENTREPISO" localSheetId="7">#REF!</definedName>
    <definedName name="LOENTREPISO">#REF!</definedName>
    <definedName name="lomaba1" localSheetId="2">[23]Volumenes!#REF!</definedName>
    <definedName name="lomaba1" localSheetId="3">[23]Volumenes!#REF!</definedName>
    <definedName name="lomaba1" localSheetId="4">[23]Volumenes!#REF!</definedName>
    <definedName name="lomaba1" localSheetId="5">[23]Volumenes!#REF!</definedName>
    <definedName name="lomaba1" localSheetId="6">[23]Volumenes!#REF!</definedName>
    <definedName name="lomaba1" localSheetId="7">[23]Volumenes!#REF!</definedName>
    <definedName name="lomaba1">[23]Volumenes!#REF!</definedName>
    <definedName name="lomaba2" localSheetId="2">[23]Volumenes!#REF!</definedName>
    <definedName name="lomaba2" localSheetId="3">[23]Volumenes!#REF!</definedName>
    <definedName name="lomaba2" localSheetId="4">[23]Volumenes!#REF!</definedName>
    <definedName name="lomaba2" localSheetId="5">[23]Volumenes!#REF!</definedName>
    <definedName name="lomaba2" localSheetId="6">[23]Volumenes!#REF!</definedName>
    <definedName name="lomaba2" localSheetId="7">[23]Volumenes!#REF!</definedName>
    <definedName name="lomaba2">[23]Volumenes!#REF!</definedName>
    <definedName name="lomaba3" localSheetId="2">[23]Volumenes!#REF!</definedName>
    <definedName name="lomaba3" localSheetId="4">[23]Volumenes!#REF!</definedName>
    <definedName name="lomaba3" localSheetId="7">[23]Volumenes!#REF!</definedName>
    <definedName name="lomaba3">[23]Volumenes!#REF!</definedName>
    <definedName name="lomabacaset" localSheetId="2">[23]Volumenes!#REF!</definedName>
    <definedName name="lomabacaset" localSheetId="4">[23]Volumenes!#REF!</definedName>
    <definedName name="lomabacaset" localSheetId="7">[23]Volumenes!#REF!</definedName>
    <definedName name="lomabacaset">[23]Volumenes!#REF!</definedName>
    <definedName name="lomaciz3" localSheetId="2">[23]Volumenes!#REF!</definedName>
    <definedName name="lomaciz3" localSheetId="4">[23]Volumenes!#REF!</definedName>
    <definedName name="lomaciz3" localSheetId="7">[23]Volumenes!#REF!</definedName>
    <definedName name="lomaciz3">[23]Volumenes!#REF!</definedName>
    <definedName name="LOMACIZA" localSheetId="2">#REF!</definedName>
    <definedName name="LOMACIZA" localSheetId="3">#REF!</definedName>
    <definedName name="LOMACIZA" localSheetId="4">#REF!</definedName>
    <definedName name="LOMACIZA" localSheetId="5">#REF!</definedName>
    <definedName name="LOMACIZA" localSheetId="6">#REF!</definedName>
    <definedName name="LOMACIZA" localSheetId="7">#REF!</definedName>
    <definedName name="LOMACIZA">#REF!</definedName>
    <definedName name="los" localSheetId="2">'[32]Pres. '!#REF!</definedName>
    <definedName name="los" localSheetId="3">'[32]Pres. '!#REF!</definedName>
    <definedName name="los" localSheetId="4">'[32]Pres. '!#REF!</definedName>
    <definedName name="los" localSheetId="5">'[32]Pres. '!#REF!</definedName>
    <definedName name="los" localSheetId="6">'[32]Pres. '!#REF!</definedName>
    <definedName name="los" localSheetId="7">'[32]Pres. '!#REF!</definedName>
    <definedName name="los">'[32]Pres. '!#REF!</definedName>
    <definedName name="losa" localSheetId="2">#REF!</definedName>
    <definedName name="losa" localSheetId="3">#REF!</definedName>
    <definedName name="losa" localSheetId="4">#REF!</definedName>
    <definedName name="losa" localSheetId="5">#REF!</definedName>
    <definedName name="losa" localSheetId="6">#REF!</definedName>
    <definedName name="losa" localSheetId="7">#REF!</definedName>
    <definedName name="losa">#REF!</definedName>
    <definedName name="Losa.1er.Entrepiso.Villas" localSheetId="2">#REF!</definedName>
    <definedName name="Losa.1er.Entrepiso.Villas" localSheetId="4">#REF!</definedName>
    <definedName name="Losa.1er.Entrepiso.Villas" localSheetId="7">#REF!</definedName>
    <definedName name="Losa.1er.Entrepiso.Villas">#REF!</definedName>
    <definedName name="Losa.1erN" localSheetId="2">#REF!</definedName>
    <definedName name="Losa.1erN" localSheetId="4">#REF!</definedName>
    <definedName name="Losa.1erN" localSheetId="7">#REF!</definedName>
    <definedName name="Losa.1erN">#REF!</definedName>
    <definedName name="Losa.1erN.Mod.I" localSheetId="2">#REF!</definedName>
    <definedName name="Losa.1erN.Mod.I" localSheetId="4">#REF!</definedName>
    <definedName name="Losa.1erN.Mod.I" localSheetId="7">#REF!</definedName>
    <definedName name="Losa.1erN.Mod.I">#REF!</definedName>
    <definedName name="Losa.2do.Entrepiso.Villas" localSheetId="2">#REF!</definedName>
    <definedName name="Losa.2do.Entrepiso.Villas" localSheetId="4">#REF!</definedName>
    <definedName name="Losa.2do.Entrepiso.Villas" localSheetId="7">#REF!</definedName>
    <definedName name="Losa.2do.Entrepiso.Villas">#REF!</definedName>
    <definedName name="Losa.2doN" localSheetId="2">#REF!</definedName>
    <definedName name="Losa.2doN" localSheetId="4">#REF!</definedName>
    <definedName name="Losa.2doN" localSheetId="7">#REF!</definedName>
    <definedName name="Losa.2doN">#REF!</definedName>
    <definedName name="Losa.2doN.Mod.I" localSheetId="2">#REF!</definedName>
    <definedName name="Losa.2doN.Mod.I" localSheetId="4">#REF!</definedName>
    <definedName name="Losa.2doN.Mod.I" localSheetId="7">#REF!</definedName>
    <definedName name="Losa.2doN.Mod.I">#REF!</definedName>
    <definedName name="Losa.3erN" localSheetId="2">#REF!</definedName>
    <definedName name="Losa.3erN" localSheetId="4">#REF!</definedName>
    <definedName name="Losa.3erN" localSheetId="7">#REF!</definedName>
    <definedName name="Losa.3erN">#REF!</definedName>
    <definedName name="Losa.3erN.Mod.I" localSheetId="2">#REF!</definedName>
    <definedName name="Losa.3erN.Mod.I" localSheetId="4">#REF!</definedName>
    <definedName name="Losa.3erN.Mod.I" localSheetId="7">#REF!</definedName>
    <definedName name="Losa.3erN.Mod.I">#REF!</definedName>
    <definedName name="Losa.4toN.Mod.I" localSheetId="2">#REF!</definedName>
    <definedName name="Losa.4toN.Mod.I" localSheetId="4">#REF!</definedName>
    <definedName name="Losa.4toN.Mod.I" localSheetId="7">#REF!</definedName>
    <definedName name="Losa.4toN.Mod.I">#REF!</definedName>
    <definedName name="Losa.Aligerada" localSheetId="2">#REF!</definedName>
    <definedName name="Losa.Aligerada" localSheetId="4">#REF!</definedName>
    <definedName name="Losa.Aligerada" localSheetId="7">#REF!</definedName>
    <definedName name="Losa.Aligerada">#REF!</definedName>
    <definedName name="losa.Cierre.Columnas.Villas" localSheetId="2">#REF!</definedName>
    <definedName name="losa.Cierre.Columnas.Villas" localSheetId="4">#REF!</definedName>
    <definedName name="losa.Cierre.Columnas.Villas" localSheetId="7">#REF!</definedName>
    <definedName name="losa.Cierre.Columnas.Villas">#REF!</definedName>
    <definedName name="Losa.Cierre.encimeras.Villas" localSheetId="2">#REF!</definedName>
    <definedName name="Losa.Cierre.encimeras.Villas" localSheetId="4">#REF!</definedName>
    <definedName name="Losa.Cierre.encimeras.Villas" localSheetId="7">#REF!</definedName>
    <definedName name="Losa.Cierre.encimeras.Villas">#REF!</definedName>
    <definedName name="losa.de.piso.10cm.m2">[98]Análisis!$D$242</definedName>
    <definedName name="losa.edif.Oficinas" localSheetId="2">#REF!</definedName>
    <definedName name="losa.edif.Oficinas" localSheetId="3">#REF!</definedName>
    <definedName name="losa.edif.Oficinas" localSheetId="4">#REF!</definedName>
    <definedName name="losa.edif.Oficinas" localSheetId="5">#REF!</definedName>
    <definedName name="losa.edif.Oficinas" localSheetId="6">#REF!</definedName>
    <definedName name="losa.edif.Oficinas" localSheetId="7">#REF!</definedName>
    <definedName name="losa.edif.Oficinas">#REF!</definedName>
    <definedName name="losa.edif.parqueo" localSheetId="2">#REF!</definedName>
    <definedName name="losa.edif.parqueo" localSheetId="4">#REF!</definedName>
    <definedName name="losa.edif.parqueo" localSheetId="7">#REF!</definedName>
    <definedName name="losa.edif.parqueo">#REF!</definedName>
    <definedName name="losa.entrepiso.villas" localSheetId="2">#REF!</definedName>
    <definedName name="losa.entrepiso.villas" localSheetId="4">#REF!</definedName>
    <definedName name="losa.entrepiso.villas" localSheetId="7">#REF!</definedName>
    <definedName name="losa.entrepiso.villas">#REF!</definedName>
    <definedName name="Losa.Fondo">[59]Análisis!$D$241</definedName>
    <definedName name="losa.fundacion.15cm" localSheetId="2">#REF!</definedName>
    <definedName name="losa.fundacion.15cm" localSheetId="3">#REF!</definedName>
    <definedName name="losa.fundacion.15cm" localSheetId="4">#REF!</definedName>
    <definedName name="losa.fundacion.15cm" localSheetId="5">#REF!</definedName>
    <definedName name="losa.fundacion.15cm" localSheetId="6">#REF!</definedName>
    <definedName name="losa.fundacion.15cm" localSheetId="7">#REF!</definedName>
    <definedName name="losa.fundacion.15cm">#REF!</definedName>
    <definedName name="losa.fundacion.20cm">[98]Análisis!$D$503</definedName>
    <definedName name="Losa.Horm.Arm.Administracion" localSheetId="2">#REF!</definedName>
    <definedName name="Losa.Horm.Arm.Administracion" localSheetId="3">#REF!</definedName>
    <definedName name="Losa.Horm.Arm.Administracion" localSheetId="4">#REF!</definedName>
    <definedName name="Losa.Horm.Arm.Administracion" localSheetId="5">#REF!</definedName>
    <definedName name="Losa.Horm.Arm.Administracion" localSheetId="6">#REF!</definedName>
    <definedName name="Losa.Horm.Arm.Administracion" localSheetId="7">#REF!</definedName>
    <definedName name="Losa.Horm.Arm.Administracion">#REF!</definedName>
    <definedName name="Losa.Horm.Arm.Piso.Estanque" localSheetId="2">#REF!</definedName>
    <definedName name="Losa.Horm.Arm.Piso.Estanque" localSheetId="4">#REF!</definedName>
    <definedName name="Losa.Horm.Arm.Piso.Estanque" localSheetId="7">#REF!</definedName>
    <definedName name="Losa.Horm.Arm.Piso.Estanque">#REF!</definedName>
    <definedName name="Losa.horm.Visto.Area.Noble" localSheetId="2">#REF!</definedName>
    <definedName name="Losa.horm.Visto.Area.Noble" localSheetId="4">#REF!</definedName>
    <definedName name="Losa.horm.Visto.Area.Noble" localSheetId="7">#REF!</definedName>
    <definedName name="Losa.horm.Visto.Area.Noble">#REF!</definedName>
    <definedName name="Losa.Horm.Visto.Comedor" localSheetId="2">#REF!</definedName>
    <definedName name="Losa.Horm.Visto.Comedor" localSheetId="4">#REF!</definedName>
    <definedName name="Losa.Horm.Visto.Comedor" localSheetId="7">#REF!</definedName>
    <definedName name="Losa.Horm.Visto.Comedor">#REF!</definedName>
    <definedName name="Losa.Horm.Visto.Espectaculos" localSheetId="2">#REF!</definedName>
    <definedName name="Losa.Horm.Visto.Espectaculos" localSheetId="4">#REF!</definedName>
    <definedName name="Losa.Horm.Visto.Espectaculos" localSheetId="7">#REF!</definedName>
    <definedName name="Losa.Horm.Visto.Espectaculos">#REF!</definedName>
    <definedName name="Losa.Maciza.12cm.3.8a25AD" localSheetId="2">#REF!</definedName>
    <definedName name="Losa.Maciza.12cm.3.8a25AD" localSheetId="4">#REF!</definedName>
    <definedName name="Losa.Maciza.12cm.3.8a25AD" localSheetId="7">#REF!</definedName>
    <definedName name="Losa.Maciza.12cm.3.8a25AD">#REF!</definedName>
    <definedName name="Losa.Piso.0.08">[59]Análisis!$D$274</definedName>
    <definedName name="Losa.Piso.10cm" localSheetId="2">#REF!</definedName>
    <definedName name="Losa.Piso.10cm" localSheetId="3">#REF!</definedName>
    <definedName name="Losa.Piso.10cm" localSheetId="4">#REF!</definedName>
    <definedName name="Losa.Piso.10cm" localSheetId="5">#REF!</definedName>
    <definedName name="Losa.Piso.10cm" localSheetId="6">#REF!</definedName>
    <definedName name="Losa.Piso.10cm" localSheetId="7">#REF!</definedName>
    <definedName name="Losa.Piso.10cm">#REF!</definedName>
    <definedName name="Losa.Piso.15cm.Cocina" localSheetId="2">#REF!</definedName>
    <definedName name="Losa.Piso.15cm.Cocina" localSheetId="4">#REF!</definedName>
    <definedName name="Losa.Piso.15cm.Cocina" localSheetId="7">#REF!</definedName>
    <definedName name="Losa.Piso.15cm.Cocina">#REF!</definedName>
    <definedName name="Losa.piso.8cm">[89]Análisis!$N$439</definedName>
    <definedName name="Losa.plana.12cm" localSheetId="2">[64]Análisis!#REF!</definedName>
    <definedName name="Losa.plana.12cm" localSheetId="3">[64]Análisis!#REF!</definedName>
    <definedName name="Losa.plana.12cm" localSheetId="4">[64]Análisis!#REF!</definedName>
    <definedName name="Losa.plana.12cm" localSheetId="5">[64]Análisis!#REF!</definedName>
    <definedName name="Losa.plana.12cm" localSheetId="6">[64]Análisis!#REF!</definedName>
    <definedName name="Losa.plana.12cm" localSheetId="7">[64]Análisis!#REF!</definedName>
    <definedName name="Losa.plana.12cm">[64]Análisis!#REF!</definedName>
    <definedName name="losa.plasbau.panel10.8" localSheetId="2">#REF!</definedName>
    <definedName name="losa.plasbau.panel10.8" localSheetId="3">#REF!</definedName>
    <definedName name="losa.plasbau.panel10.8" localSheetId="4">#REF!</definedName>
    <definedName name="losa.plasbau.panel10.8" localSheetId="5">#REF!</definedName>
    <definedName name="losa.plasbau.panel10.8" localSheetId="6">#REF!</definedName>
    <definedName name="losa.plasbau.panel10.8" localSheetId="7">#REF!</definedName>
    <definedName name="losa.plasbau.panel10.8">#REF!</definedName>
    <definedName name="losa.plasbau.panel10.8.sin.malla" localSheetId="2">#REF!</definedName>
    <definedName name="losa.plasbau.panel10.8.sin.malla" localSheetId="4">#REF!</definedName>
    <definedName name="losa.plasbau.panel10.8.sin.malla" localSheetId="7">#REF!</definedName>
    <definedName name="losa.plasbau.panel10.8.sin.malla">#REF!</definedName>
    <definedName name="losa.plasbau.panel10.8.sin.malla.en.techo.incl" localSheetId="2">#REF!</definedName>
    <definedName name="losa.plasbau.panel10.8.sin.malla.en.techo.incl" localSheetId="4">#REF!</definedName>
    <definedName name="losa.plasbau.panel10.8.sin.malla.en.techo.incl" localSheetId="7">#REF!</definedName>
    <definedName name="losa.plasbau.panel10.8.sin.malla.en.techo.incl">#REF!</definedName>
    <definedName name="losa.plasbau.panel14.4" localSheetId="2">#REF!</definedName>
    <definedName name="losa.plasbau.panel14.4" localSheetId="4">#REF!</definedName>
    <definedName name="losa.plasbau.panel14.4" localSheetId="7">#REF!</definedName>
    <definedName name="losa.plasbau.panel14.4">#REF!</definedName>
    <definedName name="losa.plasbau.panel14.4sin.malla" localSheetId="2">#REF!</definedName>
    <definedName name="losa.plasbau.panel14.4sin.malla" localSheetId="4">#REF!</definedName>
    <definedName name="losa.plasbau.panel14.4sin.malla" localSheetId="7">#REF!</definedName>
    <definedName name="losa.plasbau.panel14.4sin.malla">#REF!</definedName>
    <definedName name="Losa.techo.Cocina" localSheetId="2">#REF!</definedName>
    <definedName name="Losa.techo.Cocina" localSheetId="4">#REF!</definedName>
    <definedName name="Losa.techo.Cocina" localSheetId="7">#REF!</definedName>
    <definedName name="Losa.techo.Cocina">#REF!</definedName>
    <definedName name="Losa.techo.Inclinada">[59]Análisis!$D$256</definedName>
    <definedName name="losa.techo.Villa" localSheetId="2">#REF!</definedName>
    <definedName name="losa.techo.Villa" localSheetId="3">#REF!</definedName>
    <definedName name="losa.techo.Villa" localSheetId="4">#REF!</definedName>
    <definedName name="losa.techo.Villa" localSheetId="5">#REF!</definedName>
    <definedName name="losa.techo.Villa" localSheetId="6">#REF!</definedName>
    <definedName name="losa.techo.Villa" localSheetId="7">#REF!</definedName>
    <definedName name="losa.techo.Villa">#REF!</definedName>
    <definedName name="Losa.Techo.Villas" localSheetId="2">#REF!</definedName>
    <definedName name="Losa.Techo.Villas" localSheetId="4">#REF!</definedName>
    <definedName name="Losa.Techo.Villas" localSheetId="7">#REF!</definedName>
    <definedName name="Losa.Techo.Villas">#REF!</definedName>
    <definedName name="losa.vuelo" localSheetId="2">#REF!</definedName>
    <definedName name="losa.vuelo" localSheetId="4">#REF!</definedName>
    <definedName name="losa.vuelo" localSheetId="7">#REF!</definedName>
    <definedName name="losa.vuelo">#REF!</definedName>
    <definedName name="LOSA0.05" localSheetId="2">#REF!</definedName>
    <definedName name="LOSA0.05" localSheetId="4">#REF!</definedName>
    <definedName name="LOSA0.05" localSheetId="7">#REF!</definedName>
    <definedName name="LOSA0.05">#REF!</definedName>
    <definedName name="LOSA12" localSheetId="2">#REF!</definedName>
    <definedName name="LOSA12" localSheetId="4">#REF!</definedName>
    <definedName name="LOSA12" localSheetId="7">#REF!</definedName>
    <definedName name="LOSA12">#REF!</definedName>
    <definedName name="Losa1erN.Mod.II" localSheetId="2">#REF!</definedName>
    <definedName name="Losa1erN.Mod.II" localSheetId="4">#REF!</definedName>
    <definedName name="Losa1erN.Mod.II" localSheetId="7">#REF!</definedName>
    <definedName name="Losa1erN.Mod.II">#REF!</definedName>
    <definedName name="LOSA20" localSheetId="2">#REF!</definedName>
    <definedName name="LOSA20" localSheetId="4">#REF!</definedName>
    <definedName name="LOSA20" localSheetId="7">#REF!</definedName>
    <definedName name="LOSA20">#REF!</definedName>
    <definedName name="Losa2doN.Mod.II" localSheetId="2">#REF!</definedName>
    <definedName name="Losa2doN.Mod.II" localSheetId="4">#REF!</definedName>
    <definedName name="Losa2doN.Mod.II" localSheetId="7">#REF!</definedName>
    <definedName name="Losa2doN.Mod.II">#REF!</definedName>
    <definedName name="LOSA30" localSheetId="2">#REF!</definedName>
    <definedName name="LOSA30" localSheetId="4">#REF!</definedName>
    <definedName name="LOSA30" localSheetId="7">#REF!</definedName>
    <definedName name="LOSA30">#REF!</definedName>
    <definedName name="Losa3erN.Mod.II" localSheetId="2">#REF!</definedName>
    <definedName name="Losa3erN.Mod.II" localSheetId="4">#REF!</definedName>
    <definedName name="Losa3erN.Mod.II" localSheetId="7">#REF!</definedName>
    <definedName name="Losa3erN.Mod.II">#REF!</definedName>
    <definedName name="Losa4toN.Mod.II" localSheetId="2">#REF!</definedName>
    <definedName name="Losa4toN.Mod.II" localSheetId="4">#REF!</definedName>
    <definedName name="Losa4toN.Mod.II" localSheetId="7">#REF!</definedName>
    <definedName name="Losa4toN.Mod.II">#REF!</definedName>
    <definedName name="Loseta.cemento.25x25" localSheetId="2">#REF!</definedName>
    <definedName name="Loseta.cemento.25x25" localSheetId="4">#REF!</definedName>
    <definedName name="Loseta.cemento.25x25" localSheetId="7">#REF!</definedName>
    <definedName name="Loseta.cemento.25x25">#REF!</definedName>
    <definedName name="Loseta.Quary.Tile" localSheetId="2">#REF!</definedName>
    <definedName name="Loseta.Quary.Tile" localSheetId="4">#REF!</definedName>
    <definedName name="Loseta.Quary.Tile" localSheetId="7">#REF!</definedName>
    <definedName name="Loseta.Quary.Tile">#REF!</definedName>
    <definedName name="Losetas_30x30_Italianas___S_350" localSheetId="2">[19]Insumos!#REF!</definedName>
    <definedName name="Losetas_30x30_Italianas___S_350" localSheetId="4">[19]Insumos!#REF!</definedName>
    <definedName name="Losetas_30x30_Italianas___S_350" localSheetId="7">[19]Insumos!#REF!</definedName>
    <definedName name="Losetas_30x30_Italianas___S_350">[19]Insumos!#REF!</definedName>
    <definedName name="Losetas_33x33_Italianas____Granito_Rosa" localSheetId="2">[19]Insumos!#REF!</definedName>
    <definedName name="Losetas_33x33_Italianas____Granito_Rosa" localSheetId="4">[19]Insumos!#REF!</definedName>
    <definedName name="Losetas_33x33_Italianas____Granito_Rosa" localSheetId="7">[19]Insumos!#REF!</definedName>
    <definedName name="Losetas_33x33_Italianas____Granito_Rosa">[19]Insumos!#REF!</definedName>
    <definedName name="Losetas_de_Barro_exagonal_Grande_C_Transp." localSheetId="2">[19]Insumos!#REF!</definedName>
    <definedName name="Losetas_de_Barro_exagonal_Grande_C_Transp." localSheetId="4">[19]Insumos!#REF!</definedName>
    <definedName name="Losetas_de_Barro_exagonal_Grande_C_Transp." localSheetId="7">[19]Insumos!#REF!</definedName>
    <definedName name="Losetas_de_Barro_exagonal_Grande_C_Transp.">[19]Insumos!#REF!</definedName>
    <definedName name="Losetas_de_Barro_Feria_Grande_C_Transp." localSheetId="2">[19]Insumos!#REF!</definedName>
    <definedName name="Losetas_de_Barro_Feria_Grande_C_Transp." localSheetId="4">[19]Insumos!#REF!</definedName>
    <definedName name="Losetas_de_Barro_Feria_Grande_C_Transp." localSheetId="7">[19]Insumos!#REF!</definedName>
    <definedName name="Losetas_de_Barro_Feria_Grande_C_Transp.">[19]Insumos!#REF!</definedName>
    <definedName name="LUBRICANTE" localSheetId="2">#REF!</definedName>
    <definedName name="LUBRICANTE" localSheetId="3">#REF!</definedName>
    <definedName name="LUBRICANTE" localSheetId="4">#REF!</definedName>
    <definedName name="LUBRICANTE" localSheetId="5">#REF!</definedName>
    <definedName name="LUBRICANTE" localSheetId="6">#REF!</definedName>
    <definedName name="LUBRICANTE" localSheetId="7">#REF!</definedName>
    <definedName name="LUBRICANTE" localSheetId="0">#REF!</definedName>
    <definedName name="LUBRICANTE">#REF!</definedName>
    <definedName name="lubricantes">[25]Materiales!$K$15</definedName>
    <definedName name="Luces.Camino" localSheetId="2">#REF!</definedName>
    <definedName name="Luces.Camino" localSheetId="3">#REF!</definedName>
    <definedName name="Luces.Camino" localSheetId="4">#REF!</definedName>
    <definedName name="Luces.Camino" localSheetId="5">#REF!</definedName>
    <definedName name="Luces.Camino" localSheetId="6">#REF!</definedName>
    <definedName name="Luces.Camino" localSheetId="7">#REF!</definedName>
    <definedName name="Luces.Camino">#REF!</definedName>
    <definedName name="luz" localSheetId="2">#REF!</definedName>
    <definedName name="luz" localSheetId="4">#REF!</definedName>
    <definedName name="luz" localSheetId="7">#REF!</definedName>
    <definedName name="luz">#REF!</definedName>
    <definedName name="LUZCENITAL" localSheetId="2">#REF!</definedName>
    <definedName name="LUZCENITAL" localSheetId="4">#REF!</definedName>
    <definedName name="LUZCENITAL" localSheetId="7">#REF!</definedName>
    <definedName name="LUZCENITAL">#REF!</definedName>
    <definedName name="luzg">[71]Analisis!$E$993</definedName>
    <definedName name="LUZPARQEMT" localSheetId="2">#REF!</definedName>
    <definedName name="LUZPARQEMT" localSheetId="3">#REF!</definedName>
    <definedName name="LUZPARQEMT" localSheetId="4">#REF!</definedName>
    <definedName name="LUZPARQEMT" localSheetId="5">#REF!</definedName>
    <definedName name="LUZPARQEMT" localSheetId="6">#REF!</definedName>
    <definedName name="LUZPARQEMT" localSheetId="7">#REF!</definedName>
    <definedName name="LUZPARQEMT">#REF!</definedName>
    <definedName name="M" localSheetId="2">[1]Presup.!#REF!</definedName>
    <definedName name="M" localSheetId="3">[1]Presup.!#REF!</definedName>
    <definedName name="M" localSheetId="4">[1]Presup.!#REF!</definedName>
    <definedName name="M" localSheetId="5">[1]Presup.!#REF!</definedName>
    <definedName name="M" localSheetId="6">[1]Presup.!#REF!</definedName>
    <definedName name="M" localSheetId="7">[1]Presup.!#REF!</definedName>
    <definedName name="M">[1]Presup.!#REF!</definedName>
    <definedName name="M.O._acero">'[48]LISTA DE PRECIO'!$C$12</definedName>
    <definedName name="M.O._acero_malla">'[48]LISTA DE PRECIO'!$C$13</definedName>
    <definedName name="M.O._Colocación_Cables_Postensados" localSheetId="2">[56]Insumos!#REF!</definedName>
    <definedName name="M.O._Colocación_Cables_Postensados" localSheetId="3">[56]Insumos!#REF!</definedName>
    <definedName name="M.O._Colocación_Cables_Postensados" localSheetId="4">[56]Insumos!#REF!</definedName>
    <definedName name="M.O._Colocación_Cables_Postensados" localSheetId="5">[56]Insumos!#REF!</definedName>
    <definedName name="M.O._Colocación_Cables_Postensados" localSheetId="6">[56]Insumos!#REF!</definedName>
    <definedName name="M.O._Colocación_Cables_Postensados" localSheetId="7">[56]Insumos!#REF!</definedName>
    <definedName name="M.O._Colocación_Cables_Postensados">[56]Insumos!#REF!</definedName>
    <definedName name="M.O._Colocación_Cables_Postensados_2">#N/A</definedName>
    <definedName name="M.O._Colocación_Cables_Postensados_3">#N/A</definedName>
    <definedName name="M.O._Colocación_Tabletas_Prefabricados" localSheetId="2">[56]Insumos!#REF!</definedName>
    <definedName name="M.O._Colocación_Tabletas_Prefabricados" localSheetId="3">[56]Insumos!#REF!</definedName>
    <definedName name="M.O._Colocación_Tabletas_Prefabricados" localSheetId="4">[56]Insumos!#REF!</definedName>
    <definedName name="M.O._Colocación_Tabletas_Prefabricados" localSheetId="5">[56]Insumos!#REF!</definedName>
    <definedName name="M.O._Colocación_Tabletas_Prefabricados" localSheetId="6">[56]Insumos!#REF!</definedName>
    <definedName name="M.O._Colocación_Tabletas_Prefabricados" localSheetId="7">[56]Insumos!#REF!</definedName>
    <definedName name="M.O._Colocación_Tabletas_Prefabricados">[56]Insumos!#REF!</definedName>
    <definedName name="M.O._Colocación_Tabletas_Prefabricados_2">#N/A</definedName>
    <definedName name="M.O._Colocación_Tabletas_Prefabricados_3">#N/A</definedName>
    <definedName name="M.O._Confección_Moldes" localSheetId="2">[56]Insumos!#REF!</definedName>
    <definedName name="M.O._Confección_Moldes" localSheetId="4">[56]Insumos!#REF!</definedName>
    <definedName name="M.O._Confección_Moldes" localSheetId="7">[56]Insumos!#REF!</definedName>
    <definedName name="M.O._Confección_Moldes">[56]Insumos!#REF!</definedName>
    <definedName name="M.O._Confección_Moldes_2">#N/A</definedName>
    <definedName name="M.O._Confección_Moldes_3">#N/A</definedName>
    <definedName name="M.O._Vigas_Postensadas__Incl._Cast." localSheetId="2">[56]Insumos!#REF!</definedName>
    <definedName name="M.O._Vigas_Postensadas__Incl._Cast." localSheetId="4">[56]Insumos!#REF!</definedName>
    <definedName name="M.O._Vigas_Postensadas__Incl._Cast." localSheetId="7">[56]Insumos!#REF!</definedName>
    <definedName name="M.O._Vigas_Postensadas__Incl._Cast.">[56]Insumos!#REF!</definedName>
    <definedName name="M.O._Vigas_Postensadas__Incl._Cast._2">#N/A</definedName>
    <definedName name="M.O._Vigas_Postensadas__Incl._Cast._3">#N/A</definedName>
    <definedName name="M.O.Acero.Escalera" localSheetId="2">#REF!</definedName>
    <definedName name="M.O.Acero.Escalera" localSheetId="3">#REF!</definedName>
    <definedName name="M.O.Acero.Escalera" localSheetId="4">#REF!</definedName>
    <definedName name="M.O.Acero.Escalera" localSheetId="5">#REF!</definedName>
    <definedName name="M.O.Acero.Escalera" localSheetId="6">#REF!</definedName>
    <definedName name="M.O.Acero.Escalera" localSheetId="7">#REF!</definedName>
    <definedName name="M.O.Acero.Escalera">#REF!</definedName>
    <definedName name="M.O.Acero.losa.Aligerada" localSheetId="2">#REF!</definedName>
    <definedName name="M.O.Acero.losa.Aligerada" localSheetId="4">#REF!</definedName>
    <definedName name="M.O.Acero.losa.Aligerada" localSheetId="7">#REF!</definedName>
    <definedName name="M.O.Acero.losa.Aligerada">#REF!</definedName>
    <definedName name="M.O.acero.Viga.Amarre" localSheetId="2">#REF!</definedName>
    <definedName name="M.O.acero.Viga.Amarre" localSheetId="4">#REF!</definedName>
    <definedName name="M.O.acero.Viga.Amarre" localSheetId="7">#REF!</definedName>
    <definedName name="M.O.acero.Viga.Amarre">#REF!</definedName>
    <definedName name="M.O.acero.vigasydinteles" localSheetId="2">#REF!</definedName>
    <definedName name="M.O.acero.vigasydinteles" localSheetId="4">#REF!</definedName>
    <definedName name="M.O.acero.vigasydinteles" localSheetId="7">#REF!</definedName>
    <definedName name="M.O.acero.vigasydinteles">#REF!</definedName>
    <definedName name="M.O.acero.zap.Muro" localSheetId="2">#REF!</definedName>
    <definedName name="M.O.acero.zap.Muro" localSheetId="4">#REF!</definedName>
    <definedName name="M.O.acero.zap.Muro" localSheetId="7">#REF!</definedName>
    <definedName name="M.O.acero.zap.Muro">#REF!</definedName>
    <definedName name="M.O.Colc.Mármol30x60" localSheetId="2">#REF!</definedName>
    <definedName name="M.O.Colc.Mármol30x60" localSheetId="4">#REF!</definedName>
    <definedName name="M.O.Colc.Mármol30x60" localSheetId="7">#REF!</definedName>
    <definedName name="M.O.Colc.Mármol30x60">#REF!</definedName>
    <definedName name="M.O.colo.Malla" localSheetId="2">#REF!</definedName>
    <definedName name="M.O.colo.Malla" localSheetId="4">#REF!</definedName>
    <definedName name="M.O.colo.Malla" localSheetId="7">#REF!</definedName>
    <definedName name="M.O.colo.Malla">#REF!</definedName>
    <definedName name="M.O.Coloc.Piso.cemento25x25" localSheetId="2">#REF!</definedName>
    <definedName name="M.O.Coloc.Piso.cemento25x25" localSheetId="4">#REF!</definedName>
    <definedName name="M.O.Coloc.Piso.cemento25x25" localSheetId="7">#REF!</definedName>
    <definedName name="M.O.Coloc.Piso.cemento25x25">#REF!</definedName>
    <definedName name="M.O.Coloc.Zocalo.cem.7x25cem." localSheetId="2">#REF!</definedName>
    <definedName name="M.O.Coloc.Zocalo.cem.7x25cem." localSheetId="4">#REF!</definedName>
    <definedName name="M.O.Coloc.Zocalo.cem.7x25cem." localSheetId="7">#REF!</definedName>
    <definedName name="M.O.Coloc.Zocalo.cem.7x25cem.">#REF!</definedName>
    <definedName name="M.O.Colocacion_de_Panel_Plastbau">'[48]LISTA DE PRECIO'!$C$14</definedName>
    <definedName name="M.O.Estrias" localSheetId="2">#REF!</definedName>
    <definedName name="M.O.Estrias" localSheetId="3">#REF!</definedName>
    <definedName name="M.O.Estrias" localSheetId="4">#REF!</definedName>
    <definedName name="M.O.Estrias" localSheetId="5">#REF!</definedName>
    <definedName name="M.O.Estrias" localSheetId="6">#REF!</definedName>
    <definedName name="M.O.Estrias" localSheetId="7">#REF!</definedName>
    <definedName name="M.O.Estrias">#REF!</definedName>
    <definedName name="M.O.Excavación.en.cal." localSheetId="2">#REF!</definedName>
    <definedName name="M.O.Excavación.en.cal." localSheetId="4">#REF!</definedName>
    <definedName name="M.O.Excavación.en.cal." localSheetId="7">#REF!</definedName>
    <definedName name="M.O.Excavación.en.cal.">#REF!</definedName>
    <definedName name="M.o.granito.en.piso">[59]Insumos!$E$91</definedName>
    <definedName name="M.O.Panete.pared.exterior" localSheetId="2">#REF!</definedName>
    <definedName name="M.O.Panete.pared.exterior" localSheetId="3">#REF!</definedName>
    <definedName name="M.O.Panete.pared.exterior" localSheetId="4">#REF!</definedName>
    <definedName name="M.O.Panete.pared.exterior" localSheetId="5">#REF!</definedName>
    <definedName name="M.O.Panete.pared.exterior" localSheetId="6">#REF!</definedName>
    <definedName name="M.O.Panete.pared.exterior" localSheetId="7">#REF!</definedName>
    <definedName name="M.O.Panete.pared.exterior">#REF!</definedName>
    <definedName name="M.O.Panete.techo.inclinado" localSheetId="2">#REF!</definedName>
    <definedName name="M.O.Panete.techo.inclinado" localSheetId="4">#REF!</definedName>
    <definedName name="M.O.Panete.techo.inclinado" localSheetId="7">#REF!</definedName>
    <definedName name="M.O.Panete.techo.inclinado">#REF!</definedName>
    <definedName name="M.O.Pañete.exterior" localSheetId="2">#REF!</definedName>
    <definedName name="M.O.Pañete.exterior" localSheetId="4">#REF!</definedName>
    <definedName name="M.O.Pañete.exterior" localSheetId="7">#REF!</definedName>
    <definedName name="M.O.Pañete.exterior">#REF!</definedName>
    <definedName name="M.O.Pintura.Exteriores" localSheetId="2">#REF!</definedName>
    <definedName name="M.O.Pintura.Exteriores" localSheetId="4">#REF!</definedName>
    <definedName name="M.O.Pintura.Exteriores" localSheetId="7">#REF!</definedName>
    <definedName name="M.O.Pintura.Exteriores">#REF!</definedName>
    <definedName name="M.O.Pintura.Int.">'[77]Costos Mano de Obra'!$O$52</definedName>
    <definedName name="M.O.Quicio.cem.7x25cm" localSheetId="2">#REF!</definedName>
    <definedName name="M.O.Quicio.cem.7x25cm" localSheetId="3">#REF!</definedName>
    <definedName name="M.O.Quicio.cem.7x25cm" localSheetId="4">#REF!</definedName>
    <definedName name="M.O.Quicio.cem.7x25cm" localSheetId="5">#REF!</definedName>
    <definedName name="M.O.Quicio.cem.7x25cm" localSheetId="6">#REF!</definedName>
    <definedName name="M.O.Quicio.cem.7x25cm" localSheetId="7">#REF!</definedName>
    <definedName name="M.O.Quicio.cem.7x25cm">#REF!</definedName>
    <definedName name="M.O.vaciado.columnas" localSheetId="2">#REF!</definedName>
    <definedName name="M.O.vaciado.columnas" localSheetId="4">#REF!</definedName>
    <definedName name="M.O.vaciado.columnas" localSheetId="7">#REF!</definedName>
    <definedName name="M.O.vaciado.columnas">#REF!</definedName>
    <definedName name="M.O.vaciado.dinteles" localSheetId="2">#REF!</definedName>
    <definedName name="M.O.vaciado.dinteles" localSheetId="4">#REF!</definedName>
    <definedName name="M.O.vaciado.dinteles" localSheetId="7">#REF!</definedName>
    <definedName name="M.O.vaciado.dinteles">#REF!</definedName>
    <definedName name="M.O.vaciado.vigas" localSheetId="2">#REF!</definedName>
    <definedName name="M.O.vaciado.vigas" localSheetId="4">#REF!</definedName>
    <definedName name="M.O.vaciado.vigas" localSheetId="7">#REF!</definedName>
    <definedName name="M.O.vaciado.vigas">#REF!</definedName>
    <definedName name="M.O.vaciado.zapata" localSheetId="2">#REF!</definedName>
    <definedName name="M.O.vaciado.zapata" localSheetId="4">#REF!</definedName>
    <definedName name="M.O.vaciado.zapata" localSheetId="7">#REF!</definedName>
    <definedName name="M.O.vaciado.zapata">#REF!</definedName>
    <definedName name="M_O_Armadura_Columna">[47]Insumos!$B$78:$D$78</definedName>
    <definedName name="M_O_Armadura_Dintel_y_Viga">[47]Insumos!$B$79:$D$79</definedName>
    <definedName name="M_O_Cantos">[47]Insumos!$B$99:$D$99</definedName>
    <definedName name="M_O_Carpintero_2da._Categoría">[47]Insumos!$B$96:$D$96</definedName>
    <definedName name="M_O_Cerámica_Italiana_en_Pared">[47]Insumos!$B$102:$D$102</definedName>
    <definedName name="M_O_Colocación_Adoquines">[47]Insumos!$B$104:$D$104</definedName>
    <definedName name="M_O_Colocación_de_Bloques_de_4">[47]Insumos!$B$105:$D$105</definedName>
    <definedName name="M_O_Colocación_de_Bloques_de_6">[47]Insumos!$B$106:$D$106</definedName>
    <definedName name="M_O_Colocación_de_Bloques_de_8">[47]Insumos!$B$107:$D$107</definedName>
    <definedName name="M_O_Colocación_Listelos">[47]Insumos!$B$114:$D$114</definedName>
    <definedName name="M_O_Colocación_Piso_Cerámica_Criolla">[47]Insumos!$B$108:$D$108</definedName>
    <definedName name="M_O_Colocación_Piso_de_Granito_40_X_40">[47]Insumos!$B$111:$D$111</definedName>
    <definedName name="M_O_Colocación_Zócalos_de_Cerámica">[47]Insumos!$B$113:$D$113</definedName>
    <definedName name="M_O_Confección_de_Andamios">[47]Insumos!$B$115:$D$115</definedName>
    <definedName name="M_O_Construcción_Acera_Frotada_y_Violinada">[47]Insumos!$B$116:$D$116</definedName>
    <definedName name="M_O_Corte_y_Amarre_de_Varilla">[47]Insumos!$B$119:$D$119</definedName>
    <definedName name="M_O_Elaboración__Vaciado_y_Frotado_Losa_de_Piso" localSheetId="2">[19]Insumos!#REF!</definedName>
    <definedName name="M_O_Elaboración__Vaciado_y_Frotado_Losa_de_Piso" localSheetId="3">[19]Insumos!#REF!</definedName>
    <definedName name="M_O_Elaboración__Vaciado_y_Frotado_Losa_de_Piso" localSheetId="4">[19]Insumos!#REF!</definedName>
    <definedName name="M_O_Elaboración__Vaciado_y_Frotado_Losa_de_Piso" localSheetId="5">[19]Insumos!#REF!</definedName>
    <definedName name="M_O_Elaboración__Vaciado_y_Frotado_Losa_de_Piso" localSheetId="6">[19]Insumos!#REF!</definedName>
    <definedName name="M_O_Elaboración__Vaciado_y_Frotado_Losa_de_Piso" localSheetId="7">[19]Insumos!#REF!</definedName>
    <definedName name="M_O_Elaboración__Vaciado_y_Frotado_Losa_de_Piso" localSheetId="0">[19]Insumos!#REF!</definedName>
    <definedName name="M_O_Elaboración__Vaciado_y_Frotado_Losa_de_Piso">[19]Insumos!#REF!</definedName>
    <definedName name="M_O_Elaboración_Cámara_Inspección">[47]Insumos!$B$120:$D$120</definedName>
    <definedName name="M_O_Elaboración_Trampa_de_Grasa">[47]Insumos!$B$121:$D$121</definedName>
    <definedName name="M_O_Encofrado_y_Desenc._Muros_Cara" localSheetId="2">[19]Insumos!#REF!</definedName>
    <definedName name="M_O_Encofrado_y_Desenc._Muros_Cara" localSheetId="3">[19]Insumos!#REF!</definedName>
    <definedName name="M_O_Encofrado_y_Desenc._Muros_Cara" localSheetId="4">[19]Insumos!#REF!</definedName>
    <definedName name="M_O_Encofrado_y_Desenc._Muros_Cara" localSheetId="5">[19]Insumos!#REF!</definedName>
    <definedName name="M_O_Encofrado_y_Desenc._Muros_Cara" localSheetId="6">[19]Insumos!#REF!</definedName>
    <definedName name="M_O_Encofrado_y_Desenc._Muros_Cara" localSheetId="7">[19]Insumos!#REF!</definedName>
    <definedName name="M_O_Encofrado_y_Desenc._Muros_Cara" localSheetId="0">[19]Insumos!#REF!</definedName>
    <definedName name="M_O_Encofrado_y_Desenc._Muros_Cara">[19]Insumos!#REF!</definedName>
    <definedName name="M_O_Envarillado_de_Escalera">[47]Insumos!$B$81:$D$81</definedName>
    <definedName name="M_O_Fino_de_Techo_Inclinado">[47]Insumos!$B$83:$D$83</definedName>
    <definedName name="M_O_Fino_de_Techo_Plano">[47]Insumos!$B$84:$D$84</definedName>
    <definedName name="M_O_Fraguache" localSheetId="2">[19]Insumos!#REF!</definedName>
    <definedName name="M_O_Fraguache" localSheetId="3">[19]Insumos!#REF!</definedName>
    <definedName name="M_O_Fraguache" localSheetId="4">[19]Insumos!#REF!</definedName>
    <definedName name="M_O_Fraguache" localSheetId="5">[19]Insumos!#REF!</definedName>
    <definedName name="M_O_Fraguache" localSheetId="6">[19]Insumos!#REF!</definedName>
    <definedName name="M_O_Fraguache" localSheetId="7">[19]Insumos!#REF!</definedName>
    <definedName name="M_O_Fraguache" localSheetId="0">[19]Insumos!#REF!</definedName>
    <definedName name="M_O_Fraguache">[19]Insumos!#REF!</definedName>
    <definedName name="M_O_Goteros_Colgantes">[47]Insumos!$B$85:$D$85</definedName>
    <definedName name="M_O_Llenado_de_huecos">[47]Insumos!$B$86:$D$86</definedName>
    <definedName name="M_O_Maestro">[47]Insumos!$B$87:$D$87</definedName>
    <definedName name="M_O_Malla_Eléctro_Soldada" localSheetId="2">[19]Insumos!#REF!</definedName>
    <definedName name="M_O_Malla_Eléctro_Soldada" localSheetId="3">[19]Insumos!#REF!</definedName>
    <definedName name="M_O_Malla_Eléctro_Soldada" localSheetId="4">[19]Insumos!#REF!</definedName>
    <definedName name="M_O_Malla_Eléctro_Soldada" localSheetId="5">[19]Insumos!#REF!</definedName>
    <definedName name="M_O_Malla_Eléctro_Soldada" localSheetId="6">[19]Insumos!#REF!</definedName>
    <definedName name="M_O_Malla_Eléctro_Soldada" localSheetId="7">[19]Insumos!#REF!</definedName>
    <definedName name="M_O_Malla_Eléctro_Soldada" localSheetId="0">[19]Insumos!#REF!</definedName>
    <definedName name="M_O_Malla_Eléctro_Soldada">[19]Insumos!#REF!</definedName>
    <definedName name="M_O_Obrero_Ligado">[47]Insumos!$B$88:$D$88</definedName>
    <definedName name="M_O_Pañete_Maestreado_Exterior">[47]Insumos!$B$91:$D$91</definedName>
    <definedName name="M_O_Pañete_Maestreado_Interior">[47]Insumos!$B$92:$D$92</definedName>
    <definedName name="M_O_Preparación_del_Terreno">[47]Insumos!$B$94:$D$94</definedName>
    <definedName name="M_O_Quintal_Trabajado">[47]Insumos!$B$77:$D$77</definedName>
    <definedName name="M_O_Regado__Compactación__Mojado__Trasl.Mat.__A_M">[47]Insumos!$B$132:$D$132</definedName>
    <definedName name="M_O_Regado_Mojado_y_Apisonado____Material_Granular_y_Arena" localSheetId="2">[19]Insumos!#REF!</definedName>
    <definedName name="M_O_Regado_Mojado_y_Apisonado____Material_Granular_y_Arena" localSheetId="3">[19]Insumos!#REF!</definedName>
    <definedName name="M_O_Regado_Mojado_y_Apisonado____Material_Granular_y_Arena" localSheetId="4">[19]Insumos!#REF!</definedName>
    <definedName name="M_O_Regado_Mojado_y_Apisonado____Material_Granular_y_Arena" localSheetId="5">[19]Insumos!#REF!</definedName>
    <definedName name="M_O_Regado_Mojado_y_Apisonado____Material_Granular_y_Arena" localSheetId="6">[19]Insumos!#REF!</definedName>
    <definedName name="M_O_Regado_Mojado_y_Apisonado____Material_Granular_y_Arena" localSheetId="7">[19]Insumos!#REF!</definedName>
    <definedName name="M_O_Regado_Mojado_y_Apisonado____Material_Granular_y_Arena" localSheetId="0">[19]Insumos!#REF!</definedName>
    <definedName name="M_O_Regado_Mojado_y_Apisonado____Material_Granular_y_Arena">[19]Insumos!#REF!</definedName>
    <definedName name="M_O_Repello" localSheetId="2">[19]Insumos!#REF!</definedName>
    <definedName name="M_O_Repello" localSheetId="3">[19]Insumos!#REF!</definedName>
    <definedName name="M_O_Repello" localSheetId="4">[19]Insumos!#REF!</definedName>
    <definedName name="M_O_Repello" localSheetId="5">[19]Insumos!#REF!</definedName>
    <definedName name="M_O_Repello" localSheetId="6">[19]Insumos!#REF!</definedName>
    <definedName name="M_O_Repello" localSheetId="7">[19]Insumos!#REF!</definedName>
    <definedName name="M_O_Repello">[19]Insumos!#REF!</definedName>
    <definedName name="M_O_Subida_de_Acero_para_Losa">[47]Insumos!$B$82:$D$82</definedName>
    <definedName name="M_O_Subida_de_Materiales">[47]Insumos!$B$95:$D$95</definedName>
    <definedName name="M_O_Técnico_Calificado">[47]Insumos!$B$149:$D$149</definedName>
    <definedName name="M_O_Zabaletas">[47]Insumos!$B$98:$D$98</definedName>
    <definedName name="M2.Carp.Viga.Horm.Visto" localSheetId="2">#REF!</definedName>
    <definedName name="M2.Carp.Viga.Horm.Visto" localSheetId="3">#REF!</definedName>
    <definedName name="M2.Carp.Viga.Horm.Visto" localSheetId="4">#REF!</definedName>
    <definedName name="M2.Carp.Viga.Horm.Visto" localSheetId="5">#REF!</definedName>
    <definedName name="M2.Carp.Viga.Horm.Visto" localSheetId="6">#REF!</definedName>
    <definedName name="M2.Carp.Viga.Horm.Visto" localSheetId="7">#REF!</definedName>
    <definedName name="M2.Carp.Viga.Horm.Visto">#REF!</definedName>
    <definedName name="M2.Carpint.Columna.Conven." localSheetId="2">#REF!</definedName>
    <definedName name="M2.Carpint.Columna.Conven." localSheetId="4">#REF!</definedName>
    <definedName name="M2.Carpint.Columna.Conven." localSheetId="7">#REF!</definedName>
    <definedName name="M2.Carpint.Columna.Conven.">#REF!</definedName>
    <definedName name="M2.carpint.Columna.Horm.Visto" localSheetId="2">#REF!</definedName>
    <definedName name="M2.carpint.Columna.Horm.Visto" localSheetId="4">#REF!</definedName>
    <definedName name="M2.carpint.Columna.Horm.Visto" localSheetId="7">#REF!</definedName>
    <definedName name="M2.carpint.Columna.Horm.Visto">#REF!</definedName>
    <definedName name="M2.Carpint.Viga.Conven." localSheetId="2">#REF!</definedName>
    <definedName name="M2.Carpint.Viga.Conven." localSheetId="4">#REF!</definedName>
    <definedName name="M2.Carpint.Viga.Conven." localSheetId="7">#REF!</definedName>
    <definedName name="M2.Carpint.Viga.Conven.">#REF!</definedName>
    <definedName name="m2ceramica">'[90]Analisis Unit. '!$F$47</definedName>
    <definedName name="m3arena">'[90]Analisis Unit. '!$F$41</definedName>
    <definedName name="m3arepanete">'[90]Analisis Unit. '!$F$44</definedName>
    <definedName name="m3grava">'[90]Analisis Unit. '!$F$42</definedName>
    <definedName name="MA" localSheetId="2">#REF!</definedName>
    <definedName name="MA" localSheetId="3">#REF!</definedName>
    <definedName name="MA" localSheetId="4">#REF!</definedName>
    <definedName name="MA" localSheetId="5">#REF!</definedName>
    <definedName name="MA" localSheetId="6">#REF!</definedName>
    <definedName name="MA" localSheetId="7">#REF!</definedName>
    <definedName name="MA" localSheetId="0">#REF!</definedName>
    <definedName name="MA">#REF!</definedName>
    <definedName name="maaceromalla" localSheetId="2">#REF!</definedName>
    <definedName name="maaceromalla" localSheetId="4">#REF!</definedName>
    <definedName name="maaceromalla" localSheetId="7">#REF!</definedName>
    <definedName name="maaceromalla">#REF!</definedName>
    <definedName name="maaceronormal" localSheetId="2">#REF!</definedName>
    <definedName name="maaceronormal" localSheetId="4">#REF!</definedName>
    <definedName name="maaceronormal" localSheetId="7">#REF!</definedName>
    <definedName name="maaceronormal">#REF!</definedName>
    <definedName name="MACA" localSheetId="2">#REF!</definedName>
    <definedName name="MACA" localSheetId="3">#REF!</definedName>
    <definedName name="MACA" localSheetId="4">#REF!</definedName>
    <definedName name="MACA" localSheetId="5">#REF!</definedName>
    <definedName name="MACA" localSheetId="6">#REF!</definedName>
    <definedName name="MACA" localSheetId="7">#REF!</definedName>
    <definedName name="MACA" localSheetId="0">#REF!</definedName>
    <definedName name="MACA">#REF!</definedName>
    <definedName name="Maco">[37]Equipos!$E$15</definedName>
    <definedName name="MADCOL20X20">[23]Jornal!$D$116</definedName>
    <definedName name="MADCOL30X30" localSheetId="2">#REF!</definedName>
    <definedName name="MADCOL30X30" localSheetId="3">#REF!</definedName>
    <definedName name="MADCOL30X30" localSheetId="4">#REF!</definedName>
    <definedName name="MADCOL30X30" localSheetId="5">#REF!</definedName>
    <definedName name="MADCOL30X30" localSheetId="6">#REF!</definedName>
    <definedName name="MADCOL30X30" localSheetId="7">#REF!</definedName>
    <definedName name="MADCOL30X30">#REF!</definedName>
    <definedName name="MADCOL30X40" localSheetId="2">#REF!</definedName>
    <definedName name="MADCOL30X40" localSheetId="4">#REF!</definedName>
    <definedName name="MADCOL30X40" localSheetId="7">#REF!</definedName>
    <definedName name="MADCOL30X40">#REF!</definedName>
    <definedName name="MADCOL30X50" localSheetId="2">#REF!</definedName>
    <definedName name="MADCOL30X50" localSheetId="4">#REF!</definedName>
    <definedName name="MADCOL30X50" localSheetId="7">#REF!</definedName>
    <definedName name="MADCOL30X50">#REF!</definedName>
    <definedName name="MADCOL30X70" localSheetId="2">#REF!</definedName>
    <definedName name="MADCOL30X70" localSheetId="4">#REF!</definedName>
    <definedName name="MADCOL30X70" localSheetId="7">#REF!</definedName>
    <definedName name="MADCOL30X70">#REF!</definedName>
    <definedName name="MADCOL40X40" localSheetId="2">#REF!</definedName>
    <definedName name="MADCOL40X40" localSheetId="4">#REF!</definedName>
    <definedName name="MADCOL40X40" localSheetId="7">#REF!</definedName>
    <definedName name="MADCOL40X40">#REF!</definedName>
    <definedName name="MADCOL45X45" localSheetId="2">#REF!</definedName>
    <definedName name="MADCOL45X45" localSheetId="4">#REF!</definedName>
    <definedName name="MADCOL45X45" localSheetId="7">#REF!</definedName>
    <definedName name="MADCOL45X45">#REF!</definedName>
    <definedName name="MADCOL45X50" localSheetId="2">#REF!</definedName>
    <definedName name="MADCOL45X50" localSheetId="4">#REF!</definedName>
    <definedName name="MADCOL45X50" localSheetId="7">#REF!</definedName>
    <definedName name="MADCOL45X50">#REF!</definedName>
    <definedName name="MADCOL45X51" localSheetId="2">#REF!</definedName>
    <definedName name="MADCOL45X51" localSheetId="4">#REF!</definedName>
    <definedName name="MADCOL45X51" localSheetId="7">#REF!</definedName>
    <definedName name="MADCOL45X51">#REF!</definedName>
    <definedName name="MADCOL45X75" localSheetId="2">#REF!</definedName>
    <definedName name="MADCOL45X75" localSheetId="4">#REF!</definedName>
    <definedName name="MADCOL45X75" localSheetId="7">#REF!</definedName>
    <definedName name="MADCOL45X75">#REF!</definedName>
    <definedName name="MADCOLRED30" localSheetId="2">#REF!</definedName>
    <definedName name="MADCOLRED30" localSheetId="4">#REF!</definedName>
    <definedName name="MADCOLRED30" localSheetId="7">#REF!</definedName>
    <definedName name="MADCOLRED30">#REF!</definedName>
    <definedName name="MADE" localSheetId="2">#REF!</definedName>
    <definedName name="MADE" localSheetId="4">#REF!</definedName>
    <definedName name="MADE" localSheetId="5">#REF!</definedName>
    <definedName name="MADE" localSheetId="6">#REF!</definedName>
    <definedName name="MADE" localSheetId="7">#REF!</definedName>
    <definedName name="MADE">#REF!</definedName>
    <definedName name="MADEMTECHOHAMALLA" localSheetId="2">#REF!</definedName>
    <definedName name="MADEMTECHOHAMALLA" localSheetId="4">#REF!</definedName>
    <definedName name="MADEMTECHOHAMALLA" localSheetId="7">#REF!</definedName>
    <definedName name="MADEMTECHOHAMALLA">#REF!</definedName>
    <definedName name="MADEMTECHOHAVAR" localSheetId="2">#REF!</definedName>
    <definedName name="MADEMTECHOHAVAR" localSheetId="4">#REF!</definedName>
    <definedName name="MADEMTECHOHAVAR" localSheetId="7">#REF!</definedName>
    <definedName name="MADEMTECHOHAVAR">#REF!</definedName>
    <definedName name="MADERA" localSheetId="2">#REF!</definedName>
    <definedName name="MADERA" localSheetId="4">#REF!</definedName>
    <definedName name="MADERA" localSheetId="7">#REF!</definedName>
    <definedName name="MADERA">#REF!</definedName>
    <definedName name="Madera_2">#N/A</definedName>
    <definedName name="Madera_3">#N/A</definedName>
    <definedName name="MADERAC" localSheetId="2">#REF!</definedName>
    <definedName name="MADERAC" localSheetId="3">#REF!</definedName>
    <definedName name="MADERAC" localSheetId="4">#REF!</definedName>
    <definedName name="MADERAC" localSheetId="5">#REF!</definedName>
    <definedName name="MADERAC" localSheetId="6">#REF!</definedName>
    <definedName name="MADERAC" localSheetId="7">#REF!</definedName>
    <definedName name="MADERAC" localSheetId="0">#REF!</definedName>
    <definedName name="MADERAC">#REF!</definedName>
    <definedName name="MADERAS" localSheetId="2">#REF!</definedName>
    <definedName name="MADERAS" localSheetId="4">#REF!</definedName>
    <definedName name="MADERAS" localSheetId="7">#REF!</definedName>
    <definedName name="MADERAS">#REF!</definedName>
    <definedName name="MADINT15X20" localSheetId="2">#REF!</definedName>
    <definedName name="MADINT15X20" localSheetId="4">#REF!</definedName>
    <definedName name="MADINT15X20" localSheetId="7">#REF!</definedName>
    <definedName name="MADINT15X20">#REF!</definedName>
    <definedName name="MADLO3Y4AG" localSheetId="2">#REF!</definedName>
    <definedName name="MADLO3Y4AG" localSheetId="4">#REF!</definedName>
    <definedName name="MADLO3Y4AG" localSheetId="7">#REF!</definedName>
    <definedName name="MADLO3Y4AG">#REF!</definedName>
    <definedName name="MADLOPLA" localSheetId="2">#REF!</definedName>
    <definedName name="MADLOPLA" localSheetId="4">#REF!</definedName>
    <definedName name="MADLOPLA" localSheetId="7">#REF!</definedName>
    <definedName name="MADLOPLA">#REF!</definedName>
    <definedName name="MADMU" localSheetId="3">[5]Jornal!$D$134</definedName>
    <definedName name="MADMU" localSheetId="4">[5]Jornal!$D$134</definedName>
    <definedName name="MADMU" localSheetId="5">[5]Jornal!$D$134</definedName>
    <definedName name="MADMU" localSheetId="6">[5]Jornal!$D$134</definedName>
    <definedName name="MADMU" localSheetId="7">[5]Jornal!$D$134</definedName>
    <definedName name="MADMU" localSheetId="0">[5]Jornal!$D$134</definedName>
    <definedName name="MADMU">[6]Jornal!$D$134</definedName>
    <definedName name="MADRAMESC" localSheetId="2">#REF!</definedName>
    <definedName name="MADRAMESC" localSheetId="3">#REF!</definedName>
    <definedName name="MADRAMESC" localSheetId="4">#REF!</definedName>
    <definedName name="MADRAMESC" localSheetId="5">#REF!</definedName>
    <definedName name="MADRAMESC" localSheetId="6">#REF!</definedName>
    <definedName name="MADRAMESC" localSheetId="7">#REF!</definedName>
    <definedName name="MADRAMESC">#REF!</definedName>
    <definedName name="MADRAMESC2" localSheetId="2">#REF!</definedName>
    <definedName name="MADRAMESC2" localSheetId="4">#REF!</definedName>
    <definedName name="MADRAMESC2" localSheetId="7">#REF!</definedName>
    <definedName name="MADRAMESC2">#REF!</definedName>
    <definedName name="MADVI25X40" localSheetId="2">#REF!</definedName>
    <definedName name="MADVI25X40" localSheetId="4">#REF!</definedName>
    <definedName name="MADVI25X40" localSheetId="7">#REF!</definedName>
    <definedName name="MADVI25X40">#REF!</definedName>
    <definedName name="MADVI25X50" localSheetId="2">#REF!</definedName>
    <definedName name="MADVI25X50" localSheetId="4">#REF!</definedName>
    <definedName name="MADVI25X50" localSheetId="7">#REF!</definedName>
    <definedName name="MADVI25X50">#REF!</definedName>
    <definedName name="MADVIAM20A40" localSheetId="2">#REF!</definedName>
    <definedName name="MADVIAM20A40" localSheetId="4">#REF!</definedName>
    <definedName name="MADVIAM20A40" localSheetId="7">#REF!</definedName>
    <definedName name="MADVIAM20A40">#REF!</definedName>
    <definedName name="MADVIVAR25X40A65" localSheetId="2">#REF!</definedName>
    <definedName name="MADVIVAR25X40A65" localSheetId="4">#REF!</definedName>
    <definedName name="MADVIVAR25X40A65" localSheetId="7">#REF!</definedName>
    <definedName name="MADVIVAR25X40A65">#REF!</definedName>
    <definedName name="madvizap" localSheetId="2">#REF!</definedName>
    <definedName name="madvizap" localSheetId="4">#REF!</definedName>
    <definedName name="madvizap" localSheetId="7">#REF!</definedName>
    <definedName name="madvizap">#REF!</definedName>
    <definedName name="MAEL" localSheetId="2">#REF!</definedName>
    <definedName name="MAEL" localSheetId="4">#REF!</definedName>
    <definedName name="MAEL" localSheetId="5">#REF!</definedName>
    <definedName name="MAEL" localSheetId="6">#REF!</definedName>
    <definedName name="MAEL" localSheetId="7">#REF!</definedName>
    <definedName name="MAEL">#REF!</definedName>
    <definedName name="MAESTROCARP" localSheetId="2">[70]Ins!#REF!</definedName>
    <definedName name="MAESTROCARP" localSheetId="4">[70]Ins!#REF!</definedName>
    <definedName name="MAESTROCARP" localSheetId="7">[70]Ins!#REF!</definedName>
    <definedName name="MAESTROCARP">[70]Ins!#REF!</definedName>
    <definedName name="MAEX" localSheetId="2">#REF!</definedName>
    <definedName name="MAEX" localSheetId="3">#REF!</definedName>
    <definedName name="MAEX" localSheetId="4">#REF!</definedName>
    <definedName name="MAEX" localSheetId="5">#REF!</definedName>
    <definedName name="MAEX" localSheetId="6">#REF!</definedName>
    <definedName name="MAEX" localSheetId="7">#REF!</definedName>
    <definedName name="MAEX">#REF!</definedName>
    <definedName name="mall" localSheetId="2">'[32]Pres. '!#REF!</definedName>
    <definedName name="mall" localSheetId="3">'[32]Pres. '!#REF!</definedName>
    <definedName name="mall" localSheetId="4">'[32]Pres. '!#REF!</definedName>
    <definedName name="mall" localSheetId="5">'[32]Pres. '!#REF!</definedName>
    <definedName name="mall" localSheetId="6">'[32]Pres. '!#REF!</definedName>
    <definedName name="mall" localSheetId="7">'[32]Pres. '!#REF!</definedName>
    <definedName name="mall">'[32]Pres. '!#REF!</definedName>
    <definedName name="MALLA" localSheetId="2">#REF!</definedName>
    <definedName name="MALLA" localSheetId="3">#REF!</definedName>
    <definedName name="MALLA" localSheetId="4">#REF!</definedName>
    <definedName name="MALLA" localSheetId="5">#REF!</definedName>
    <definedName name="MALLA" localSheetId="6">#REF!</definedName>
    <definedName name="MALLA" localSheetId="7">#REF!</definedName>
    <definedName name="MALLA">#REF!</definedName>
    <definedName name="malla.elec.2.3x2.3.20x20" localSheetId="2">#REF!</definedName>
    <definedName name="malla.elec.2.3x2.3.20x20" localSheetId="4">#REF!</definedName>
    <definedName name="malla.elec.2.3x2.3.20x20" localSheetId="7">#REF!</definedName>
    <definedName name="malla.elec.2.3x2.3.20x20">#REF!</definedName>
    <definedName name="malla.elec.2.3x2.3.20x20.m2" localSheetId="2">#REF!</definedName>
    <definedName name="malla.elec.2.3x2.3.20x20.m2" localSheetId="4">#REF!</definedName>
    <definedName name="malla.elec.2.3x2.3.20x20.m2" localSheetId="7">#REF!</definedName>
    <definedName name="malla.elec.2.3x2.3.20x20.m2">#REF!</definedName>
    <definedName name="Malla.Elect.W2.3.15x15" localSheetId="2">#REF!</definedName>
    <definedName name="Malla.Elect.W2.3.15x15" localSheetId="4">#REF!</definedName>
    <definedName name="Malla.Elect.W2.3.15x15" localSheetId="7">#REF!</definedName>
    <definedName name="Malla.Elect.W2.3.15x15">#REF!</definedName>
    <definedName name="Malla.Elect.W2.3.15x15m2" localSheetId="2">#REF!</definedName>
    <definedName name="Malla.Elect.W2.3.15x15m2" localSheetId="4">#REF!</definedName>
    <definedName name="Malla.Elect.W2.3.15x15m2" localSheetId="7">#REF!</definedName>
    <definedName name="Malla.Elect.W2.3.15x15m2">#REF!</definedName>
    <definedName name="Malla.Elect.W2.5x20" localSheetId="2">#REF!</definedName>
    <definedName name="Malla.Elect.W2.5x20" localSheetId="4">#REF!</definedName>
    <definedName name="Malla.Elect.W2.5x20" localSheetId="7">#REF!</definedName>
    <definedName name="Malla.Elect.W2.5x20">#REF!</definedName>
    <definedName name="Malla_electrosoldada_15x15___W2.9x2.9">'[48]LISTA DE PRECIO'!$C$8</definedName>
    <definedName name="MALLA2.310X10">[33]Materiales!$D$709</definedName>
    <definedName name="MALLA2.315X15">[33]Materiales!$D$708</definedName>
    <definedName name="MALLACICL6HG" localSheetId="2">#REF!</definedName>
    <definedName name="MALLACICL6HG" localSheetId="3">#REF!</definedName>
    <definedName name="MALLACICL6HG" localSheetId="4">#REF!</definedName>
    <definedName name="MALLACICL6HG" localSheetId="5">#REF!</definedName>
    <definedName name="MALLACICL6HG" localSheetId="6">#REF!</definedName>
    <definedName name="MALLACICL6HG" localSheetId="7">#REF!</definedName>
    <definedName name="MALLACICL6HG" localSheetId="0">#REF!</definedName>
    <definedName name="MALLACICL6HG">#REF!</definedName>
    <definedName name="mallaelectrosoldada">[51]I.HORMIGON!$G$11</definedName>
    <definedName name="MALLAS" localSheetId="2">#REF!</definedName>
    <definedName name="MALLAS" localSheetId="3">#REF!</definedName>
    <definedName name="MALLAS" localSheetId="4">#REF!</definedName>
    <definedName name="MALLAS" localSheetId="5">#REF!</definedName>
    <definedName name="MALLAS" localSheetId="6">#REF!</definedName>
    <definedName name="MALLAS" localSheetId="7">#REF!</definedName>
    <definedName name="MALLAS" localSheetId="0">#REF!</definedName>
    <definedName name="MALLAS">#REF!</definedName>
    <definedName name="mami">#REF!</definedName>
    <definedName name="mamii">#REF!</definedName>
    <definedName name="mamiii">#REF!</definedName>
    <definedName name="mamiiii">#REF!</definedName>
    <definedName name="MAMPARAPINOTRAT" localSheetId="2">#REF!</definedName>
    <definedName name="MAMPARAPINOTRAT" localSheetId="4">#REF!</definedName>
    <definedName name="MAMPARAPINOTRAT" localSheetId="7">#REF!</definedName>
    <definedName name="MAMPARAPINOTRAT">#REF!</definedName>
    <definedName name="MAMPARAPINOTRATM2" localSheetId="2">#REF!</definedName>
    <definedName name="MAMPARAPINOTRATM2" localSheetId="4">#REF!</definedName>
    <definedName name="MAMPARAPINOTRATM2" localSheetId="7">#REF!</definedName>
    <definedName name="MAMPARAPINOTRATM2">#REF!</definedName>
    <definedName name="MANG34NEGRACALENT" localSheetId="2">#REF!</definedName>
    <definedName name="MANG34NEGRACALENT" localSheetId="4">#REF!</definedName>
    <definedName name="MANG34NEGRACALENT" localSheetId="7">#REF!</definedName>
    <definedName name="MANG34NEGRACALENT">#REF!</definedName>
    <definedName name="Mano_de_Obra_Acero" localSheetId="2">[56]Insumos!#REF!</definedName>
    <definedName name="Mano_de_Obra_Acero" localSheetId="4">[56]Insumos!#REF!</definedName>
    <definedName name="Mano_de_Obra_Acero" localSheetId="7">[56]Insumos!#REF!</definedName>
    <definedName name="Mano_de_Obra_Acero">[56]Insumos!#REF!</definedName>
    <definedName name="Mano_de_Obra_Acero_2">#N/A</definedName>
    <definedName name="Mano_de_Obra_Acero_3">#N/A</definedName>
    <definedName name="Mano_de_Obra_Madera" localSheetId="2">#REF!</definedName>
    <definedName name="Mano_de_Obra_Madera" localSheetId="3">#REF!</definedName>
    <definedName name="Mano_de_Obra_Madera" localSheetId="4">#REF!</definedName>
    <definedName name="Mano_de_Obra_Madera" localSheetId="5">#REF!</definedName>
    <definedName name="Mano_de_Obra_Madera" localSheetId="6">#REF!</definedName>
    <definedName name="Mano_de_Obra_Madera" localSheetId="7">#REF!</definedName>
    <definedName name="Mano_de_Obra_Madera">#REF!</definedName>
    <definedName name="Mano_de_Obra_Madera_2">#N/A</definedName>
    <definedName name="Mano_de_Obra_Madera_3">#N/A</definedName>
    <definedName name="MANOBRA" localSheetId="2">#REF!</definedName>
    <definedName name="MANOBRA" localSheetId="3">#REF!</definedName>
    <definedName name="MANOBRA" localSheetId="4">#REF!</definedName>
    <definedName name="MANOBRA" localSheetId="5">#REF!</definedName>
    <definedName name="MANOBRA" localSheetId="6">#REF!</definedName>
    <definedName name="MANOBRA" localSheetId="7">#REF!</definedName>
    <definedName name="MANOBRA">#REF!</definedName>
    <definedName name="MANT">[33]Materiales!$E$38</definedName>
    <definedName name="mantenimientodemoldes">[110]Análisis!$H$164</definedName>
    <definedName name="manti">#REF!</definedName>
    <definedName name="mantii">#REF!</definedName>
    <definedName name="mantiii">#REF!</definedName>
    <definedName name="mantiiii">#REF!</definedName>
    <definedName name="MANTTRANSITO">[125]MANT.TRANSITO!$H$27</definedName>
    <definedName name="MAPI" localSheetId="2">#REF!</definedName>
    <definedName name="MAPI" localSheetId="3">#REF!</definedName>
    <definedName name="MAPI" localSheetId="4">#REF!</definedName>
    <definedName name="MAPI" localSheetId="5">#REF!</definedName>
    <definedName name="MAPI" localSheetId="6">#REF!</definedName>
    <definedName name="MAPI" localSheetId="7">#REF!</definedName>
    <definedName name="MAPI" localSheetId="0">#REF!</definedName>
    <definedName name="MAPI">#REF!</definedName>
    <definedName name="MAPL" localSheetId="2">#REF!</definedName>
    <definedName name="MAPL" localSheetId="4">#REF!</definedName>
    <definedName name="MAPL" localSheetId="7">#REF!</definedName>
    <definedName name="MAPL">#REF!</definedName>
    <definedName name="MAQUITO" localSheetId="2">#REF!</definedName>
    <definedName name="MAQUITO" localSheetId="4">#REF!</definedName>
    <definedName name="MAQUITO" localSheetId="7">#REF!</definedName>
    <definedName name="MAQUITO">#REF!</definedName>
    <definedName name="MARCOCA" localSheetId="2">#REF!</definedName>
    <definedName name="MARCOCA" localSheetId="4">#REF!</definedName>
    <definedName name="MARCOCA" localSheetId="7">#REF!</definedName>
    <definedName name="MARCOCA">#REF!</definedName>
    <definedName name="MARCOPI" localSheetId="2">#REF!</definedName>
    <definedName name="MARCOPI" localSheetId="4">#REF!</definedName>
    <definedName name="MARCOPI" localSheetId="7">#REF!</definedName>
    <definedName name="MARCOPI">#REF!</definedName>
    <definedName name="Marcos_de_Pino_Americano" localSheetId="2">[19]Insumos!#REF!</definedName>
    <definedName name="Marcos_de_Pino_Americano" localSheetId="4">[19]Insumos!#REF!</definedName>
    <definedName name="Marcos_de_Pino_Americano" localSheetId="7">[19]Insumos!#REF!</definedName>
    <definedName name="Marcos_de_Pino_Americano">[19]Insumos!#REF!</definedName>
    <definedName name="Marmol" localSheetId="2">#REF!</definedName>
    <definedName name="Marmol" localSheetId="3">#REF!</definedName>
    <definedName name="Marmol" localSheetId="4">#REF!</definedName>
    <definedName name="Marmol" localSheetId="5">#REF!</definedName>
    <definedName name="Marmol" localSheetId="6">#REF!</definedName>
    <definedName name="Marmol" localSheetId="7">#REF!</definedName>
    <definedName name="Marmol">#REF!</definedName>
    <definedName name="Mármol.30x60" localSheetId="2">#REF!</definedName>
    <definedName name="Mármol.30x60" localSheetId="4">#REF!</definedName>
    <definedName name="Mármol.30x60" localSheetId="7">#REF!</definedName>
    <definedName name="Mármol.30x60">#REF!</definedName>
    <definedName name="Marmol.30x60.pared" localSheetId="2">#REF!</definedName>
    <definedName name="Marmol.30x60.pared" localSheetId="4">#REF!</definedName>
    <definedName name="Marmol.30x60.pared" localSheetId="7">#REF!</definedName>
    <definedName name="Marmol.30x60.pared">#REF!</definedName>
    <definedName name="Marmol.A.20x40" localSheetId="2">#REF!</definedName>
    <definedName name="Marmol.A.20x40" localSheetId="4">#REF!</definedName>
    <definedName name="Marmol.A.20x40" localSheetId="7">#REF!</definedName>
    <definedName name="Marmol.A.20x40">#REF!</definedName>
    <definedName name="marmol.A.40x40" localSheetId="2">#REF!</definedName>
    <definedName name="marmol.A.40x40" localSheetId="4">#REF!</definedName>
    <definedName name="marmol.A.40x40" localSheetId="7">#REF!</definedName>
    <definedName name="marmol.A.40x40">#REF!</definedName>
    <definedName name="marmol.B.40x40" localSheetId="2">#REF!</definedName>
    <definedName name="marmol.B.40x40" localSheetId="4">#REF!</definedName>
    <definedName name="marmol.B.40x40" localSheetId="7">#REF!</definedName>
    <definedName name="marmol.B.40x40">#REF!</definedName>
    <definedName name="Marmolina" localSheetId="2">#REF!</definedName>
    <definedName name="Marmolina" localSheetId="4">#REF!</definedName>
    <definedName name="Marmolina" localSheetId="7">#REF!</definedName>
    <definedName name="Marmolina">#REF!</definedName>
    <definedName name="MARMOLITE">[94]Analisis!$E$156</definedName>
    <definedName name="marmolpiso" localSheetId="2">#REF!</definedName>
    <definedName name="marmolpiso" localSheetId="3">#REF!</definedName>
    <definedName name="marmolpiso" localSheetId="4">#REF!</definedName>
    <definedName name="marmolpiso" localSheetId="5">#REF!</definedName>
    <definedName name="marmolpiso" localSheetId="6">#REF!</definedName>
    <definedName name="marmolpiso" localSheetId="7">#REF!</definedName>
    <definedName name="marmolpiso" localSheetId="0">#REF!</definedName>
    <definedName name="marmolpiso">#REF!</definedName>
    <definedName name="martillo">#REF!</definedName>
    <definedName name="masilla.sheetrock">[95]Insumos!$L$40</definedName>
    <definedName name="MAT_ACERO">#REF!</definedName>
    <definedName name="MAT_AGREGADOS">#REF!</definedName>
    <definedName name="MAT_BLOQUES">#REF!</definedName>
    <definedName name="MAT_CARP.">#REF!</definedName>
    <definedName name="MAT_CEMENTOS">#REF!</definedName>
    <definedName name="MAT_CERRAJ.">#REF!</definedName>
    <definedName name="MAT_HORM._I">#REF!</definedName>
    <definedName name="MAT_MOVTO_TIERR">#REF!</definedName>
    <definedName name="MAT_PINTURA">#REF!</definedName>
    <definedName name="MAT_PINTURAS">#REF!</definedName>
    <definedName name="MAT_PLAFONES">#REF!</definedName>
    <definedName name="MAT_REVEST.">#REF!</definedName>
    <definedName name="MAT_VENTANAS">#REF!</definedName>
    <definedName name="Material_Base" localSheetId="2">[19]Insumos!#REF!</definedName>
    <definedName name="Material_Base" localSheetId="3">[19]Insumos!#REF!</definedName>
    <definedName name="Material_Base" localSheetId="4">[19]Insumos!#REF!</definedName>
    <definedName name="Material_Base" localSheetId="5">[19]Insumos!#REF!</definedName>
    <definedName name="Material_Base" localSheetId="6">[19]Insumos!#REF!</definedName>
    <definedName name="Material_Base" localSheetId="7">[19]Insumos!#REF!</definedName>
    <definedName name="Material_Base" localSheetId="0">[19]Insumos!#REF!</definedName>
    <definedName name="Material_Base">[19]Insumos!#REF!</definedName>
    <definedName name="Material_Granular____Cascajo_T_Yubazo" localSheetId="2">[19]Insumos!#REF!</definedName>
    <definedName name="Material_Granular____Cascajo_T_Yubazo" localSheetId="3">[19]Insumos!#REF!</definedName>
    <definedName name="Material_Granular____Cascajo_T_Yubazo" localSheetId="4">[19]Insumos!#REF!</definedName>
    <definedName name="Material_Granular____Cascajo_T_Yubazo" localSheetId="5">[19]Insumos!#REF!</definedName>
    <definedName name="Material_Granular____Cascajo_T_Yubazo" localSheetId="6">[19]Insumos!#REF!</definedName>
    <definedName name="Material_Granular____Cascajo_T_Yubazo" localSheetId="7">[19]Insumos!#REF!</definedName>
    <definedName name="Material_Granular____Cascajo_T_Yubazo">[19]Insumos!#REF!</definedName>
    <definedName name="MATINST" localSheetId="2">#REF!</definedName>
    <definedName name="MATINST" localSheetId="3">#REF!</definedName>
    <definedName name="MATINST" localSheetId="4">#REF!</definedName>
    <definedName name="MATINST" localSheetId="5">#REF!</definedName>
    <definedName name="MATINST" localSheetId="6">#REF!</definedName>
    <definedName name="MATINST" localSheetId="7">#REF!</definedName>
    <definedName name="MATINST" localSheetId="0">#REF!</definedName>
    <definedName name="MATINST">#REF!</definedName>
    <definedName name="MATOCO" localSheetId="2">#REF!</definedName>
    <definedName name="MATOCO" localSheetId="4">#REF!</definedName>
    <definedName name="MATOCO" localSheetId="7">#REF!</definedName>
    <definedName name="MATOCO">#REF!</definedName>
    <definedName name="MAVA" localSheetId="2">#REF!</definedName>
    <definedName name="MAVA" localSheetId="4">#REF!</definedName>
    <definedName name="MAVA" localSheetId="5">#REF!</definedName>
    <definedName name="MAVA" localSheetId="6">#REF!</definedName>
    <definedName name="MAVA" localSheetId="7">#REF!</definedName>
    <definedName name="MAVA">#REF!</definedName>
    <definedName name="MBEX" localSheetId="2">#REF!</definedName>
    <definedName name="MBEX" localSheetId="4">#REF!</definedName>
    <definedName name="MBEX" localSheetId="7">#REF!</definedName>
    <definedName name="MBEX">#REF!</definedName>
    <definedName name="MBR">#REF!</definedName>
    <definedName name="MCEX" localSheetId="2">#REF!</definedName>
    <definedName name="MCEX" localSheetId="4">#REF!</definedName>
    <definedName name="MCEX" localSheetId="7">#REF!</definedName>
    <definedName name="MCEX">#REF!</definedName>
    <definedName name="MDEX" localSheetId="2">#REF!</definedName>
    <definedName name="MDEX" localSheetId="4">#REF!</definedName>
    <definedName name="MDEX" localSheetId="7">#REF!</definedName>
    <definedName name="MDEX">#REF!</definedName>
    <definedName name="MEDESFB23">[61]Mat!$D$62</definedName>
    <definedName name="Ménsula.2doN" localSheetId="2">#REF!</definedName>
    <definedName name="Ménsula.2doN" localSheetId="3">#REF!</definedName>
    <definedName name="Ménsula.2doN" localSheetId="4">#REF!</definedName>
    <definedName name="Ménsula.2doN" localSheetId="5">#REF!</definedName>
    <definedName name="Ménsula.2doN" localSheetId="6">#REF!</definedName>
    <definedName name="Ménsula.2doN" localSheetId="7">#REF!</definedName>
    <definedName name="Ménsula.2doN">#REF!</definedName>
    <definedName name="Ménsula.3er.nivel" localSheetId="2">#REF!</definedName>
    <definedName name="Ménsula.3er.nivel" localSheetId="4">#REF!</definedName>
    <definedName name="Ménsula.3er.nivel" localSheetId="7">#REF!</definedName>
    <definedName name="Ménsula.3er.nivel">#REF!</definedName>
    <definedName name="Ménsula.piso" localSheetId="2">#REF!</definedName>
    <definedName name="Ménsula.piso" localSheetId="4">#REF!</definedName>
    <definedName name="Ménsula.piso" localSheetId="7">#REF!</definedName>
    <definedName name="Ménsula.piso">#REF!</definedName>
    <definedName name="MES">'[117]OPERADORES EQUIPOS'!$I$3</definedName>
    <definedName name="meseta">'[114]Pres. Adic.Y'!$E$79</definedName>
    <definedName name="Meseta.10cm" localSheetId="2">#REF!</definedName>
    <definedName name="Meseta.10cm" localSheetId="3">#REF!</definedName>
    <definedName name="Meseta.10cm" localSheetId="4">#REF!</definedName>
    <definedName name="Meseta.10cm" localSheetId="5">#REF!</definedName>
    <definedName name="Meseta.10cm" localSheetId="6">#REF!</definedName>
    <definedName name="Meseta.10cm" localSheetId="7">#REF!</definedName>
    <definedName name="Meseta.10cm">#REF!</definedName>
    <definedName name="mesetaAI" localSheetId="3">'[126]PRESUPUESTO DE TERMINACION'!$G$85</definedName>
    <definedName name="mesetaAI" localSheetId="4">'[126]PRESUPUESTO DE TERMINACION'!$G$85</definedName>
    <definedName name="mesetaAI" localSheetId="5">'[126]PRESUPUESTO DE TERMINACION'!$G$85</definedName>
    <definedName name="mesetaAI" localSheetId="6">'[126]PRESUPUESTO DE TERMINACION'!$G$85</definedName>
    <definedName name="mesetaAI" localSheetId="7">'[126]PRESUPUESTO DE TERMINACION'!$G$85</definedName>
    <definedName name="mesetaAI" localSheetId="0">'[126]PRESUPUESTO DE TERMINACION'!$G$85</definedName>
    <definedName name="mesetaAI">'[127]PRESUPUESTO DE TERMINACION'!$G$85</definedName>
    <definedName name="Mez" localSheetId="2">#REF!</definedName>
    <definedName name="Mez" localSheetId="3">#REF!</definedName>
    <definedName name="Mez" localSheetId="4">#REF!</definedName>
    <definedName name="Mez" localSheetId="5">#REF!</definedName>
    <definedName name="Mez" localSheetId="6">#REF!</definedName>
    <definedName name="Mez" localSheetId="7">#REF!</definedName>
    <definedName name="Mez">#REF!</definedName>
    <definedName name="Mez.Antillana.bloques">[72]Insumos!$E$30</definedName>
    <definedName name="Mez.Antillana.Pañete">[72]Insumos!$E$31</definedName>
    <definedName name="Mez.Antillana.Pisos">[72]Insumos!$E$32</definedName>
    <definedName name="MEZCALAREPMOR" localSheetId="2">#REF!</definedName>
    <definedName name="MEZCALAREPMOR" localSheetId="3">#REF!</definedName>
    <definedName name="MEZCALAREPMOR" localSheetId="4">#REF!</definedName>
    <definedName name="MEZCALAREPMOR" localSheetId="5">#REF!</definedName>
    <definedName name="MEZCALAREPMOR" localSheetId="6">#REF!</definedName>
    <definedName name="MEZCALAREPMOR" localSheetId="7">#REF!</definedName>
    <definedName name="MEZCALAREPMOR" localSheetId="0">#REF!</definedName>
    <definedName name="MEZCALAREPMOR">#REF!</definedName>
    <definedName name="MEZCBAN" localSheetId="2">#REF!</definedName>
    <definedName name="MEZCBAN" localSheetId="4">#REF!</definedName>
    <definedName name="MEZCBAN" localSheetId="7">#REF!</definedName>
    <definedName name="MEZCBAN">#REF!</definedName>
    <definedName name="MEZCBIDET" localSheetId="2">#REF!</definedName>
    <definedName name="MEZCBIDET" localSheetId="4">#REF!</definedName>
    <definedName name="MEZCBIDET" localSheetId="7">#REF!</definedName>
    <definedName name="MEZCBIDET">#REF!</definedName>
    <definedName name="MEZCFREG" localSheetId="2">#REF!</definedName>
    <definedName name="MEZCFREG" localSheetId="4">#REF!</definedName>
    <definedName name="MEZCFREG" localSheetId="7">#REF!</definedName>
    <definedName name="MEZCFREG">#REF!</definedName>
    <definedName name="Mezcla.1.4.Pisos" localSheetId="2">#REF!</definedName>
    <definedName name="Mezcla.1.4.Pisos" localSheetId="4">#REF!</definedName>
    <definedName name="Mezcla.1.4.Pisos" localSheetId="7">#REF!</definedName>
    <definedName name="Mezcla.1.4.Pisos">#REF!</definedName>
    <definedName name="Mezcla.Careteo" localSheetId="2">#REF!</definedName>
    <definedName name="Mezcla.Careteo" localSheetId="4">#REF!</definedName>
    <definedName name="Mezcla.Careteo" localSheetId="7">#REF!</definedName>
    <definedName name="Mezcla.Careteo">#REF!</definedName>
    <definedName name="Mezcla.Marmolina" localSheetId="2">#REF!</definedName>
    <definedName name="Mezcla.Marmolina" localSheetId="4">#REF!</definedName>
    <definedName name="Mezcla.Marmolina" localSheetId="7">#REF!</definedName>
    <definedName name="Mezcla.Marmolina">#REF!</definedName>
    <definedName name="mezcla.Panete" localSheetId="2">#REF!</definedName>
    <definedName name="mezcla.Panete" localSheetId="4">#REF!</definedName>
    <definedName name="mezcla.Panete" localSheetId="7">#REF!</definedName>
    <definedName name="mezcla.Panete">#REF!</definedName>
    <definedName name="MEZCLA1.3">[94]Analisis!$F$22</definedName>
    <definedName name="Mezcla1.3.Bloque.panete" localSheetId="2">#REF!</definedName>
    <definedName name="Mezcla1.3.Bloque.panete" localSheetId="3">#REF!</definedName>
    <definedName name="Mezcla1.3.Bloque.panete" localSheetId="4">#REF!</definedName>
    <definedName name="Mezcla1.3.Bloque.panete" localSheetId="5">#REF!</definedName>
    <definedName name="Mezcla1.3.Bloque.panete" localSheetId="6">#REF!</definedName>
    <definedName name="Mezcla1.3.Bloque.panete" localSheetId="7">#REF!</definedName>
    <definedName name="Mezcla1.3.Bloque.panete">#REF!</definedName>
    <definedName name="MEZCLA1.4">[94]Analisis!$F$36</definedName>
    <definedName name="MEZCLA125" localSheetId="2">#REF!</definedName>
    <definedName name="MEZCLA125" localSheetId="3">#REF!</definedName>
    <definedName name="MEZCLA125" localSheetId="4">#REF!</definedName>
    <definedName name="MEZCLA125" localSheetId="5">#REF!</definedName>
    <definedName name="MEZCLA125" localSheetId="6">#REF!</definedName>
    <definedName name="MEZCLA125" localSheetId="7">#REF!</definedName>
    <definedName name="MEZCLA125" localSheetId="0">#REF!</definedName>
    <definedName name="MEZCLA125">#REF!</definedName>
    <definedName name="MEZCLA13" localSheetId="2">#REF!</definedName>
    <definedName name="MEZCLA13" localSheetId="3">#REF!</definedName>
    <definedName name="MEZCLA13" localSheetId="4">#REF!</definedName>
    <definedName name="MEZCLA13" localSheetId="5">#REF!</definedName>
    <definedName name="MEZCLA13" localSheetId="6">#REF!</definedName>
    <definedName name="MEZCLA13" localSheetId="7">#REF!</definedName>
    <definedName name="MEZCLA13" localSheetId="0">#REF!</definedName>
    <definedName name="MEZCLA13">#REF!</definedName>
    <definedName name="MEZCLA14" localSheetId="2">#REF!</definedName>
    <definedName name="MEZCLA14" localSheetId="3">#REF!</definedName>
    <definedName name="MEZCLA14" localSheetId="4">#REF!</definedName>
    <definedName name="MEZCLA14" localSheetId="5">#REF!</definedName>
    <definedName name="MEZCLA14" localSheetId="6">#REF!</definedName>
    <definedName name="MEZCLA14" localSheetId="7">#REF!</definedName>
    <definedName name="MEZCLA14" localSheetId="0">#REF!</definedName>
    <definedName name="MEZCLA14">#REF!</definedName>
    <definedName name="MEZCLADORAFREGADERO">[33]Materiales!$E$582</definedName>
    <definedName name="MEZCLAE" localSheetId="2">[118]Analisis!#REF!</definedName>
    <definedName name="MEZCLAE" localSheetId="3">[118]Analisis!#REF!</definedName>
    <definedName name="MEZCLAE" localSheetId="4">[118]Analisis!#REF!</definedName>
    <definedName name="MEZCLAE" localSheetId="5">[118]Analisis!#REF!</definedName>
    <definedName name="MEZCLAE" localSheetId="6">[118]Analisis!#REF!</definedName>
    <definedName name="MEZCLAE" localSheetId="7">[118]Analisis!#REF!</definedName>
    <definedName name="MEZCLAE" localSheetId="0">[118]Analisis!#REF!</definedName>
    <definedName name="MEZCLAE">[118]Analisis!#REF!</definedName>
    <definedName name="MEZCLANATILLA" localSheetId="2">#REF!</definedName>
    <definedName name="MEZCLANATILLA" localSheetId="3">#REF!</definedName>
    <definedName name="MEZCLANATILLA" localSheetId="4">#REF!</definedName>
    <definedName name="MEZCLANATILLA" localSheetId="5">#REF!</definedName>
    <definedName name="MEZCLANATILLA" localSheetId="6">#REF!</definedName>
    <definedName name="MEZCLANATILLA" localSheetId="7">#REF!</definedName>
    <definedName name="MEZCLANATILLA" localSheetId="0">#REF!</definedName>
    <definedName name="MEZCLANATILLA">#REF!</definedName>
    <definedName name="MEZCLAP" localSheetId="2">[118]Analisis!#REF!</definedName>
    <definedName name="MEZCLAP" localSheetId="3">[118]Analisis!#REF!</definedName>
    <definedName name="MEZCLAP" localSheetId="4">[118]Analisis!#REF!</definedName>
    <definedName name="MEZCLAP" localSheetId="5">[118]Analisis!#REF!</definedName>
    <definedName name="MEZCLAP" localSheetId="6">[118]Analisis!#REF!</definedName>
    <definedName name="MEZCLAP" localSheetId="7">[118]Analisis!#REF!</definedName>
    <definedName name="MEZCLAP" localSheetId="0">[118]Analisis!#REF!</definedName>
    <definedName name="MEZCLAP">[118]Analisis!#REF!</definedName>
    <definedName name="MEZCLAV" localSheetId="2">#REF!</definedName>
    <definedName name="MEZCLAV" localSheetId="3">#REF!</definedName>
    <definedName name="MEZCLAV" localSheetId="4">#REF!</definedName>
    <definedName name="MEZCLAV" localSheetId="5">#REF!</definedName>
    <definedName name="MEZCLAV" localSheetId="6">#REF!</definedName>
    <definedName name="MEZCLAV" localSheetId="7">#REF!</definedName>
    <definedName name="MEZCLAV" localSheetId="0">#REF!</definedName>
    <definedName name="MEZCLAV">#REF!</definedName>
    <definedName name="MEZCLLAVSENC">[33]Materiales!$E$585</definedName>
    <definedName name="MEZEMP" localSheetId="2">#REF!</definedName>
    <definedName name="MEZEMP" localSheetId="3">#REF!</definedName>
    <definedName name="MEZEMP" localSheetId="4">#REF!</definedName>
    <definedName name="MEZEMP" localSheetId="5">#REF!</definedName>
    <definedName name="MEZEMP" localSheetId="6">#REF!</definedName>
    <definedName name="MEZEMP" localSheetId="7">#REF!</definedName>
    <definedName name="MEZEMP" localSheetId="0">#REF!</definedName>
    <definedName name="MEZEMP">#REF!</definedName>
    <definedName name="MEZLI" localSheetId="2">#REF!</definedName>
    <definedName name="MEZLI" localSheetId="4">#REF!</definedName>
    <definedName name="MEZLI" localSheetId="7">#REF!</definedName>
    <definedName name="MEZLI">#REF!</definedName>
    <definedName name="MKLLL" localSheetId="2">#REF!</definedName>
    <definedName name="MKLLL" localSheetId="4">#REF!</definedName>
    <definedName name="MKLLL" localSheetId="7">#REF!</definedName>
    <definedName name="MKLLL">#REF!</definedName>
    <definedName name="mlzocalo">'[90]Analisis Unit. '!$F$46</definedName>
    <definedName name="mmmmmmmmmmmmmmmmmmmmmmmmmmmmmmmmmmmmmm" localSheetId="2">#REF!</definedName>
    <definedName name="mmmmmmmmmmmmmmmmmmmmmmmmmmmmmmmmmmmmmm" localSheetId="4">#REF!</definedName>
    <definedName name="mmmmmmmmmmmmmmmmmmmmmmmmmmmmmmmmmmmmmm" localSheetId="5">#REF!</definedName>
    <definedName name="mmmmmmmmmmmmmmmmmmmmmmmmmmmmmmmmmmmmmm" localSheetId="6">#REF!</definedName>
    <definedName name="mmmmmmmmmmmmmmmmmmmmmmmmmmmmmmmmmmmmmm" localSheetId="7">#REF!</definedName>
    <definedName name="mmmmmmmmmmmmmmmmmmmmmmmmmmmmmmmmmmmmmm">#REF!</definedName>
    <definedName name="MO.Acero.Col.Vig.Horm.Visto" localSheetId="2">#REF!</definedName>
    <definedName name="MO.Acero.Col.Vig.Horm.Visto" localSheetId="4">#REF!</definedName>
    <definedName name="MO.Acero.Col.Vig.Horm.Visto" localSheetId="7">#REF!</definedName>
    <definedName name="MO.Acero.Col.Vig.Horm.Visto">#REF!</definedName>
    <definedName name="MO.Acero.General" localSheetId="2">#REF!</definedName>
    <definedName name="MO.Acero.General" localSheetId="4">#REF!</definedName>
    <definedName name="MO.Acero.General" localSheetId="7">#REF!</definedName>
    <definedName name="MO.Acero.General">#REF!</definedName>
    <definedName name="MO.Acero.Zap.Colum.Vigas" localSheetId="2">#REF!</definedName>
    <definedName name="MO.Acero.Zap.Colum.Vigas" localSheetId="4">#REF!</definedName>
    <definedName name="MO.Acero.Zap.Colum.Vigas" localSheetId="7">#REF!</definedName>
    <definedName name="MO.Acero.Zap.Colum.Vigas">#REF!</definedName>
    <definedName name="MO.Ayudante" localSheetId="2">#REF!</definedName>
    <definedName name="MO.Ayudante" localSheetId="4">#REF!</definedName>
    <definedName name="MO.Ayudante" localSheetId="7">#REF!</definedName>
    <definedName name="MO.Ayudante">#REF!</definedName>
    <definedName name="MO.Cantos" localSheetId="2">#REF!</definedName>
    <definedName name="MO.Cantos" localSheetId="4">#REF!</definedName>
    <definedName name="MO.Cantos" localSheetId="7">#REF!</definedName>
    <definedName name="MO.Cantos">#REF!</definedName>
    <definedName name="MO.Careteo.Fraguache" localSheetId="2">#REF!</definedName>
    <definedName name="MO.Careteo.Fraguache" localSheetId="4">#REF!</definedName>
    <definedName name="MO.Careteo.Fraguache" localSheetId="7">#REF!</definedName>
    <definedName name="MO.Careteo.Fraguache">#REF!</definedName>
    <definedName name="mo.cer.pared">'[90]Analisis Unit. '!$F$26</definedName>
    <definedName name="MO.ceram.Pisos" localSheetId="2">#REF!</definedName>
    <definedName name="MO.ceram.Pisos" localSheetId="4">#REF!</definedName>
    <definedName name="MO.ceram.Pisos" localSheetId="7">#REF!</definedName>
    <definedName name="MO.ceram.Pisos">#REF!</definedName>
    <definedName name="MO.Col.Bloques" localSheetId="2">#REF!</definedName>
    <definedName name="MO.Col.Bloques" localSheetId="4">#REF!</definedName>
    <definedName name="MO.Col.Bloques" localSheetId="7">#REF!</definedName>
    <definedName name="MO.Col.Bloques">#REF!</definedName>
    <definedName name="MO.Col.Horm" localSheetId="2">#REF!</definedName>
    <definedName name="MO.Col.Horm" localSheetId="4">#REF!</definedName>
    <definedName name="MO.Col.Horm" localSheetId="7">#REF!</definedName>
    <definedName name="MO.Col.Horm">#REF!</definedName>
    <definedName name="MO.Compactacion.material" localSheetId="2">#REF!</definedName>
    <definedName name="MO.Compactacion.material" localSheetId="4">#REF!</definedName>
    <definedName name="MO.Compactacion.material" localSheetId="7">#REF!</definedName>
    <definedName name="MO.Compactacion.material">#REF!</definedName>
    <definedName name="MO.Deck.Madera" localSheetId="2">#REF!</definedName>
    <definedName name="MO.Deck.Madera" localSheetId="4">#REF!</definedName>
    <definedName name="MO.Deck.Madera" localSheetId="7">#REF!</definedName>
    <definedName name="MO.Deck.Madera">#REF!</definedName>
    <definedName name="MO.ENC.LO.4M">[128]M.O.!$I$327</definedName>
    <definedName name="MO.Escalon.Ceramica" localSheetId="2">#REF!</definedName>
    <definedName name="MO.Escalon.Ceramica" localSheetId="3">#REF!</definedName>
    <definedName name="MO.Escalon.Ceramica" localSheetId="4">#REF!</definedName>
    <definedName name="MO.Escalon.Ceramica" localSheetId="5">#REF!</definedName>
    <definedName name="MO.Escalon.Ceramica" localSheetId="6">#REF!</definedName>
    <definedName name="MO.Escalon.Ceramica" localSheetId="7">#REF!</definedName>
    <definedName name="MO.Escalon.Ceramica">#REF!</definedName>
    <definedName name="MO.Escalon.Madera" localSheetId="2">#REF!</definedName>
    <definedName name="MO.Escalon.Madera" localSheetId="4">#REF!</definedName>
    <definedName name="MO.Escalon.Madera" localSheetId="7">#REF!</definedName>
    <definedName name="MO.Escalon.Madera">#REF!</definedName>
    <definedName name="MO.Fino.Bermuda" localSheetId="2">#REF!</definedName>
    <definedName name="MO.Fino.Bermuda" localSheetId="4">#REF!</definedName>
    <definedName name="MO.Fino.Bermuda" localSheetId="7">#REF!</definedName>
    <definedName name="MO.Fino.Bermuda">#REF!</definedName>
    <definedName name="MO.Fino.Normal" localSheetId="2">#REF!</definedName>
    <definedName name="MO.Fino.Normal" localSheetId="4">#REF!</definedName>
    <definedName name="MO.Fino.Normal" localSheetId="7">#REF!</definedName>
    <definedName name="MO.Fino.Normal">#REF!</definedName>
    <definedName name="MO.Gotero.Colgante" localSheetId="2">#REF!</definedName>
    <definedName name="MO.Gotero.Colgante" localSheetId="4">#REF!</definedName>
    <definedName name="MO.Gotero.Colgante" localSheetId="7">#REF!</definedName>
    <definedName name="MO.Gotero.Colgante">#REF!</definedName>
    <definedName name="MO.Horm.Estampado" localSheetId="2">#REF!</definedName>
    <definedName name="MO.Horm.Estampado" localSheetId="4">#REF!</definedName>
    <definedName name="MO.Horm.Estampado" localSheetId="7">#REF!</definedName>
    <definedName name="MO.Horm.Estampado">#REF!</definedName>
    <definedName name="MO.Malla.Electrosoldada" localSheetId="2">#REF!</definedName>
    <definedName name="MO.Malla.Electrosoldada" localSheetId="4">#REF!</definedName>
    <definedName name="MO.Malla.Electrosoldada" localSheetId="7">#REF!</definedName>
    <definedName name="MO.Malla.Electrosoldada">#REF!</definedName>
    <definedName name="MO.Mochetas" localSheetId="2">#REF!</definedName>
    <definedName name="MO.Mochetas" localSheetId="4">#REF!</definedName>
    <definedName name="MO.Mochetas" localSheetId="7">#REF!</definedName>
    <definedName name="MO.Mochetas">#REF!</definedName>
    <definedName name="MO.Muro.Piedra" localSheetId="2">#REF!</definedName>
    <definedName name="MO.Muro.Piedra" localSheetId="4">#REF!</definedName>
    <definedName name="MO.Muro.Piedra" localSheetId="7">#REF!</definedName>
    <definedName name="MO.Muro.Piedra">#REF!</definedName>
    <definedName name="MO.O.TNC.1">[68]M.O.!$I$50</definedName>
    <definedName name="MO.Panete.Paredes" localSheetId="2">#REF!</definedName>
    <definedName name="MO.Panete.Paredes" localSheetId="3">#REF!</definedName>
    <definedName name="MO.Panete.Paredes" localSheetId="4">#REF!</definedName>
    <definedName name="MO.Panete.Paredes" localSheetId="5">#REF!</definedName>
    <definedName name="MO.Panete.Paredes" localSheetId="6">#REF!</definedName>
    <definedName name="MO.Panete.Paredes" localSheetId="7">#REF!</definedName>
    <definedName name="MO.Panete.Paredes">#REF!</definedName>
    <definedName name="MO.Panete.Techo.Horizontal" localSheetId="2">#REF!</definedName>
    <definedName name="MO.Panete.Techo.Horizontal" localSheetId="4">#REF!</definedName>
    <definedName name="MO.Panete.Techo.Horizontal" localSheetId="7">#REF!</definedName>
    <definedName name="MO.Panete.Techo.Horizontal">#REF!</definedName>
    <definedName name="MO.Pintura.2manos" localSheetId="2">#REF!</definedName>
    <definedName name="MO.Pintura.2manos" localSheetId="4">#REF!</definedName>
    <definedName name="MO.Pintura.2manos" localSheetId="7">#REF!</definedName>
    <definedName name="MO.Pintura.2manos">#REF!</definedName>
    <definedName name="MO.Piso.Cem.Pulido" localSheetId="2">#REF!</definedName>
    <definedName name="MO.Piso.Cem.Pulido" localSheetId="4">#REF!</definedName>
    <definedName name="MO.Piso.Cem.Pulido" localSheetId="7">#REF!</definedName>
    <definedName name="MO.Piso.Cem.Pulido">#REF!</definedName>
    <definedName name="MO.Violines" localSheetId="2">#REF!</definedName>
    <definedName name="MO.Violines" localSheetId="4">#REF!</definedName>
    <definedName name="MO.Violines" localSheetId="7">#REF!</definedName>
    <definedName name="MO.Violines">#REF!</definedName>
    <definedName name="MO.Zabaletas" localSheetId="2">#REF!</definedName>
    <definedName name="MO.Zabaletas" localSheetId="4">#REF!</definedName>
    <definedName name="MO.Zabaletas" localSheetId="7">#REF!</definedName>
    <definedName name="MO.Zabaletas">#REF!</definedName>
    <definedName name="MO.Zoc.Ceramica" localSheetId="2">#REF!</definedName>
    <definedName name="MO.Zoc.Ceramica" localSheetId="4">#REF!</definedName>
    <definedName name="MO.Zoc.Ceramica" localSheetId="7">#REF!</definedName>
    <definedName name="MO.Zoc.Ceramica">#REF!</definedName>
    <definedName name="MOA" localSheetId="3">[5]Jornal!$D$178</definedName>
    <definedName name="MOA" localSheetId="4">[5]Jornal!$D$178</definedName>
    <definedName name="MOA" localSheetId="5">[5]Jornal!$D$178</definedName>
    <definedName name="MOA" localSheetId="6">[5]Jornal!$D$178</definedName>
    <definedName name="MOA" localSheetId="7">[5]Jornal!$D$178</definedName>
    <definedName name="MOA" localSheetId="0">[5]Jornal!$D$178</definedName>
    <definedName name="MOA">[6]Jornal!$D$178</definedName>
    <definedName name="MOACERA">[33]M.O.!$C$41</definedName>
    <definedName name="MOACERO" localSheetId="2">#REF!</definedName>
    <definedName name="MOACERO" localSheetId="3">#REF!</definedName>
    <definedName name="MOACERO" localSheetId="4">#REF!</definedName>
    <definedName name="MOACERO" localSheetId="5">#REF!</definedName>
    <definedName name="MOACERO" localSheetId="6">#REF!</definedName>
    <definedName name="MOACERO" localSheetId="7">#REF!</definedName>
    <definedName name="MOACERO">#REF!</definedName>
    <definedName name="moaceroaltaresitencia" localSheetId="2">#REF!</definedName>
    <definedName name="moaceroaltaresitencia" localSheetId="4">#REF!</definedName>
    <definedName name="moaceroaltaresitencia" localSheetId="7">#REF!</definedName>
    <definedName name="moaceroaltaresitencia">#REF!</definedName>
    <definedName name="moaceronormal">[51]I.HORMIGON!$G$19</definedName>
    <definedName name="MOADO" localSheetId="2">#REF!</definedName>
    <definedName name="MOADO" localSheetId="3">#REF!</definedName>
    <definedName name="MOADO" localSheetId="4">#REF!</definedName>
    <definedName name="MOADO" localSheetId="5">#REF!</definedName>
    <definedName name="MOADO" localSheetId="6">#REF!</definedName>
    <definedName name="MOADO" localSheetId="7">#REF!</definedName>
    <definedName name="MOADO">#REF!</definedName>
    <definedName name="MOAIRE2HP" localSheetId="2">#REF!</definedName>
    <definedName name="MOAIRE2HP" localSheetId="4">#REF!</definedName>
    <definedName name="MOAIRE2HP" localSheetId="7">#REF!</definedName>
    <definedName name="MOAIRE2HP">#REF!</definedName>
    <definedName name="MOALBA" localSheetId="2">#REF!</definedName>
    <definedName name="MOALBA" localSheetId="4">#REF!</definedName>
    <definedName name="MOALBA" localSheetId="5">#REF!</definedName>
    <definedName name="MOALBA" localSheetId="6">#REF!</definedName>
    <definedName name="MOALBA" localSheetId="7">#REF!</definedName>
    <definedName name="MOALBA">#REF!</definedName>
    <definedName name="MOBADEN" localSheetId="2">#REF!</definedName>
    <definedName name="MOBADEN" localSheetId="4">#REF!</definedName>
    <definedName name="MOBADEN" localSheetId="7">#REF!</definedName>
    <definedName name="MOBADEN">#REF!</definedName>
    <definedName name="MOBADENES" localSheetId="2">#REF!</definedName>
    <definedName name="MOBADENES" localSheetId="4">#REF!</definedName>
    <definedName name="MOBADENES" localSheetId="5">#REF!</definedName>
    <definedName name="MOBADENES" localSheetId="6">#REF!</definedName>
    <definedName name="MOBADENES" localSheetId="7">#REF!</definedName>
    <definedName name="MOBADENES">#REF!</definedName>
    <definedName name="MOBASECON" localSheetId="2">#REF!</definedName>
    <definedName name="MOBASECON" localSheetId="4">#REF!</definedName>
    <definedName name="MOBASECON" localSheetId="7">#REF!</definedName>
    <definedName name="MOBASECON">#REF!</definedName>
    <definedName name="MOBL4" localSheetId="2">#REF!</definedName>
    <definedName name="MOBL4" localSheetId="4">#REF!</definedName>
    <definedName name="MOBL4" localSheetId="7">#REF!</definedName>
    <definedName name="MOBL4">#REF!</definedName>
    <definedName name="MOBL5" localSheetId="2">#REF!</definedName>
    <definedName name="MOBL5" localSheetId="4">#REF!</definedName>
    <definedName name="MOBL5" localSheetId="7">#REF!</definedName>
    <definedName name="MOBL5">#REF!</definedName>
    <definedName name="MOBL6">[23]Jornal!$D$55</definedName>
    <definedName name="MOBL8" localSheetId="2">#REF!</definedName>
    <definedName name="MOBL8" localSheetId="3">#REF!</definedName>
    <definedName name="MOBL8" localSheetId="4">#REF!</definedName>
    <definedName name="MOBL8" localSheetId="5">#REF!</definedName>
    <definedName name="MOBL8" localSheetId="6">#REF!</definedName>
    <definedName name="MOBL8" localSheetId="7">#REF!</definedName>
    <definedName name="MOBL8">#REF!</definedName>
    <definedName name="MOBLCA" localSheetId="2">#REF!</definedName>
    <definedName name="MOBLCA" localSheetId="4">#REF!</definedName>
    <definedName name="MOBLCA" localSheetId="7">#REF!</definedName>
    <definedName name="MOBLCA">#REF!</definedName>
    <definedName name="MOBLOQUES" localSheetId="2">#REF!</definedName>
    <definedName name="MOBLOQUES" localSheetId="4">#REF!</definedName>
    <definedName name="MOBLOQUES" localSheetId="5">#REF!</definedName>
    <definedName name="MOBLOQUES" localSheetId="6">#REF!</definedName>
    <definedName name="MOBLOQUES" localSheetId="7">#REF!</definedName>
    <definedName name="MOBLOQUES">#REF!</definedName>
    <definedName name="MOBOTI" localSheetId="2">#REF!</definedName>
    <definedName name="MOBOTI" localSheetId="4">#REF!</definedName>
    <definedName name="MOBOTI" localSheetId="7">#REF!</definedName>
    <definedName name="MOBOTI">#REF!</definedName>
    <definedName name="MOBRAK" localSheetId="2">#REF!</definedName>
    <definedName name="MOBRAK" localSheetId="4">#REF!</definedName>
    <definedName name="MOBRAK" localSheetId="7">#REF!</definedName>
    <definedName name="MOBRAK">#REF!</definedName>
    <definedName name="MOCAL110" localSheetId="2">#REF!</definedName>
    <definedName name="MOCAL110" localSheetId="4">#REF!</definedName>
    <definedName name="MOCAL110" localSheetId="7">#REF!</definedName>
    <definedName name="MOCAL110">#REF!</definedName>
    <definedName name="MOCAL220" localSheetId="2">#REF!</definedName>
    <definedName name="MOCAL220" localSheetId="4">#REF!</definedName>
    <definedName name="MOCAL220" localSheetId="7">#REF!</definedName>
    <definedName name="MOCAL220">#REF!</definedName>
    <definedName name="MOCANTOS">[33]M.O.!$C$51</definedName>
    <definedName name="MOCAPATER" localSheetId="2">#REF!</definedName>
    <definedName name="MOCAPATER" localSheetId="3">#REF!</definedName>
    <definedName name="MOCAPATER" localSheetId="4">#REF!</definedName>
    <definedName name="MOCAPATER" localSheetId="5">#REF!</definedName>
    <definedName name="MOCAPATER" localSheetId="6">#REF!</definedName>
    <definedName name="MOCAPATER" localSheetId="7">#REF!</definedName>
    <definedName name="MOCAPATER" localSheetId="0">#REF!</definedName>
    <definedName name="MOCAPATER">#REF!</definedName>
    <definedName name="MOCARETEO">[33]M.O.!$C$53</definedName>
    <definedName name="MOCARLLA" localSheetId="2">#REF!</definedName>
    <definedName name="MOCARLLA" localSheetId="3">#REF!</definedName>
    <definedName name="MOCARLLA" localSheetId="4">#REF!</definedName>
    <definedName name="MOCARLLA" localSheetId="5">#REF!</definedName>
    <definedName name="MOCARLLA" localSheetId="6">#REF!</definedName>
    <definedName name="MOCARLLA" localSheetId="7">#REF!</definedName>
    <definedName name="MOCARLLA" localSheetId="0">#REF!</definedName>
    <definedName name="MOCARLLA">#REF!</definedName>
    <definedName name="MOCARP" localSheetId="2">#REF!</definedName>
    <definedName name="MOCARP" localSheetId="4">#REF!</definedName>
    <definedName name="MOCARP" localSheetId="5">#REF!</definedName>
    <definedName name="MOCARP" localSheetId="6">#REF!</definedName>
    <definedName name="MOCARP" localSheetId="7">#REF!</definedName>
    <definedName name="MOCARP">#REF!</definedName>
    <definedName name="MOCARPCOLCON" localSheetId="2">#REF!</definedName>
    <definedName name="MOCARPCOLCON" localSheetId="4">#REF!</definedName>
    <definedName name="MOCARPCOLCON" localSheetId="5">#REF!</definedName>
    <definedName name="MOCARPCOLCON" localSheetId="6">#REF!</definedName>
    <definedName name="MOCARPCOLCON" localSheetId="7">#REF!</definedName>
    <definedName name="MOCARPCOLCON">#REF!</definedName>
    <definedName name="MOCARPCOLCUACONF" localSheetId="2">#REF!</definedName>
    <definedName name="MOCARPCOLCUACONF" localSheetId="4">#REF!</definedName>
    <definedName name="MOCARPCOLCUACONF" localSheetId="5">#REF!</definedName>
    <definedName name="MOCARPCOLCUACONF" localSheetId="6">#REF!</definedName>
    <definedName name="MOCARPCOLCUACONF" localSheetId="7">#REF!</definedName>
    <definedName name="MOCARPCOLCUACONF">#REF!</definedName>
    <definedName name="MOCARPCOLCUAINST" localSheetId="2">#REF!</definedName>
    <definedName name="MOCARPCOLCUAINST" localSheetId="4">#REF!</definedName>
    <definedName name="MOCARPCOLCUAINST" localSheetId="5">#REF!</definedName>
    <definedName name="MOCARPCOLCUAINST" localSheetId="6">#REF!</definedName>
    <definedName name="MOCARPCOLCUAINST" localSheetId="7">#REF!</definedName>
    <definedName name="MOCARPCOLCUAINST">#REF!</definedName>
    <definedName name="MOCARPCOLINS" localSheetId="2">#REF!</definedName>
    <definedName name="MOCARPCOLINS" localSheetId="4">#REF!</definedName>
    <definedName name="MOCARPCOLINS" localSheetId="5">#REF!</definedName>
    <definedName name="MOCARPCOLINS" localSheetId="6">#REF!</definedName>
    <definedName name="MOCARPCOLINS" localSheetId="7">#REF!</definedName>
    <definedName name="MOCARPCOLINS">#REF!</definedName>
    <definedName name="MOCARPCOLTAPAS" localSheetId="2">#REF!</definedName>
    <definedName name="MOCARPCOLTAPAS" localSheetId="4">#REF!</definedName>
    <definedName name="MOCARPCOLTAPAS" localSheetId="5">#REF!</definedName>
    <definedName name="MOCARPCOLTAPAS" localSheetId="6">#REF!</definedName>
    <definedName name="MOCARPCOLTAPAS" localSheetId="7">#REF!</definedName>
    <definedName name="MOCARPCOLTAPAS">#REF!</definedName>
    <definedName name="MOCARPDESENC" localSheetId="2">#REF!</definedName>
    <definedName name="MOCARPDESENC" localSheetId="4">#REF!</definedName>
    <definedName name="MOCARPDESENC" localSheetId="5">#REF!</definedName>
    <definedName name="MOCARPDESENC" localSheetId="6">#REF!</definedName>
    <definedName name="MOCARPDESENC" localSheetId="7">#REF!</definedName>
    <definedName name="MOCARPDESENC">#REF!</definedName>
    <definedName name="MOCARPESTVARIAS" localSheetId="2">#REF!</definedName>
    <definedName name="MOCARPESTVARIAS" localSheetId="4">#REF!</definedName>
    <definedName name="MOCARPESTVARIAS" localSheetId="5">#REF!</definedName>
    <definedName name="MOCARPESTVARIAS" localSheetId="6">#REF!</definedName>
    <definedName name="MOCARPESTVARIAS" localSheetId="7">#REF!</definedName>
    <definedName name="MOCARPESTVARIAS">#REF!</definedName>
    <definedName name="MOCARPFALSOPISO" localSheetId="2">#REF!</definedName>
    <definedName name="MOCARPFALSOPISO" localSheetId="4">#REF!</definedName>
    <definedName name="MOCARPFALSOPISO" localSheetId="5">#REF!</definedName>
    <definedName name="MOCARPFALSOPISO" localSheetId="6">#REF!</definedName>
    <definedName name="MOCARPFALSOPISO" localSheetId="7">#REF!</definedName>
    <definedName name="MOCARPFALSOPISO">#REF!</definedName>
    <definedName name="mocarpinteria">[110]Análisis!$H$116</definedName>
    <definedName name="MOCARPMUROS" localSheetId="2">#REF!</definedName>
    <definedName name="MOCARPMUROS" localSheetId="3">#REF!</definedName>
    <definedName name="MOCARPMUROS" localSheetId="4">#REF!</definedName>
    <definedName name="MOCARPMUROS" localSheetId="5">#REF!</definedName>
    <definedName name="MOCARPMUROS" localSheetId="6">#REF!</definedName>
    <definedName name="MOCARPMUROS" localSheetId="7">#REF!</definedName>
    <definedName name="MOCARPMUROS" localSheetId="0">#REF!</definedName>
    <definedName name="MOCARPMUROS">#REF!</definedName>
    <definedName name="MOCARPOTROS" localSheetId="2">#REF!</definedName>
    <definedName name="MOCARPOTROS" localSheetId="4">#REF!</definedName>
    <definedName name="MOCARPOTROS" localSheetId="5">#REF!</definedName>
    <definedName name="MOCARPOTROS" localSheetId="6">#REF!</definedName>
    <definedName name="MOCARPOTROS" localSheetId="7">#REF!</definedName>
    <definedName name="MOCARPOTROS">#REF!</definedName>
    <definedName name="MOCARPTC" localSheetId="2">#REF!</definedName>
    <definedName name="MOCARPTC" localSheetId="4">#REF!</definedName>
    <definedName name="MOCARPTC" localSheetId="5">#REF!</definedName>
    <definedName name="MOCARPTC" localSheetId="6">#REF!</definedName>
    <definedName name="MOCARPTC" localSheetId="7">#REF!</definedName>
    <definedName name="MOCARPTC">#REF!</definedName>
    <definedName name="MOCARPTRABTERM" localSheetId="2">#REF!</definedName>
    <definedName name="MOCARPTRABTERM" localSheetId="4">#REF!</definedName>
    <definedName name="MOCARPTRABTERM" localSheetId="5">#REF!</definedName>
    <definedName name="MOCARPTRABTERM" localSheetId="6">#REF!</definedName>
    <definedName name="MOCARPTRABTERM" localSheetId="7">#REF!</definedName>
    <definedName name="MOCARPTRABTERM">#REF!</definedName>
    <definedName name="MOCARPVIGADINT" localSheetId="2">#REF!</definedName>
    <definedName name="MOCARPVIGADINT" localSheetId="4">#REF!</definedName>
    <definedName name="MOCARPVIGADINT" localSheetId="5">#REF!</definedName>
    <definedName name="MOCARPVIGADINT" localSheetId="6">#REF!</definedName>
    <definedName name="MOCARPVIGADINT" localSheetId="7">#REF!</definedName>
    <definedName name="MOCARPVIGADINT">#REF!</definedName>
    <definedName name="MOCER" localSheetId="2">#REF!</definedName>
    <definedName name="MOCER" localSheetId="3">#REF!</definedName>
    <definedName name="MOCER" localSheetId="4">#REF!</definedName>
    <definedName name="MOCER" localSheetId="5">#REF!</definedName>
    <definedName name="MOCER" localSheetId="6">#REF!</definedName>
    <definedName name="MOCER" localSheetId="7">#REF!</definedName>
    <definedName name="MOCER" localSheetId="0">#REF!</definedName>
    <definedName name="MOCER">#REF!</definedName>
    <definedName name="MOCER15A20" localSheetId="2">#REF!</definedName>
    <definedName name="MOCER15A20" localSheetId="3">#REF!</definedName>
    <definedName name="MOCER15A20" localSheetId="4">#REF!</definedName>
    <definedName name="MOCER15A20" localSheetId="5">#REF!</definedName>
    <definedName name="MOCER15A20" localSheetId="6">#REF!</definedName>
    <definedName name="MOCER15A20" localSheetId="7">#REF!</definedName>
    <definedName name="MOCER15A20" localSheetId="0">#REF!</definedName>
    <definedName name="MOCER15A20">#REF!</definedName>
    <definedName name="MOCeram.Paredes" localSheetId="2">#REF!</definedName>
    <definedName name="MOCeram.Paredes" localSheetId="4">#REF!</definedName>
    <definedName name="MOCeram.Paredes" localSheetId="7">#REF!</definedName>
    <definedName name="MOCeram.Paredes">#REF!</definedName>
    <definedName name="MOCERCRI1520PARED">[33]M.O.!$C$189</definedName>
    <definedName name="MOCERIMP1520PARED" localSheetId="2">#REF!</definedName>
    <definedName name="MOCERIMP1520PARED" localSheetId="3">#REF!</definedName>
    <definedName name="MOCERIMP1520PARED" localSheetId="4">#REF!</definedName>
    <definedName name="MOCERIMP1520PARED" localSheetId="5">#REF!</definedName>
    <definedName name="MOCERIMP1520PARED" localSheetId="6">#REF!</definedName>
    <definedName name="MOCERIMP1520PARED" localSheetId="7">#REF!</definedName>
    <definedName name="MOCERIMP1520PARED" localSheetId="0">#REF!</definedName>
    <definedName name="MOCERIMP1520PARED">#REF!</definedName>
    <definedName name="MOCERIMP3040PARED" localSheetId="2">#REF!</definedName>
    <definedName name="MOCERIMP3040PARED" localSheetId="4">#REF!</definedName>
    <definedName name="MOCERIMP3040PARED" localSheetId="7">#REF!</definedName>
    <definedName name="MOCERIMP3040PARED">#REF!</definedName>
    <definedName name="MOCERPLU" localSheetId="2">#REF!</definedName>
    <definedName name="MOCERPLU" localSheetId="4">#REF!</definedName>
    <definedName name="MOCERPLU" localSheetId="7">#REF!</definedName>
    <definedName name="MOCERPLU">#REF!</definedName>
    <definedName name="Mocheta" localSheetId="2">#REF!</definedName>
    <definedName name="Mocheta" localSheetId="4">#REF!</definedName>
    <definedName name="Mocheta" localSheetId="7">#REF!</definedName>
    <definedName name="Mocheta">#REF!</definedName>
    <definedName name="Mocheta.95x.65.h.a" localSheetId="2">#REF!</definedName>
    <definedName name="Mocheta.95x.65.h.a" localSheetId="4">#REF!</definedName>
    <definedName name="Mocheta.95x.65.h.a" localSheetId="7">#REF!</definedName>
    <definedName name="Mocheta.95x.65.h.a">#REF!</definedName>
    <definedName name="Mocheta.caoba" localSheetId="2">#REF!</definedName>
    <definedName name="Mocheta.caoba" localSheetId="4">#REF!</definedName>
    <definedName name="Mocheta.caoba" localSheetId="7">#REF!</definedName>
    <definedName name="Mocheta.caoba">#REF!</definedName>
    <definedName name="Mocheta.Mezcla.Antillana" localSheetId="2">[64]Análisis!#REF!</definedName>
    <definedName name="Mocheta.Mezcla.Antillana" localSheetId="4">[64]Análisis!#REF!</definedName>
    <definedName name="Mocheta.Mezcla.Antillana" localSheetId="7">[64]Análisis!#REF!</definedName>
    <definedName name="Mocheta.Mezcla.Antillana">[64]Análisis!#REF!</definedName>
    <definedName name="mochetas" localSheetId="2">#REF!</definedName>
    <definedName name="mochetas" localSheetId="3">#REF!</definedName>
    <definedName name="mochetas" localSheetId="4">#REF!</definedName>
    <definedName name="mochetas" localSheetId="5">#REF!</definedName>
    <definedName name="mochetas" localSheetId="6">#REF!</definedName>
    <definedName name="mochetas" localSheetId="7">#REF!</definedName>
    <definedName name="mochetas">#REF!</definedName>
    <definedName name="mochetas.8cm.h.a" localSheetId="2">#REF!</definedName>
    <definedName name="mochetas.8cm.h.a" localSheetId="4">#REF!</definedName>
    <definedName name="mochetas.8cm.h.a" localSheetId="7">#REF!</definedName>
    <definedName name="mochetas.8cm.h.a">#REF!</definedName>
    <definedName name="MOCOL20X60" localSheetId="2">#REF!</definedName>
    <definedName name="MOCOL20X60" localSheetId="4">#REF!</definedName>
    <definedName name="MOCOL20X60" localSheetId="7">#REF!</definedName>
    <definedName name="MOCOL20X60">#REF!</definedName>
    <definedName name="MOCOLOCADIC" localSheetId="2">#REF!</definedName>
    <definedName name="MOCOLOCADIC" localSheetId="4">#REF!</definedName>
    <definedName name="MOCOLOCADIC" localSheetId="5">#REF!</definedName>
    <definedName name="MOCOLOCADIC" localSheetId="6">#REF!</definedName>
    <definedName name="MOCOLOCADIC" localSheetId="7">#REF!</definedName>
    <definedName name="MOCOLOCADIC">#REF!</definedName>
    <definedName name="MOCOLTEJ" localSheetId="2">#REF!</definedName>
    <definedName name="MOCOLTEJ" localSheetId="3">#REF!</definedName>
    <definedName name="MOCOLTEJ" localSheetId="4">#REF!</definedName>
    <definedName name="MOCOLTEJ" localSheetId="5">#REF!</definedName>
    <definedName name="MOCOLTEJ" localSheetId="6">#REF!</definedName>
    <definedName name="MOCOLTEJ" localSheetId="7">#REF!</definedName>
    <definedName name="MOCOLTEJ" localSheetId="0">#REF!</definedName>
    <definedName name="MOCOLTEJ">#REF!</definedName>
    <definedName name="MOCONTEN553015" localSheetId="2">#REF!</definedName>
    <definedName name="MOCONTEN553015" localSheetId="4">#REF!</definedName>
    <definedName name="MOCONTEN553015" localSheetId="7">#REF!</definedName>
    <definedName name="MOCONTEN553015">#REF!</definedName>
    <definedName name="MOCONTENES" localSheetId="2">#REF!</definedName>
    <definedName name="MOCONTENES" localSheetId="4">#REF!</definedName>
    <definedName name="MOCONTENES" localSheetId="5">#REF!</definedName>
    <definedName name="MOCONTENES" localSheetId="6">#REF!</definedName>
    <definedName name="MOCONTENES" localSheetId="7">#REF!</definedName>
    <definedName name="MOCONTENES">#REF!</definedName>
    <definedName name="MOCOVI" localSheetId="2">#REF!</definedName>
    <definedName name="MOCOVI" localSheetId="4">#REF!</definedName>
    <definedName name="MOCOVI" localSheetId="7">#REF!</definedName>
    <definedName name="MOCOVI">#REF!</definedName>
    <definedName name="MOCU" localSheetId="2">#REF!</definedName>
    <definedName name="MOCU" localSheetId="4">#REF!</definedName>
    <definedName name="MOCU" localSheetId="5">#REF!</definedName>
    <definedName name="MOCU" localSheetId="6">#REF!</definedName>
    <definedName name="MOCU" localSheetId="7">#REF!</definedName>
    <definedName name="MOCU">#REF!</definedName>
    <definedName name="MODEHABL" localSheetId="2">#REF!</definedName>
    <definedName name="MODEHABL" localSheetId="4">#REF!</definedName>
    <definedName name="MODEHABL" localSheetId="7">#REF!</definedName>
    <definedName name="MODEHABL">#REF!</definedName>
    <definedName name="MODEMCIMPIEDRA" localSheetId="2">#REF!</definedName>
    <definedName name="MODEMCIMPIEDRA" localSheetId="4">#REF!</definedName>
    <definedName name="MODEMCIMPIEDRA" localSheetId="7">#REF!</definedName>
    <definedName name="MODEMCIMPIEDRA">#REF!</definedName>
    <definedName name="MODEMCIMVIEHSIMPLE" localSheetId="2">#REF!</definedName>
    <definedName name="MODEMCIMVIEHSIMPLE" localSheetId="4">#REF!</definedName>
    <definedName name="MODEMCIMVIEHSIMPLE" localSheetId="7">#REF!</definedName>
    <definedName name="MODEMCIMVIEHSIMPLE">#REF!</definedName>
    <definedName name="MODEMMUROHA" localSheetId="2">#REF!</definedName>
    <definedName name="MODEMMUROHA" localSheetId="4">#REF!</definedName>
    <definedName name="MODEMMUROHA" localSheetId="7">#REF!</definedName>
    <definedName name="MODEMMUROHA">#REF!</definedName>
    <definedName name="MODEMMUROPIE" localSheetId="2">#REF!</definedName>
    <definedName name="MODEMMUROPIE" localSheetId="4">#REF!</definedName>
    <definedName name="MODEMMUROPIE" localSheetId="7">#REF!</definedName>
    <definedName name="MODEMMUROPIE">#REF!</definedName>
    <definedName name="MODEMMUROTAPIA" localSheetId="2">#REF!</definedName>
    <definedName name="MODEMMUROTAPIA" localSheetId="4">#REF!</definedName>
    <definedName name="MODEMMUROTAPIA" localSheetId="7">#REF!</definedName>
    <definedName name="MODEMMUROTAPIA">#REF!</definedName>
    <definedName name="MODEMOLER" localSheetId="2">#REF!</definedName>
    <definedName name="MODEMOLER" localSheetId="4">#REF!</definedName>
    <definedName name="MODEMOLER" localSheetId="5">#REF!</definedName>
    <definedName name="MODEMOLER" localSheetId="6">#REF!</definedName>
    <definedName name="MODEMOLER" localSheetId="7">#REF!</definedName>
    <definedName name="MODEMOLER">#REF!</definedName>
    <definedName name="MODEMOLERCIMHA" localSheetId="2">#REF!</definedName>
    <definedName name="MODEMOLERCIMHA" localSheetId="4">#REF!</definedName>
    <definedName name="MODEMOLERCIMHA" localSheetId="7">#REF!</definedName>
    <definedName name="MODEMOLERCIMHA">#REF!</definedName>
    <definedName name="MODEMTECHOTEJA" localSheetId="2">#REF!</definedName>
    <definedName name="MODEMTECHOTEJA" localSheetId="4">#REF!</definedName>
    <definedName name="MODEMTECHOTEJA" localSheetId="7">#REF!</definedName>
    <definedName name="MODEMTECHOTEJA">#REF!</definedName>
    <definedName name="MODESAGUE3Y4">[33]M.O.!$C$647</definedName>
    <definedName name="MODESAGUES" localSheetId="2">#REF!</definedName>
    <definedName name="MODESAGUES" localSheetId="3">#REF!</definedName>
    <definedName name="MODESAGUES" localSheetId="4">#REF!</definedName>
    <definedName name="MODESAGUES" localSheetId="5">#REF!</definedName>
    <definedName name="MODESAGUES" localSheetId="6">#REF!</definedName>
    <definedName name="MODESAGUES" localSheetId="7">#REF!</definedName>
    <definedName name="MODESAGUES" localSheetId="0">#REF!</definedName>
    <definedName name="MODESAGUES">#REF!</definedName>
    <definedName name="MODIMMER" localSheetId="2">#REF!</definedName>
    <definedName name="MODIMMER" localSheetId="4">#REF!</definedName>
    <definedName name="MODIMMER" localSheetId="7">#REF!</definedName>
    <definedName name="MODIMMER">#REF!</definedName>
    <definedName name="MOEBANIST" localSheetId="2">#REF!</definedName>
    <definedName name="MOEBANIST" localSheetId="4">#REF!</definedName>
    <definedName name="MOEBANIST" localSheetId="5">#REF!</definedName>
    <definedName name="MOEBANIST" localSheetId="6">#REF!</definedName>
    <definedName name="MOEBANIST" localSheetId="7">#REF!</definedName>
    <definedName name="MOEBANIST">#REF!</definedName>
    <definedName name="MOELECT" localSheetId="2">#REF!</definedName>
    <definedName name="MOELECT" localSheetId="4">#REF!</definedName>
    <definedName name="MOELECT" localSheetId="5">#REF!</definedName>
    <definedName name="MOELECT" localSheetId="6">#REF!</definedName>
    <definedName name="MOELECT" localSheetId="7">#REF!</definedName>
    <definedName name="MOELECT">#REF!</definedName>
    <definedName name="MOELECTCONAPAR" localSheetId="2">#REF!</definedName>
    <definedName name="MOELECTCONAPAR" localSheetId="4">#REF!</definedName>
    <definedName name="MOELECTCONAPAR" localSheetId="5">#REF!</definedName>
    <definedName name="MOELECTCONAPAR" localSheetId="6">#REF!</definedName>
    <definedName name="MOELECTCONAPAR" localSheetId="7">#REF!</definedName>
    <definedName name="MOELECTCONAPAR">#REF!</definedName>
    <definedName name="MOELECTINTSEG" localSheetId="2">#REF!</definedName>
    <definedName name="MOELECTINTSEG" localSheetId="4">#REF!</definedName>
    <definedName name="MOELECTINTSEG" localSheetId="5">#REF!</definedName>
    <definedName name="MOELECTINTSEG" localSheetId="6">#REF!</definedName>
    <definedName name="MOELECTINTSEG" localSheetId="7">#REF!</definedName>
    <definedName name="MOELECTINTSEG">#REF!</definedName>
    <definedName name="MOELECTRESECO" localSheetId="2">#REF!</definedName>
    <definedName name="MOELECTRESECO" localSheetId="4">#REF!</definedName>
    <definedName name="MOELECTRESECO" localSheetId="5">#REF!</definedName>
    <definedName name="MOELECTRESECO" localSheetId="6">#REF!</definedName>
    <definedName name="MOELECTRESECO" localSheetId="7">#REF!</definedName>
    <definedName name="MOELECTRESECO">#REF!</definedName>
    <definedName name="MOELECTSALECON" localSheetId="2">#REF!</definedName>
    <definedName name="MOELECTSALECON" localSheetId="4">#REF!</definedName>
    <definedName name="MOELECTSALECON" localSheetId="5">#REF!</definedName>
    <definedName name="MOELECTSALECON" localSheetId="6">#REF!</definedName>
    <definedName name="MOELECTSALECON" localSheetId="7">#REF!</definedName>
    <definedName name="MOELECTSALECON">#REF!</definedName>
    <definedName name="MOELECTSALTIM" localSheetId="2">#REF!</definedName>
    <definedName name="MOELECTSALTIM" localSheetId="4">#REF!</definedName>
    <definedName name="MOELECTSALTIM" localSheetId="5">#REF!</definedName>
    <definedName name="MOELECTSALTIM" localSheetId="6">#REF!</definedName>
    <definedName name="MOELECTSALTIM" localSheetId="7">#REF!</definedName>
    <definedName name="MOELECTSALTIM">#REF!</definedName>
    <definedName name="MOELECTSALTUBEXT" localSheetId="2">#REF!</definedName>
    <definedName name="MOELECTSALTUBEXT" localSheetId="4">#REF!</definedName>
    <definedName name="MOELECTSALTUBEXT" localSheetId="5">#REF!</definedName>
    <definedName name="MOELECTSALTUBEXT" localSheetId="6">#REF!</definedName>
    <definedName name="MOELECTSALTUBEXT" localSheetId="7">#REF!</definedName>
    <definedName name="MOELECTSALTUBEXT">#REF!</definedName>
    <definedName name="MOELECTSALTUBOCU" localSheetId="2">#REF!</definedName>
    <definedName name="MOELECTSALTUBOCU" localSheetId="4">#REF!</definedName>
    <definedName name="MOELECTSALTUBOCU" localSheetId="5">#REF!</definedName>
    <definedName name="MOELECTSALTUBOCU" localSheetId="6">#REF!</definedName>
    <definedName name="MOELECTSALTUBOCU" localSheetId="7">#REF!</definedName>
    <definedName name="MOELECTSALTUBOCU">#REF!</definedName>
    <definedName name="MOELECTSALWP" localSheetId="2">#REF!</definedName>
    <definedName name="MOELECTSALWP" localSheetId="4">#REF!</definedName>
    <definedName name="MOELECTSALWP" localSheetId="5">#REF!</definedName>
    <definedName name="MOELECTSALWP" localSheetId="6">#REF!</definedName>
    <definedName name="MOELECTSALWP" localSheetId="7">#REF!</definedName>
    <definedName name="MOELECTSALWP">#REF!</definedName>
    <definedName name="MOEMPANETECOL">[33]M.O.!$C$55</definedName>
    <definedName name="MOEMPANETEEXT" localSheetId="2">#REF!</definedName>
    <definedName name="MOEMPANETEEXT" localSheetId="3">#REF!</definedName>
    <definedName name="MOEMPANETEEXT" localSheetId="4">#REF!</definedName>
    <definedName name="MOEMPANETEEXT" localSheetId="5">#REF!</definedName>
    <definedName name="MOEMPANETEEXT" localSheetId="6">#REF!</definedName>
    <definedName name="MOEMPANETEEXT" localSheetId="7">#REF!</definedName>
    <definedName name="MOEMPANETEEXT" localSheetId="0">#REF!</definedName>
    <definedName name="MOEMPANETEEXT">#REF!</definedName>
    <definedName name="MOEMPANETEINT">[33]M.O.!$C$58</definedName>
    <definedName name="MOEMPANETERASGADO">[33]M.O.!$C$61</definedName>
    <definedName name="MOEMPANETETECHO" localSheetId="2">#REF!</definedName>
    <definedName name="MOEMPANETETECHO" localSheetId="3">#REF!</definedName>
    <definedName name="MOEMPANETETECHO" localSheetId="4">#REF!</definedName>
    <definedName name="MOEMPANETETECHO" localSheetId="5">#REF!</definedName>
    <definedName name="MOEMPANETETECHO" localSheetId="6">#REF!</definedName>
    <definedName name="MOEMPANETETECHO" localSheetId="7">#REF!</definedName>
    <definedName name="MOEMPANETETECHO" localSheetId="0">#REF!</definedName>
    <definedName name="MOEMPANETETECHO">#REF!</definedName>
    <definedName name="MOEMPANETETECHO1">[33]M.O.!$C$63</definedName>
    <definedName name="MOEMPAÑETES" localSheetId="2">#REF!</definedName>
    <definedName name="MOEMPAÑETES" localSheetId="3">#REF!</definedName>
    <definedName name="MOEMPAÑETES" localSheetId="4">#REF!</definedName>
    <definedName name="MOEMPAÑETES" localSheetId="5">#REF!</definedName>
    <definedName name="MOEMPAÑETES" localSheetId="6">#REF!</definedName>
    <definedName name="MOEMPAÑETES" localSheetId="7">#REF!</definedName>
    <definedName name="MOEMPAÑETES" localSheetId="0">#REF!</definedName>
    <definedName name="MOEMPAÑETES">#REF!</definedName>
    <definedName name="MOENCTCANTEP" localSheetId="2">#REF!</definedName>
    <definedName name="MOENCTCANTEP" localSheetId="4">#REF!</definedName>
    <definedName name="MOENCTCANTEP" localSheetId="7">#REF!</definedName>
    <definedName name="MOENCTCANTEP">#REF!</definedName>
    <definedName name="MOENCTCCAVA" localSheetId="2">#REF!</definedName>
    <definedName name="MOENCTCCAVA" localSheetId="4">#REF!</definedName>
    <definedName name="MOENCTCCAVA" localSheetId="7">#REF!</definedName>
    <definedName name="MOENCTCCAVA">#REF!</definedName>
    <definedName name="MOENCTCCOL30" localSheetId="2">#REF!</definedName>
    <definedName name="MOENCTCCOL30" localSheetId="4">#REF!</definedName>
    <definedName name="MOENCTCCOL30" localSheetId="7">#REF!</definedName>
    <definedName name="MOENCTCCOL30">#REF!</definedName>
    <definedName name="MOENCTCCOL4050" localSheetId="2">#REF!</definedName>
    <definedName name="MOENCTCCOL4050" localSheetId="4">#REF!</definedName>
    <definedName name="MOENCTCCOL4050" localSheetId="7">#REF!</definedName>
    <definedName name="MOENCTCCOL4050">#REF!</definedName>
    <definedName name="MOENCTCDINT" localSheetId="2">#REF!</definedName>
    <definedName name="MOENCTCDINT" localSheetId="4">#REF!</definedName>
    <definedName name="MOENCTCDINT" localSheetId="7">#REF!</definedName>
    <definedName name="MOENCTCDINT">#REF!</definedName>
    <definedName name="MOENCTCLOSA3AGUA" localSheetId="2">#REF!</definedName>
    <definedName name="MOENCTCLOSA3AGUA" localSheetId="4">#REF!</definedName>
    <definedName name="MOENCTCLOSA3AGUA" localSheetId="7">#REF!</definedName>
    <definedName name="MOENCTCLOSA3AGUA">#REF!</definedName>
    <definedName name="MOENCTCLOSAPLA" localSheetId="2">#REF!</definedName>
    <definedName name="MOENCTCLOSAPLA" localSheetId="4">#REF!</definedName>
    <definedName name="MOENCTCLOSAPLA" localSheetId="7">#REF!</definedName>
    <definedName name="MOENCTCLOSAPLA">#REF!</definedName>
    <definedName name="MOENCTCMUROCARA" localSheetId="2">#REF!</definedName>
    <definedName name="MOENCTCMUROCARA" localSheetId="4">#REF!</definedName>
    <definedName name="MOENCTCMUROCARA" localSheetId="7">#REF!</definedName>
    <definedName name="MOENCTCMUROCARA">#REF!</definedName>
    <definedName name="MOENCTCRAMPA" localSheetId="2">#REF!</definedName>
    <definedName name="MOENCTCRAMPA" localSheetId="4">#REF!</definedName>
    <definedName name="MOENCTCRAMPA" localSheetId="7">#REF!</definedName>
    <definedName name="MOENCTCRAMPA">#REF!</definedName>
    <definedName name="MOENCTCVIGA2040" localSheetId="2">#REF!</definedName>
    <definedName name="MOENCTCVIGA2040" localSheetId="4">#REF!</definedName>
    <definedName name="MOENCTCVIGA2040" localSheetId="7">#REF!</definedName>
    <definedName name="MOENCTCVIGA2040">#REF!</definedName>
    <definedName name="MOENCTCVIGA3050" localSheetId="2">#REF!</definedName>
    <definedName name="MOENCTCVIGA3050" localSheetId="4">#REF!</definedName>
    <definedName name="MOENCTCVIGA3050" localSheetId="7">#REF!</definedName>
    <definedName name="MOENCTCVIGA3050">#REF!</definedName>
    <definedName name="MOENCTCVIGA3060" localSheetId="2">#REF!</definedName>
    <definedName name="MOENCTCVIGA3060" localSheetId="4">#REF!</definedName>
    <definedName name="MOENCTCVIGA3060" localSheetId="7">#REF!</definedName>
    <definedName name="MOENCTCVIGA3060">#REF!</definedName>
    <definedName name="MOENCTCVIGA4080" localSheetId="2">#REF!</definedName>
    <definedName name="MOENCTCVIGA4080" localSheetId="4">#REF!</definedName>
    <definedName name="MOENCTCVIGA4080" localSheetId="7">#REF!</definedName>
    <definedName name="MOENCTCVIGA4080">#REF!</definedName>
    <definedName name="MOESCALONES" localSheetId="2">#REF!</definedName>
    <definedName name="MOESCALONES" localSheetId="4">#REF!</definedName>
    <definedName name="MOESCALONES" localSheetId="5">#REF!</definedName>
    <definedName name="MOESCALONES" localSheetId="6">#REF!</definedName>
    <definedName name="MOESCALONES" localSheetId="7">#REF!</definedName>
    <definedName name="MOESCALONES">#REF!</definedName>
    <definedName name="MOESCGRA" localSheetId="2">#REF!</definedName>
    <definedName name="MOESCGRA" localSheetId="4">#REF!</definedName>
    <definedName name="MOESCGRA" localSheetId="7">#REF!</definedName>
    <definedName name="MOESCGRA">#REF!</definedName>
    <definedName name="MOESTRIAS">[33]M.O.!$C$66</definedName>
    <definedName name="MOESTUFA" localSheetId="2">#REF!</definedName>
    <definedName name="MOESTUFA" localSheetId="3">#REF!</definedName>
    <definedName name="MOESTUFA" localSheetId="4">#REF!</definedName>
    <definedName name="MOESTUFA" localSheetId="5">#REF!</definedName>
    <definedName name="MOESTUFA" localSheetId="6">#REF!</definedName>
    <definedName name="MOESTUFA" localSheetId="7">#REF!</definedName>
    <definedName name="MOESTUFA">#REF!</definedName>
    <definedName name="MOEXCAVAR" localSheetId="2">#REF!</definedName>
    <definedName name="MOEXCAVAR" localSheetId="4">#REF!</definedName>
    <definedName name="MOEXCAVAR" localSheetId="5">#REF!</definedName>
    <definedName name="MOEXCAVAR" localSheetId="6">#REF!</definedName>
    <definedName name="MOEXCAVAR" localSheetId="7">#REF!</definedName>
    <definedName name="MOEXCAVAR">#REF!</definedName>
    <definedName name="MOEXCCAL" localSheetId="2">#REF!</definedName>
    <definedName name="MOEXCCAL" localSheetId="4">#REF!</definedName>
    <definedName name="MOEXCCAL" localSheetId="7">#REF!</definedName>
    <definedName name="MOEXCCAL">#REF!</definedName>
    <definedName name="MOEXCROMA" localSheetId="2">#REF!</definedName>
    <definedName name="MOEXCROMA" localSheetId="3">#REF!</definedName>
    <definedName name="MOEXCROMA" localSheetId="4">#REF!</definedName>
    <definedName name="MOEXCROMA" localSheetId="5">#REF!</definedName>
    <definedName name="MOEXCROMA" localSheetId="6">#REF!</definedName>
    <definedName name="MOEXCROMA" localSheetId="7">#REF!</definedName>
    <definedName name="MOEXCROMA" localSheetId="0">#REF!</definedName>
    <definedName name="MOEXCROMA">#REF!</definedName>
    <definedName name="MOEXT110" localSheetId="2">#REF!</definedName>
    <definedName name="MOEXT110" localSheetId="4">#REF!</definedName>
    <definedName name="MOEXT110" localSheetId="7">#REF!</definedName>
    <definedName name="MOEXT110">#REF!</definedName>
    <definedName name="MOFINOBER" localSheetId="2">#REF!</definedName>
    <definedName name="MOFINOBER" localSheetId="4">#REF!</definedName>
    <definedName name="MOFINOBER" localSheetId="7">#REF!</definedName>
    <definedName name="MOFINOBER">#REF!</definedName>
    <definedName name="MOFINOHOR">[33]M.O.!$C$276</definedName>
    <definedName name="MOFINOINC" localSheetId="2">#REF!</definedName>
    <definedName name="MOFINOINC" localSheetId="3">#REF!</definedName>
    <definedName name="MOFINOINC" localSheetId="4">#REF!</definedName>
    <definedName name="MOFINOINC" localSheetId="5">#REF!</definedName>
    <definedName name="MOFINOINC" localSheetId="6">#REF!</definedName>
    <definedName name="MOFINOINC" localSheetId="7">#REF!</definedName>
    <definedName name="MOFINOINC" localSheetId="0">#REF!</definedName>
    <definedName name="MOFINOINC">#REF!</definedName>
    <definedName name="MOFINOINCL">[33]M.O.!$C$277</definedName>
    <definedName name="MOFINOPLANO" localSheetId="2">#REF!</definedName>
    <definedName name="MOFINOPLANO" localSheetId="3">#REF!</definedName>
    <definedName name="MOFINOPLANO" localSheetId="4">#REF!</definedName>
    <definedName name="MOFINOPLANO" localSheetId="5">#REF!</definedName>
    <definedName name="MOFINOPLANO" localSheetId="6">#REF!</definedName>
    <definedName name="MOFINOPLANO" localSheetId="7">#REF!</definedName>
    <definedName name="MOFINOPLANO" localSheetId="0">#REF!</definedName>
    <definedName name="MOFINOPLANO">#REF!</definedName>
    <definedName name="MOFRAGUACHE">[33]M.O.!$C$67</definedName>
    <definedName name="MOGOTERO" localSheetId="2">#REF!</definedName>
    <definedName name="MOGOTERO" localSheetId="3">#REF!</definedName>
    <definedName name="MOGOTERO" localSheetId="4">#REF!</definedName>
    <definedName name="MOGOTERO" localSheetId="5">#REF!</definedName>
    <definedName name="MOGOTERO" localSheetId="6">#REF!</definedName>
    <definedName name="MOGOTERO" localSheetId="7">#REF!</definedName>
    <definedName name="MOGOTERO" localSheetId="0">#REF!</definedName>
    <definedName name="MOGOTERO">#REF!</definedName>
    <definedName name="MOGOTEROCOL">[33]M.O.!$C$68</definedName>
    <definedName name="MOGOTERORAN">[33]M.O.!$C$69</definedName>
    <definedName name="MOGRANITO25" localSheetId="2">#REF!</definedName>
    <definedName name="MOGRANITO25" localSheetId="3">#REF!</definedName>
    <definedName name="MOGRANITO25" localSheetId="4">#REF!</definedName>
    <definedName name="MOGRANITO25" localSheetId="5">#REF!</definedName>
    <definedName name="MOGRANITO25" localSheetId="6">#REF!</definedName>
    <definedName name="MOGRANITO25" localSheetId="7">#REF!</definedName>
    <definedName name="MOGRANITO25" localSheetId="0">#REF!</definedName>
    <definedName name="MOGRANITO25">#REF!</definedName>
    <definedName name="MOGRANITO30">[33]M.O.!$C$144</definedName>
    <definedName name="MOGRANITO40" localSheetId="2">#REF!</definedName>
    <definedName name="MOGRANITO40" localSheetId="3">#REF!</definedName>
    <definedName name="MOGRANITO40" localSheetId="4">#REF!</definedName>
    <definedName name="MOGRANITO40" localSheetId="5">#REF!</definedName>
    <definedName name="MOGRANITO40" localSheetId="6">#REF!</definedName>
    <definedName name="MOGRANITO40" localSheetId="7">#REF!</definedName>
    <definedName name="MOGRANITO40" localSheetId="0">#REF!</definedName>
    <definedName name="MOGRANITO40">#REF!</definedName>
    <definedName name="MOIMPERACRILICO">[33]M.O.!$C$563</definedName>
    <definedName name="MOIN3VIA" localSheetId="2">#REF!</definedName>
    <definedName name="MOIN3VIA" localSheetId="3">#REF!</definedName>
    <definedName name="MOIN3VIA" localSheetId="4">#REF!</definedName>
    <definedName name="MOIN3VIA" localSheetId="5">#REF!</definedName>
    <definedName name="MOIN3VIA" localSheetId="6">#REF!</definedName>
    <definedName name="MOIN3VIA" localSheetId="7">#REF!</definedName>
    <definedName name="MOIN3VIA">#REF!</definedName>
    <definedName name="MOIN4VIA" localSheetId="2">#REF!</definedName>
    <definedName name="MOIN4VIA" localSheetId="4">#REF!</definedName>
    <definedName name="MOIN4VIA" localSheetId="7">#REF!</definedName>
    <definedName name="MOIN4VIA">#REF!</definedName>
    <definedName name="MOINDO" localSheetId="2">#REF!</definedName>
    <definedName name="MOINDO" localSheetId="4">#REF!</definedName>
    <definedName name="MOINDO" localSheetId="7">#REF!</definedName>
    <definedName name="MOINDO">#REF!</definedName>
    <definedName name="MOINPI" localSheetId="2">#REF!</definedName>
    <definedName name="MOINPI" localSheetId="4">#REF!</definedName>
    <definedName name="MOINPI" localSheetId="7">#REF!</definedName>
    <definedName name="MOINPI">#REF!</definedName>
    <definedName name="MOINSEG100A" localSheetId="2">#REF!</definedName>
    <definedName name="MOINSEG100A" localSheetId="4">#REF!</definedName>
    <definedName name="MOINSEG100A" localSheetId="7">#REF!</definedName>
    <definedName name="MOINSEG100A">#REF!</definedName>
    <definedName name="MOINSEG30A" localSheetId="2">#REF!</definedName>
    <definedName name="MOINSEG30A" localSheetId="4">#REF!</definedName>
    <definedName name="MOINSEG30A" localSheetId="7">#REF!</definedName>
    <definedName name="MOINSEG30A">#REF!</definedName>
    <definedName name="MOINSEG60A" localSheetId="2">#REF!</definedName>
    <definedName name="MOINSEG60A" localSheetId="4">#REF!</definedName>
    <definedName name="MOINSEG60A" localSheetId="7">#REF!</definedName>
    <definedName name="MOINSEG60A">#REF!</definedName>
    <definedName name="MOINSEN" localSheetId="2">#REF!</definedName>
    <definedName name="MOINSEN" localSheetId="4">#REF!</definedName>
    <definedName name="MOINSEN" localSheetId="7">#REF!</definedName>
    <definedName name="MOINSEN">#REF!</definedName>
    <definedName name="MOINSTACCES" localSheetId="2">#REF!</definedName>
    <definedName name="MOINSTACCES" localSheetId="4">#REF!</definedName>
    <definedName name="MOINSTACCES" localSheetId="5">#REF!</definedName>
    <definedName name="MOINSTACCES" localSheetId="6">#REF!</definedName>
    <definedName name="MOINSTACCES" localSheetId="7">#REF!</definedName>
    <definedName name="MOINSTACCES">#REF!</definedName>
    <definedName name="MOINSTVENTANAS" localSheetId="2">#REF!</definedName>
    <definedName name="MOINSTVENTANAS" localSheetId="4">#REF!</definedName>
    <definedName name="MOINSTVENTANAS" localSheetId="5">#REF!</definedName>
    <definedName name="MOINSTVENTANAS" localSheetId="6">#REF!</definedName>
    <definedName name="MOINSTVENTANAS" localSheetId="7">#REF!</definedName>
    <definedName name="MOINSTVENTANAS">#REF!</definedName>
    <definedName name="MOINTRI" localSheetId="2">#REF!</definedName>
    <definedName name="MOINTRI" localSheetId="4">#REF!</definedName>
    <definedName name="MOINTRI" localSheetId="7">#REF!</definedName>
    <definedName name="MOINTRI">#REF!</definedName>
    <definedName name="Mojado_en_Compactación_con_equipo" localSheetId="2">[19]Insumos!#REF!</definedName>
    <definedName name="Mojado_en_Compactación_con_equipo" localSheetId="4">[19]Insumos!#REF!</definedName>
    <definedName name="Mojado_en_Compactación_con_equipo" localSheetId="7">[19]Insumos!#REF!</definedName>
    <definedName name="Mojado_en_Compactación_con_equipo">[19]Insumos!#REF!</definedName>
    <definedName name="MOJO" localSheetId="3">[129]MOJornal!$A$7</definedName>
    <definedName name="MOJO" localSheetId="4">[129]MOJornal!$A$7</definedName>
    <definedName name="MOJO" localSheetId="5">[129]MOJornal!$A$7</definedName>
    <definedName name="MOJO" localSheetId="6">[129]MOJornal!$A$7</definedName>
    <definedName name="MOJO" localSheetId="7">[129]MOJornal!$A$7</definedName>
    <definedName name="MOJO" localSheetId="0">[129]MOJornal!$A$7</definedName>
    <definedName name="MOJO">[130]MOJornal!$A$7</definedName>
    <definedName name="MOLABVARIAS" localSheetId="2">#REF!</definedName>
    <definedName name="MOLABVARIAS" localSheetId="3">#REF!</definedName>
    <definedName name="MOLABVARIAS" localSheetId="4">#REF!</definedName>
    <definedName name="MOLABVARIAS" localSheetId="5">#REF!</definedName>
    <definedName name="MOLABVARIAS" localSheetId="6">#REF!</definedName>
    <definedName name="MOLABVARIAS" localSheetId="7">#REF!</definedName>
    <definedName name="MOLABVARIAS" localSheetId="0">#REF!</definedName>
    <definedName name="MOLABVARIAS">#REF!</definedName>
    <definedName name="MOLAD" localSheetId="2">#REF!</definedName>
    <definedName name="MOLAD" localSheetId="4">#REF!</definedName>
    <definedName name="MOLAD" localSheetId="7">#REF!</definedName>
    <definedName name="MOLAD">#REF!</definedName>
    <definedName name="MOLADRILLOS" localSheetId="2">#REF!</definedName>
    <definedName name="MOLADRILLOS" localSheetId="4">#REF!</definedName>
    <definedName name="MOLADRILLOS" localSheetId="5">#REF!</definedName>
    <definedName name="MOLADRILLOS" localSheetId="6">#REF!</definedName>
    <definedName name="MOLADRILLOS" localSheetId="7">#REF!</definedName>
    <definedName name="MOLADRILLOS">#REF!</definedName>
    <definedName name="MOLAVADEROS" localSheetId="2">#REF!</definedName>
    <definedName name="MOLAVADEROS" localSheetId="4">#REF!</definedName>
    <definedName name="MOLAVADEROS" localSheetId="5">#REF!</definedName>
    <definedName name="MOLAVADEROS" localSheetId="6">#REF!</definedName>
    <definedName name="MOLAVADEROS" localSheetId="7">#REF!</definedName>
    <definedName name="MOLAVADEROS">#REF!</definedName>
    <definedName name="Moldura.caoba" localSheetId="2">#REF!</definedName>
    <definedName name="Moldura.caoba" localSheetId="4">#REF!</definedName>
    <definedName name="Moldura.caoba" localSheetId="7">#REF!</definedName>
    <definedName name="Moldura.caoba">#REF!</definedName>
    <definedName name="MOLIGADORA">[33]M.O.!$C$954</definedName>
    <definedName name="MOLOBA" localSheetId="2">#REF!</definedName>
    <definedName name="MOLOBA" localSheetId="3">#REF!</definedName>
    <definedName name="MOLOBA" localSheetId="4">#REF!</definedName>
    <definedName name="MOLOBA" localSheetId="5">#REF!</definedName>
    <definedName name="MOLOBA" localSheetId="6">#REF!</definedName>
    <definedName name="MOLOBA" localSheetId="7">#REF!</definedName>
    <definedName name="MOLOBA">#REF!</definedName>
    <definedName name="MOLOSETATERRAZA" localSheetId="2">#REF!</definedName>
    <definedName name="MOLOSETATERRAZA" localSheetId="4">#REF!</definedName>
    <definedName name="MOLOSETATERRAZA" localSheetId="7">#REF!</definedName>
    <definedName name="MOLOSETATERRAZA">#REF!</definedName>
    <definedName name="MOLUCES" localSheetId="2">#REF!</definedName>
    <definedName name="MOLUCES" localSheetId="4">#REF!</definedName>
    <definedName name="MOLUCES" localSheetId="7">#REF!</definedName>
    <definedName name="MOLUCES">#REF!</definedName>
    <definedName name="MOMALLACICL" localSheetId="2">#REF!</definedName>
    <definedName name="MOMALLACICL" localSheetId="4">#REF!</definedName>
    <definedName name="MOMALLACICL" localSheetId="5">#REF!</definedName>
    <definedName name="MOMALLACICL" localSheetId="6">#REF!</definedName>
    <definedName name="MOMALLACICL" localSheetId="7">#REF!</definedName>
    <definedName name="MOMALLACICL">#REF!</definedName>
    <definedName name="MOMARMOL" localSheetId="2">#REF!</definedName>
    <definedName name="MOMARMOL" localSheetId="4">#REF!</definedName>
    <definedName name="MOMARMOL" localSheetId="5">#REF!</definedName>
    <definedName name="MOMARMOL" localSheetId="6">#REF!</definedName>
    <definedName name="MOMARMOL" localSheetId="7">#REF!</definedName>
    <definedName name="MOMARMOL">#REF!</definedName>
    <definedName name="MOMODES110" localSheetId="2">#REF!</definedName>
    <definedName name="MOMODES110" localSheetId="4">#REF!</definedName>
    <definedName name="MOMODES110" localSheetId="7">#REF!</definedName>
    <definedName name="MOMODES110">#REF!</definedName>
    <definedName name="MOMOROJ" localSheetId="2">#REF!</definedName>
    <definedName name="MOMOROJ" localSheetId="4">#REF!</definedName>
    <definedName name="MOMOROJ" localSheetId="7">#REF!</definedName>
    <definedName name="MOMOROJ">#REF!</definedName>
    <definedName name="MOMOSAICO" localSheetId="2">#REF!</definedName>
    <definedName name="MOMOSAICO" localSheetId="4">#REF!</definedName>
    <definedName name="MOMOSAICO" localSheetId="7">#REF!</definedName>
    <definedName name="MOMOSAICO">#REF!</definedName>
    <definedName name="MONATILLA">[33]M.O.!$C$73</definedName>
    <definedName name="MONTARCERCTE" localSheetId="2">#REF!</definedName>
    <definedName name="MONTARCERCTE" localSheetId="3">#REF!</definedName>
    <definedName name="MONTARCERCTE" localSheetId="4">#REF!</definedName>
    <definedName name="MONTARCERCTE" localSheetId="5">#REF!</definedName>
    <definedName name="MONTARCERCTE" localSheetId="6">#REF!</definedName>
    <definedName name="MONTARCERCTE" localSheetId="7">#REF!</definedName>
    <definedName name="MONTARCERCTE" localSheetId="0">#REF!</definedName>
    <definedName name="MONTARCERCTE">#REF!</definedName>
    <definedName name="MONTARMARCOCAOBA" localSheetId="2">#REF!</definedName>
    <definedName name="MONTARMARCOCAOBA" localSheetId="4">#REF!</definedName>
    <definedName name="MONTARMARCOCAOBA" localSheetId="7">#REF!</definedName>
    <definedName name="MONTARMARCOCAOBA">#REF!</definedName>
    <definedName name="MONTARMARCOCTE" localSheetId="2">#REF!</definedName>
    <definedName name="MONTARMARCOCTE" localSheetId="4">#REF!</definedName>
    <definedName name="MONTARMARCOCTE" localSheetId="7">#REF!</definedName>
    <definedName name="MONTARMARCOCTE">#REF!</definedName>
    <definedName name="MONTARMARCOMET" localSheetId="2">#REF!</definedName>
    <definedName name="MONTARMARCOMET" localSheetId="4">#REF!</definedName>
    <definedName name="MONTARMARCOMET" localSheetId="7">#REF!</definedName>
    <definedName name="MONTARMARCOMET">#REF!</definedName>
    <definedName name="MONTARPTACORRER1" localSheetId="2">#REF!</definedName>
    <definedName name="MONTARPTACORRER1" localSheetId="4">#REF!</definedName>
    <definedName name="MONTARPTACORRER1" localSheetId="7">#REF!</definedName>
    <definedName name="MONTARPTACORRER1">#REF!</definedName>
    <definedName name="MONTARPTACORRER2" localSheetId="2">#REF!</definedName>
    <definedName name="MONTARPTACORRER2" localSheetId="4">#REF!</definedName>
    <definedName name="MONTARPTACORRER2" localSheetId="7">#REF!</definedName>
    <definedName name="MONTARPTACORRER2">#REF!</definedName>
    <definedName name="MONTARPTAPANEL" localSheetId="2">#REF!</definedName>
    <definedName name="MONTARPTAPANEL" localSheetId="4">#REF!</definedName>
    <definedName name="MONTARPTAPANEL" localSheetId="7">#REF!</definedName>
    <definedName name="MONTARPTAPANEL">#REF!</definedName>
    <definedName name="MONTARPTAPINO" localSheetId="2">#REF!</definedName>
    <definedName name="MONTARPTAPINO" localSheetId="4">#REF!</definedName>
    <definedName name="MONTARPTAPINO" localSheetId="7">#REF!</definedName>
    <definedName name="MONTARPTAPINO">#REF!</definedName>
    <definedName name="MONTARPTAPLUM" localSheetId="2">#REF!</definedName>
    <definedName name="MONTARPTAPLUM" localSheetId="4">#REF!</definedName>
    <definedName name="MONTARPTAPLUM" localSheetId="7">#REF!</definedName>
    <definedName name="MONTARPTAPLUM">#REF!</definedName>
    <definedName name="MONTARPTAPLY" localSheetId="2">#REF!</definedName>
    <definedName name="MONTARPTAPLY" localSheetId="4">#REF!</definedName>
    <definedName name="MONTARPTAPLY" localSheetId="7">#REF!</definedName>
    <definedName name="MONTARPTAPLY">#REF!</definedName>
    <definedName name="MONTARPTAVAIVEN" localSheetId="2">#REF!</definedName>
    <definedName name="MONTARPTAVAIVEN" localSheetId="4">#REF!</definedName>
    <definedName name="MONTARPTAVAIVEN" localSheetId="7">#REF!</definedName>
    <definedName name="MONTARPTAVAIVEN">#REF!</definedName>
    <definedName name="MONTURAPU" localSheetId="2">#REF!</definedName>
    <definedName name="MONTURAPU" localSheetId="4">#REF!</definedName>
    <definedName name="MONTURAPU" localSheetId="7">#REF!</definedName>
    <definedName name="MONTURAPU">#REF!</definedName>
    <definedName name="MOPADIS" localSheetId="2">#REF!</definedName>
    <definedName name="MOPADIS" localSheetId="4">#REF!</definedName>
    <definedName name="MOPADIS" localSheetId="7">#REF!</definedName>
    <definedName name="MOPADIS">#REF!</definedName>
    <definedName name="MOPAMAEXT" localSheetId="2">#REF!</definedName>
    <definedName name="MOPAMAEXT" localSheetId="3">#REF!</definedName>
    <definedName name="MOPAMAEXT" localSheetId="4">#REF!</definedName>
    <definedName name="MOPAMAEXT" localSheetId="5">#REF!</definedName>
    <definedName name="MOPAMAEXT" localSheetId="6">#REF!</definedName>
    <definedName name="MOPAMAEXT" localSheetId="7">#REF!</definedName>
    <definedName name="MOPAMAEXT" localSheetId="0">#REF!</definedName>
    <definedName name="MOPAMAEXT">#REF!</definedName>
    <definedName name="MOPAMAINT" localSheetId="2">#REF!</definedName>
    <definedName name="MOPAMAINT" localSheetId="3">#REF!</definedName>
    <definedName name="MOPAMAINT" localSheetId="4">#REF!</definedName>
    <definedName name="MOPAMAINT" localSheetId="5">#REF!</definedName>
    <definedName name="MOPAMAINT" localSheetId="6">#REF!</definedName>
    <definedName name="MOPAMAINT" localSheetId="7">#REF!</definedName>
    <definedName name="MOPAMAINT" localSheetId="0">#REF!</definedName>
    <definedName name="MOPAMAINT">#REF!</definedName>
    <definedName name="MOPAMATEVI" localSheetId="2">#REF!</definedName>
    <definedName name="MOPAMATEVI" localSheetId="3">#REF!</definedName>
    <definedName name="MOPAMATEVI" localSheetId="4">#REF!</definedName>
    <definedName name="MOPAMATEVI" localSheetId="5">#REF!</definedName>
    <definedName name="MOPAMATEVI" localSheetId="6">#REF!</definedName>
    <definedName name="MOPAMATEVI" localSheetId="7">#REF!</definedName>
    <definedName name="MOPAMATEVI" localSheetId="0">#REF!</definedName>
    <definedName name="MOPAMATEVI">#REF!</definedName>
    <definedName name="MOPAPU" localSheetId="2">#REF!</definedName>
    <definedName name="MOPAPU" localSheetId="3">#REF!</definedName>
    <definedName name="MOPAPU" localSheetId="4">#REF!</definedName>
    <definedName name="MOPAPU" localSheetId="5">#REF!</definedName>
    <definedName name="MOPAPU" localSheetId="6">#REF!</definedName>
    <definedName name="MOPAPU" localSheetId="7">#REF!</definedName>
    <definedName name="MOPAPU" localSheetId="0">#REF!</definedName>
    <definedName name="MOPAPU">#REF!</definedName>
    <definedName name="MOPAPULLA" localSheetId="2">#REF!</definedName>
    <definedName name="MOPAPULLA" localSheetId="4">#REF!</definedName>
    <definedName name="MOPAPULLA" localSheetId="7">#REF!</definedName>
    <definedName name="MOPAPULLA">#REF!</definedName>
    <definedName name="MOPIEDRA">[33]M.O.!$C$570</definedName>
    <definedName name="MOPIEDRAS" localSheetId="2">#REF!</definedName>
    <definedName name="MOPIEDRAS" localSheetId="3">#REF!</definedName>
    <definedName name="MOPIEDRAS" localSheetId="4">#REF!</definedName>
    <definedName name="MOPIEDRAS" localSheetId="5">#REF!</definedName>
    <definedName name="MOPIEDRAS" localSheetId="6">#REF!</definedName>
    <definedName name="MOPIEDRAS" localSheetId="7">#REF!</definedName>
    <definedName name="MOPIEDRAS" localSheetId="0">#REF!</definedName>
    <definedName name="MOPIEDRAS">#REF!</definedName>
    <definedName name="MOPIEPI" localSheetId="2">#REF!</definedName>
    <definedName name="MOPIEPI" localSheetId="4">#REF!</definedName>
    <definedName name="MOPIEPI" localSheetId="7">#REF!</definedName>
    <definedName name="MOPIEPI">#REF!</definedName>
    <definedName name="MOPIFROVI" localSheetId="2">#REF!</definedName>
    <definedName name="MOPIFROVI" localSheetId="4">#REF!</definedName>
    <definedName name="MOPIFROVI" localSheetId="7">#REF!</definedName>
    <definedName name="MOPIFROVI">#REF!</definedName>
    <definedName name="MOPIGRA" localSheetId="2">#REF!</definedName>
    <definedName name="MOPIGRA" localSheetId="4">#REF!</definedName>
    <definedName name="MOPIGRA" localSheetId="7">#REF!</definedName>
    <definedName name="MOPIGRA">#REF!</definedName>
    <definedName name="MOPIGRAPLU" localSheetId="2">#REF!</definedName>
    <definedName name="MOPIGRAPLU" localSheetId="4">#REF!</definedName>
    <definedName name="MOPIGRAPLU" localSheetId="7">#REF!</definedName>
    <definedName name="MOPIGRAPLU">#REF!</definedName>
    <definedName name="MOPIN1RA" localSheetId="2">#REF!</definedName>
    <definedName name="MOPIN1RA" localSheetId="3">#REF!</definedName>
    <definedName name="MOPIN1RA" localSheetId="4">#REF!</definedName>
    <definedName name="MOPIN1RA" localSheetId="5">#REF!</definedName>
    <definedName name="MOPIN1RA" localSheetId="6">#REF!</definedName>
    <definedName name="MOPIN1RA" localSheetId="7">#REF!</definedName>
    <definedName name="MOPIN1RA" localSheetId="0">#REF!</definedName>
    <definedName name="MOPIN1RA">#REF!</definedName>
    <definedName name="MOPIN2DA" localSheetId="2">#REF!</definedName>
    <definedName name="MOPIN2DA" localSheetId="3">#REF!</definedName>
    <definedName name="MOPIN2DA" localSheetId="4">#REF!</definedName>
    <definedName name="MOPIN2DA" localSheetId="5">#REF!</definedName>
    <definedName name="MOPIN2DA" localSheetId="6">#REF!</definedName>
    <definedName name="MOPIN2DA" localSheetId="7">#REF!</definedName>
    <definedName name="MOPIN2DA" localSheetId="0">#REF!</definedName>
    <definedName name="MOPIN2DA">#REF!</definedName>
    <definedName name="MOPINTURA" localSheetId="2">#REF!</definedName>
    <definedName name="MOPINTURA" localSheetId="4">#REF!</definedName>
    <definedName name="MOPINTURA" localSheetId="7">#REF!</definedName>
    <definedName name="MOPINTURA">#REF!</definedName>
    <definedName name="MOPINTURAAGUA">[33]M.O.!$C$557</definedName>
    <definedName name="MOPINTURABARNIZ">[33]M.O.!$C$551</definedName>
    <definedName name="MOPINTURAMANT">[33]M.O.!$C$566</definedName>
    <definedName name="MOPIPIS1RA" localSheetId="2">#REF!</definedName>
    <definedName name="MOPIPIS1RA" localSheetId="3">#REF!</definedName>
    <definedName name="MOPIPIS1RA" localSheetId="4">#REF!</definedName>
    <definedName name="MOPIPIS1RA" localSheetId="5">#REF!</definedName>
    <definedName name="MOPIPIS1RA" localSheetId="6">#REF!</definedName>
    <definedName name="MOPIPIS1RA" localSheetId="7">#REF!</definedName>
    <definedName name="MOPIPIS1RA">#REF!</definedName>
    <definedName name="MOPIPIS2DA" localSheetId="2">#REF!</definedName>
    <definedName name="MOPIPIS2DA" localSheetId="4">#REF!</definedName>
    <definedName name="MOPIPIS2DA" localSheetId="7">#REF!</definedName>
    <definedName name="MOPIPIS2DA">#REF!</definedName>
    <definedName name="MOPIPORC" localSheetId="2">#REF!</definedName>
    <definedName name="MOPIPORC" localSheetId="3">#REF!</definedName>
    <definedName name="MOPIPORC" localSheetId="4">#REF!</definedName>
    <definedName name="MOPIPORC" localSheetId="5">#REF!</definedName>
    <definedName name="MOPIPORC" localSheetId="6">#REF!</definedName>
    <definedName name="MOPIPORC" localSheetId="7">#REF!</definedName>
    <definedName name="MOPIPORC" localSheetId="0">#REF!</definedName>
    <definedName name="MOPIPORC">#REF!</definedName>
    <definedName name="MOPISOCERAMICA" localSheetId="2">[70]Ins!#REF!</definedName>
    <definedName name="MOPISOCERAMICA" localSheetId="4">[70]Ins!#REF!</definedName>
    <definedName name="MOPISOCERAMICA" localSheetId="7">[70]Ins!#REF!</definedName>
    <definedName name="MOPISOCERAMICA">[70]Ins!#REF!</definedName>
    <definedName name="MOPISOCERCRI11520">[33]M.O.!$C$134</definedName>
    <definedName name="MOPISOCERCRI1520" localSheetId="2">#REF!</definedName>
    <definedName name="MOPISOCERCRI1520" localSheetId="3">#REF!</definedName>
    <definedName name="MOPISOCERCRI1520" localSheetId="4">#REF!</definedName>
    <definedName name="MOPISOCERCRI1520" localSheetId="5">#REF!</definedName>
    <definedName name="MOPISOCERCRI1520" localSheetId="6">#REF!</definedName>
    <definedName name="MOPISOCERCRI1520" localSheetId="7">#REF!</definedName>
    <definedName name="MOPISOCERCRI1520" localSheetId="0">#REF!</definedName>
    <definedName name="MOPISOCERCRI1520">#REF!</definedName>
    <definedName name="MOPISOCERIMP1520" localSheetId="2">#REF!</definedName>
    <definedName name="MOPISOCERIMP1520" localSheetId="4">#REF!</definedName>
    <definedName name="MOPISOCERIMP1520" localSheetId="7">#REF!</definedName>
    <definedName name="MOPISOCERIMP1520">#REF!</definedName>
    <definedName name="MOPISOESTAMPADO01" localSheetId="2">#REF!</definedName>
    <definedName name="MOPISOESTAMPADO01" localSheetId="4">#REF!</definedName>
    <definedName name="MOPISOESTAMPADO01" localSheetId="5">#REF!</definedName>
    <definedName name="MOPISOESTAMPADO01" localSheetId="6">#REF!</definedName>
    <definedName name="MOPISOESTAMPADO01" localSheetId="7">#REF!</definedName>
    <definedName name="MOPISOESTAMPADO01">#REF!</definedName>
    <definedName name="MOPISOFERIA" localSheetId="2">#REF!</definedName>
    <definedName name="MOPISOFERIA" localSheetId="4">#REF!</definedName>
    <definedName name="MOPISOFERIA" localSheetId="7">#REF!</definedName>
    <definedName name="MOPISOFERIA">#REF!</definedName>
    <definedName name="MOPISOFROTADO">[33]M.O.!$C$163</definedName>
    <definedName name="MOPISOFROTAVIOL">[33]M.O.!$C$164</definedName>
    <definedName name="MOPISOHORMPUL">[33]M.O.!$C$165</definedName>
    <definedName name="MOPISORENOPULID" localSheetId="2">#REF!</definedName>
    <definedName name="MOPISORENOPULID" localSheetId="3">#REF!</definedName>
    <definedName name="MOPISORENOPULID" localSheetId="4">#REF!</definedName>
    <definedName name="MOPISORENOPULID" localSheetId="5">#REF!</definedName>
    <definedName name="MOPISORENOPULID" localSheetId="6">#REF!</definedName>
    <definedName name="MOPISORENOPULID" localSheetId="7">#REF!</definedName>
    <definedName name="MOPISORENOPULID" localSheetId="0">#REF!</definedName>
    <definedName name="MOPISORENOPULID">#REF!</definedName>
    <definedName name="MOPISOS" localSheetId="2">#REF!</definedName>
    <definedName name="MOPISOS" localSheetId="4">#REF!</definedName>
    <definedName name="MOPISOS" localSheetId="5">#REF!</definedName>
    <definedName name="MOPISOS" localSheetId="6">#REF!</definedName>
    <definedName name="MOPISOS" localSheetId="7">#REF!</definedName>
    <definedName name="MOPISOS">#REF!</definedName>
    <definedName name="MOPLOM" localSheetId="2">#REF!</definedName>
    <definedName name="MOPLOM" localSheetId="4">#REF!</definedName>
    <definedName name="MOPLOM" localSheetId="5">#REF!</definedName>
    <definedName name="MOPLOM" localSheetId="6">#REF!</definedName>
    <definedName name="MOPLOM" localSheetId="7">#REF!</definedName>
    <definedName name="MOPLOM">#REF!</definedName>
    <definedName name="MOPLOMACOMURB" localSheetId="2">#REF!</definedName>
    <definedName name="MOPLOMACOMURB" localSheetId="4">#REF!</definedName>
    <definedName name="MOPLOMACOMURB" localSheetId="5">#REF!</definedName>
    <definedName name="MOPLOMACOMURB" localSheetId="6">#REF!</definedName>
    <definedName name="MOPLOMACOMURB" localSheetId="7">#REF!</definedName>
    <definedName name="MOPLOMACOMURB">#REF!</definedName>
    <definedName name="MOPLOMARRASTRE" localSheetId="2">#REF!</definedName>
    <definedName name="MOPLOMARRASTRE" localSheetId="4">#REF!</definedName>
    <definedName name="MOPLOMARRASTRE" localSheetId="5">#REF!</definedName>
    <definedName name="MOPLOMARRASTRE" localSheetId="6">#REF!</definedName>
    <definedName name="MOPLOMARRASTRE" localSheetId="7">#REF!</definedName>
    <definedName name="MOPLOMARRASTRE">#REF!</definedName>
    <definedName name="MOPLOMAUMENTO" localSheetId="2">#REF!</definedName>
    <definedName name="MOPLOMAUMENTO" localSheetId="4">#REF!</definedName>
    <definedName name="MOPLOMAUMENTO" localSheetId="5">#REF!</definedName>
    <definedName name="MOPLOMAUMENTO" localSheetId="6">#REF!</definedName>
    <definedName name="MOPLOMAUMENTO" localSheetId="7">#REF!</definedName>
    <definedName name="MOPLOMAUMENTO">#REF!</definedName>
    <definedName name="MOPLOMBAJANTES" localSheetId="2">#REF!</definedName>
    <definedName name="MOPLOMBAJANTES" localSheetId="4">#REF!</definedName>
    <definedName name="MOPLOMBAJANTES" localSheetId="5">#REF!</definedName>
    <definedName name="MOPLOMBAJANTES" localSheetId="6">#REF!</definedName>
    <definedName name="MOPLOMBAJANTES" localSheetId="7">#REF!</definedName>
    <definedName name="MOPLOMBAJANTES">#REF!</definedName>
    <definedName name="MOPLOMBAÑERA" localSheetId="2">#REF!</definedName>
    <definedName name="MOPLOMBAÑERA" localSheetId="4">#REF!</definedName>
    <definedName name="MOPLOMBAÑERA" localSheetId="5">#REF!</definedName>
    <definedName name="MOPLOMBAÑERA" localSheetId="6">#REF!</definedName>
    <definedName name="MOPLOMBAÑERA" localSheetId="7">#REF!</definedName>
    <definedName name="MOPLOMBAÑERA">#REF!</definedName>
    <definedName name="MOPLOMBOMBACCIRC" localSheetId="2">#REF!</definedName>
    <definedName name="MOPLOMBOMBACCIRC" localSheetId="4">#REF!</definedName>
    <definedName name="MOPLOMBOMBACCIRC" localSheetId="5">#REF!</definedName>
    <definedName name="MOPLOMBOMBACCIRC" localSheetId="6">#REF!</definedName>
    <definedName name="MOPLOMBOMBACCIRC" localSheetId="7">#REF!</definedName>
    <definedName name="MOPLOMBOMBACCIRC">#REF!</definedName>
    <definedName name="MOPLOMBOMBASCIRC" localSheetId="2">#REF!</definedName>
    <definedName name="MOPLOMBOMBASCIRC" localSheetId="4">#REF!</definedName>
    <definedName name="MOPLOMBOMBASCIRC" localSheetId="5">#REF!</definedName>
    <definedName name="MOPLOMBOMBASCIRC" localSheetId="6">#REF!</definedName>
    <definedName name="MOPLOMBOMBASCIRC" localSheetId="7">#REF!</definedName>
    <definedName name="MOPLOMBOMBASCIRC">#REF!</definedName>
    <definedName name="MOPLOMCALENT" localSheetId="2">#REF!</definedName>
    <definedName name="MOPLOMCALENT" localSheetId="4">#REF!</definedName>
    <definedName name="MOPLOMCALENT" localSheetId="5">#REF!</definedName>
    <definedName name="MOPLOMCALENT" localSheetId="6">#REF!</definedName>
    <definedName name="MOPLOMCALENT" localSheetId="7">#REF!</definedName>
    <definedName name="MOPLOMCALENT">#REF!</definedName>
    <definedName name="MOPLOMCOLABASTCOBRE" localSheetId="2">#REF!</definedName>
    <definedName name="MOPLOMCOLABASTCOBRE" localSheetId="4">#REF!</definedName>
    <definedName name="MOPLOMCOLABASTCOBRE" localSheetId="5">#REF!</definedName>
    <definedName name="MOPLOMCOLABASTCOBRE" localSheetId="6">#REF!</definedName>
    <definedName name="MOPLOMCOLABASTCOBRE" localSheetId="7">#REF!</definedName>
    <definedName name="MOPLOMCOLABASTCOBRE">#REF!</definedName>
    <definedName name="MOPLOMCOLABASTHG" localSheetId="2">#REF!</definedName>
    <definedName name="MOPLOMCOLABASTHG" localSheetId="4">#REF!</definedName>
    <definedName name="MOPLOMCOLABASTHG" localSheetId="5">#REF!</definedName>
    <definedName name="MOPLOMCOLABASTHG" localSheetId="6">#REF!</definedName>
    <definedName name="MOPLOMCOLABASTHG" localSheetId="7">#REF!</definedName>
    <definedName name="MOPLOMCOLABASTHG">#REF!</definedName>
    <definedName name="MOPLOMCOLDESPLU" localSheetId="2">#REF!</definedName>
    <definedName name="MOPLOMCOLDESPLU" localSheetId="4">#REF!</definedName>
    <definedName name="MOPLOMCOLDESPLU" localSheetId="5">#REF!</definedName>
    <definedName name="MOPLOMCOLDESPLU" localSheetId="6">#REF!</definedName>
    <definedName name="MOPLOMCOLDESPLU" localSheetId="7">#REF!</definedName>
    <definedName name="MOPLOMCOLDESPLU">#REF!</definedName>
    <definedName name="MOPLOMCONSEPTICO" localSheetId="2">#REF!</definedName>
    <definedName name="MOPLOMCONSEPTICO" localSheetId="4">#REF!</definedName>
    <definedName name="MOPLOMCONSEPTICO" localSheetId="5">#REF!</definedName>
    <definedName name="MOPLOMCONSEPTICO" localSheetId="6">#REF!</definedName>
    <definedName name="MOPLOMCONSEPTICO" localSheetId="7">#REF!</definedName>
    <definedName name="MOPLOMCONSEPTICO">#REF!</definedName>
    <definedName name="MOPLOMDESAGUES" localSheetId="2">#REF!</definedName>
    <definedName name="MOPLOMDESAGUES" localSheetId="4">#REF!</definedName>
    <definedName name="MOPLOMDESAGUES" localSheetId="5">#REF!</definedName>
    <definedName name="MOPLOMDESAGUES" localSheetId="6">#REF!</definedName>
    <definedName name="MOPLOMDESAGUES" localSheetId="7">#REF!</definedName>
    <definedName name="MOPLOMDESAGUES">#REF!</definedName>
    <definedName name="MOPLOMDESMONTAR" localSheetId="2">#REF!</definedName>
    <definedName name="MOPLOMDESMONTAR" localSheetId="4">#REF!</definedName>
    <definedName name="MOPLOMDESMONTAR" localSheetId="5">#REF!</definedName>
    <definedName name="MOPLOMDESMONTAR" localSheetId="6">#REF!</definedName>
    <definedName name="MOPLOMDESMONTAR" localSheetId="7">#REF!</definedName>
    <definedName name="MOPLOMDESMONTAR">#REF!</definedName>
    <definedName name="MOPLOMEMPALMEAGUA" localSheetId="2">#REF!</definedName>
    <definedName name="MOPLOMEMPALMEAGUA" localSheetId="4">#REF!</definedName>
    <definedName name="MOPLOMEMPALMEAGUA" localSheetId="5">#REF!</definedName>
    <definedName name="MOPLOMEMPALMEAGUA" localSheetId="6">#REF!</definedName>
    <definedName name="MOPLOMEMPALMEAGUA" localSheetId="7">#REF!</definedName>
    <definedName name="MOPLOMEMPALMEAGUA">#REF!</definedName>
    <definedName name="MOPLOMEMPALMEARRAS" localSheetId="2">#REF!</definedName>
    <definedName name="MOPLOMEMPALMEARRAS" localSheetId="4">#REF!</definedName>
    <definedName name="MOPLOMEMPALMEARRAS" localSheetId="5">#REF!</definedName>
    <definedName name="MOPLOMEMPALMEARRAS" localSheetId="6">#REF!</definedName>
    <definedName name="MOPLOMEMPALMEARRAS" localSheetId="7">#REF!</definedName>
    <definedName name="MOPLOMEMPALMEARRAS">#REF!</definedName>
    <definedName name="MOPLOMFREGA" localSheetId="2">#REF!</definedName>
    <definedName name="MOPLOMFREGA" localSheetId="4">#REF!</definedName>
    <definedName name="MOPLOMFREGA" localSheetId="5">#REF!</definedName>
    <definedName name="MOPLOMFREGA" localSheetId="6">#REF!</definedName>
    <definedName name="MOPLOMFREGA" localSheetId="7">#REF!</definedName>
    <definedName name="MOPLOMFREGA">#REF!</definedName>
    <definedName name="MOPLOMINO" localSheetId="2">#REF!</definedName>
    <definedName name="MOPLOMINO" localSheetId="4">#REF!</definedName>
    <definedName name="MOPLOMINO" localSheetId="5">#REF!</definedName>
    <definedName name="MOPLOMINO" localSheetId="6">#REF!</definedName>
    <definedName name="MOPLOMINO" localSheetId="7">#REF!</definedName>
    <definedName name="MOPLOMINO">#REF!</definedName>
    <definedName name="MOPLOMINSTCAJAVALV" localSheetId="2">#REF!</definedName>
    <definedName name="MOPLOMINSTCAJAVALV" localSheetId="4">#REF!</definedName>
    <definedName name="MOPLOMINSTCAJAVALV" localSheetId="5">#REF!</definedName>
    <definedName name="MOPLOMINSTCAJAVALV" localSheetId="6">#REF!</definedName>
    <definedName name="MOPLOMINSTCAJAVALV" localSheetId="7">#REF!</definedName>
    <definedName name="MOPLOMINSTCAJAVALV">#REF!</definedName>
    <definedName name="MOPLOMINSTCAMPANAS" localSheetId="2">#REF!</definedName>
    <definedName name="MOPLOMINSTCAMPANAS" localSheetId="4">#REF!</definedName>
    <definedName name="MOPLOMINSTCAMPANAS" localSheetId="5">#REF!</definedName>
    <definedName name="MOPLOMINSTCAMPANAS" localSheetId="6">#REF!</definedName>
    <definedName name="MOPLOMINSTCAMPANAS" localSheetId="7">#REF!</definedName>
    <definedName name="MOPLOMINSTCAMPANAS">#REF!</definedName>
    <definedName name="MOPLOMINSTGIBAULT" localSheetId="2">#REF!</definedName>
    <definedName name="MOPLOMINSTGIBAULT" localSheetId="4">#REF!</definedName>
    <definedName name="MOPLOMINSTGIBAULT" localSheetId="5">#REF!</definedName>
    <definedName name="MOPLOMINSTGIBAULT" localSheetId="6">#REF!</definedName>
    <definedName name="MOPLOMINSTGIBAULT" localSheetId="7">#REF!</definedName>
    <definedName name="MOPLOMINSTGIBAULT">#REF!</definedName>
    <definedName name="MOPLOMINSTHIDR" localSheetId="2">#REF!</definedName>
    <definedName name="MOPLOMINSTHIDR" localSheetId="4">#REF!</definedName>
    <definedName name="MOPLOMINSTHIDR" localSheetId="5">#REF!</definedName>
    <definedName name="MOPLOMINSTHIDR" localSheetId="6">#REF!</definedName>
    <definedName name="MOPLOMINSTHIDR" localSheetId="7">#REF!</definedName>
    <definedName name="MOPLOMINSTHIDR">#REF!</definedName>
    <definedName name="MOPLOMINSTLAVADORAS" localSheetId="2">#REF!</definedName>
    <definedName name="MOPLOMINSTLAVADORAS" localSheetId="4">#REF!</definedName>
    <definedName name="MOPLOMINSTLAVADORAS" localSheetId="5">#REF!</definedName>
    <definedName name="MOPLOMINSTLAVADORAS" localSheetId="6">#REF!</definedName>
    <definedName name="MOPLOMINSTLAVADORAS" localSheetId="7">#REF!</definedName>
    <definedName name="MOPLOMINSTLAVADORAS">#REF!</definedName>
    <definedName name="MOPLOMINSTLLAVES" localSheetId="2">#REF!</definedName>
    <definedName name="MOPLOMINSTLLAVES" localSheetId="4">#REF!</definedName>
    <definedName name="MOPLOMINSTLLAVES" localSheetId="5">#REF!</definedName>
    <definedName name="MOPLOMINSTLLAVES" localSheetId="6">#REF!</definedName>
    <definedName name="MOPLOMINSTLLAVES" localSheetId="7">#REF!</definedName>
    <definedName name="MOPLOMINSTLLAVES">#REF!</definedName>
    <definedName name="MOPLOMINSTMANGAS" localSheetId="2">#REF!</definedName>
    <definedName name="MOPLOMINSTMANGAS" localSheetId="4">#REF!</definedName>
    <definedName name="MOPLOMINSTMANGAS" localSheetId="5">#REF!</definedName>
    <definedName name="MOPLOMINSTMANGAS" localSheetId="6">#REF!</definedName>
    <definedName name="MOPLOMINSTMANGAS" localSheetId="7">#REF!</definedName>
    <definedName name="MOPLOMINSTMANGAS">#REF!</definedName>
    <definedName name="MOPLOMINSTMEDIDOR" localSheetId="2">#REF!</definedName>
    <definedName name="MOPLOMINSTMEDIDOR" localSheetId="4">#REF!</definedName>
    <definedName name="MOPLOMINSTMEDIDOR" localSheetId="5">#REF!</definedName>
    <definedName name="MOPLOMINSTMEDIDOR" localSheetId="6">#REF!</definedName>
    <definedName name="MOPLOMINSTMEDIDOR" localSheetId="7">#REF!</definedName>
    <definedName name="MOPLOMINSTMEDIDOR">#REF!</definedName>
    <definedName name="MOPLOMINSTNEVERA" localSheetId="2">#REF!</definedName>
    <definedName name="MOPLOMINSTNEVERA" localSheetId="4">#REF!</definedName>
    <definedName name="MOPLOMINSTNEVERA" localSheetId="5">#REF!</definedName>
    <definedName name="MOPLOMINSTNEVERA" localSheetId="6">#REF!</definedName>
    <definedName name="MOPLOMINSTNEVERA" localSheetId="7">#REF!</definedName>
    <definedName name="MOPLOMINSTNEVERA">#REF!</definedName>
    <definedName name="MOPLOMINSTPZAESPPVC" localSheetId="2">#REF!</definedName>
    <definedName name="MOPLOMINSTPZAESPPVC" localSheetId="4">#REF!</definedName>
    <definedName name="MOPLOMINSTPZAESPPVC" localSheetId="5">#REF!</definedName>
    <definedName name="MOPLOMINSTPZAESPPVC" localSheetId="6">#REF!</definedName>
    <definedName name="MOPLOMINSTPZAESPPVC" localSheetId="7">#REF!</definedName>
    <definedName name="MOPLOMINSTPZAESPPVC">#REF!</definedName>
    <definedName name="MOPLOMINSTPZAESPROSCA" localSheetId="2">#REF!</definedName>
    <definedName name="MOPLOMINSTPZAESPROSCA" localSheetId="4">#REF!</definedName>
    <definedName name="MOPLOMINSTPZAESPROSCA" localSheetId="5">#REF!</definedName>
    <definedName name="MOPLOMINSTPZAESPROSCA" localSheetId="6">#REF!</definedName>
    <definedName name="MOPLOMINSTPZAESPROSCA" localSheetId="7">#REF!</definedName>
    <definedName name="MOPLOMINSTPZAESPROSCA">#REF!</definedName>
    <definedName name="MOPLOMINSTTG" localSheetId="2">#REF!</definedName>
    <definedName name="MOPLOMINSTTG" localSheetId="4">#REF!</definedName>
    <definedName name="MOPLOMINSTTG" localSheetId="5">#REF!</definedName>
    <definedName name="MOPLOMINSTTG" localSheetId="6">#REF!</definedName>
    <definedName name="MOPLOMINSTTG" localSheetId="7">#REF!</definedName>
    <definedName name="MOPLOMINSTTG">#REF!</definedName>
    <definedName name="MOPLOMINSTTINACO" localSheetId="2">#REF!</definedName>
    <definedName name="MOPLOMINSTTINACO" localSheetId="4">#REF!</definedName>
    <definedName name="MOPLOMINSTTINACO" localSheetId="5">#REF!</definedName>
    <definedName name="MOPLOMINSTTINACO" localSheetId="6">#REF!</definedName>
    <definedName name="MOPLOMINSTTINACO" localSheetId="7">#REF!</definedName>
    <definedName name="MOPLOMINSTTINACO">#REF!</definedName>
    <definedName name="MOPLOMINSTVALVAIRE" localSheetId="2">#REF!</definedName>
    <definedName name="MOPLOMINSTVALVAIRE" localSheetId="4">#REF!</definedName>
    <definedName name="MOPLOMINSTVALVAIRE" localSheetId="5">#REF!</definedName>
    <definedName name="MOPLOMINSTVALVAIRE" localSheetId="6">#REF!</definedName>
    <definedName name="MOPLOMINSTVALVAIRE" localSheetId="7">#REF!</definedName>
    <definedName name="MOPLOMINSTVALVAIRE">#REF!</definedName>
    <definedName name="MOPLOMINSTVALVCOMPCAMP" localSheetId="2">#REF!</definedName>
    <definedName name="MOPLOMINSTVALVCOMPCAMP" localSheetId="4">#REF!</definedName>
    <definedName name="MOPLOMINSTVALVCOMPCAMP" localSheetId="5">#REF!</definedName>
    <definedName name="MOPLOMINSTVALVCOMPCAMP" localSheetId="6">#REF!</definedName>
    <definedName name="MOPLOMINSTVALVCOMPCAMP" localSheetId="7">#REF!</definedName>
    <definedName name="MOPLOMINSTVALVCOMPCAMP">#REF!</definedName>
    <definedName name="MOPLOMINSTVALVCOMPPLAT" localSheetId="2">#REF!</definedName>
    <definedName name="MOPLOMINSTVALVCOMPPLAT" localSheetId="4">#REF!</definedName>
    <definedName name="MOPLOMINSTVALVCOMPPLAT" localSheetId="5">#REF!</definedName>
    <definedName name="MOPLOMINSTVALVCOMPPLAT" localSheetId="6">#REF!</definedName>
    <definedName name="MOPLOMINSTVALVCOMPPLAT" localSheetId="7">#REF!</definedName>
    <definedName name="MOPLOMINSTVALVCOMPPLAT">#REF!</definedName>
    <definedName name="MOPLOMINSTVALVCOMPROSCA" localSheetId="2">#REF!</definedName>
    <definedName name="MOPLOMINSTVALVCOMPROSCA" localSheetId="4">#REF!</definedName>
    <definedName name="MOPLOMINSTVALVCOMPROSCA" localSheetId="5">#REF!</definedName>
    <definedName name="MOPLOMINSTVALVCOMPROSCA" localSheetId="6">#REF!</definedName>
    <definedName name="MOPLOMINSTVALVCOMPROSCA" localSheetId="7">#REF!</definedName>
    <definedName name="MOPLOMINSTVALVCOMPROSCA">#REF!</definedName>
    <definedName name="MOPLOMLAVA" localSheetId="2">#REF!</definedName>
    <definedName name="MOPLOMLAVA" localSheetId="4">#REF!</definedName>
    <definedName name="MOPLOMLAVA" localSheetId="5">#REF!</definedName>
    <definedName name="MOPLOMLAVA" localSheetId="6">#REF!</definedName>
    <definedName name="MOPLOMLAVA" localSheetId="7">#REF!</definedName>
    <definedName name="MOPLOMLAVA">#REF!</definedName>
    <definedName name="MOPLOMORINAL" localSheetId="2">#REF!</definedName>
    <definedName name="MOPLOMORINAL" localSheetId="4">#REF!</definedName>
    <definedName name="MOPLOMORINAL" localSheetId="5">#REF!</definedName>
    <definedName name="MOPLOMORINAL" localSheetId="6">#REF!</definedName>
    <definedName name="MOPLOMORINAL" localSheetId="7">#REF!</definedName>
    <definedName name="MOPLOMORINAL">#REF!</definedName>
    <definedName name="MOPLOMSALAGUACOB" localSheetId="2">#REF!</definedName>
    <definedName name="MOPLOMSALAGUACOB" localSheetId="4">#REF!</definedName>
    <definedName name="MOPLOMSALAGUACOB" localSheetId="5">#REF!</definedName>
    <definedName name="MOPLOMSALAGUACOB" localSheetId="6">#REF!</definedName>
    <definedName name="MOPLOMSALAGUACOB" localSheetId="7">#REF!</definedName>
    <definedName name="MOPLOMSALAGUACOB">#REF!</definedName>
    <definedName name="MOPLOMSALAGUAHGPVC" localSheetId="2">#REF!</definedName>
    <definedName name="MOPLOMSALAGUAHGPVC" localSheetId="4">#REF!</definedName>
    <definedName name="MOPLOMSALAGUAHGPVC" localSheetId="5">#REF!</definedName>
    <definedName name="MOPLOMSALAGUAHGPVC" localSheetId="6">#REF!</definedName>
    <definedName name="MOPLOMSALAGUAHGPVC" localSheetId="7">#REF!</definedName>
    <definedName name="MOPLOMSALAGUAHGPVC">#REF!</definedName>
    <definedName name="MOPLOMTERMLAVAD" localSheetId="2">#REF!</definedName>
    <definedName name="MOPLOMTERMLAVAD" localSheetId="4">#REF!</definedName>
    <definedName name="MOPLOMTERMLAVAD" localSheetId="5">#REF!</definedName>
    <definedName name="MOPLOMTERMLAVAD" localSheetId="6">#REF!</definedName>
    <definedName name="MOPLOMTERMLAVAD" localSheetId="7">#REF!</definedName>
    <definedName name="MOPLOMTERMLAVAD">#REF!</definedName>
    <definedName name="MOPLOMTUBAC" localSheetId="2">#REF!</definedName>
    <definedName name="MOPLOMTUBAC" localSheetId="4">#REF!</definedName>
    <definedName name="MOPLOMTUBAC" localSheetId="5">#REF!</definedName>
    <definedName name="MOPLOMTUBAC" localSheetId="6">#REF!</definedName>
    <definedName name="MOPLOMTUBAC" localSheetId="7">#REF!</definedName>
    <definedName name="MOPLOMTUBAC">#REF!</definedName>
    <definedName name="MOPLOMTUBALCSAN03" localSheetId="2">#REF!</definedName>
    <definedName name="MOPLOMTUBALCSAN03" localSheetId="4">#REF!</definedName>
    <definedName name="MOPLOMTUBALCSAN03" localSheetId="5">#REF!</definedName>
    <definedName name="MOPLOMTUBALCSAN03" localSheetId="6">#REF!</definedName>
    <definedName name="MOPLOMTUBALCSAN03" localSheetId="7">#REF!</definedName>
    <definedName name="MOPLOMTUBALCSAN03">#REF!</definedName>
    <definedName name="MOPLOMTUBALCSAN36" localSheetId="2">#REF!</definedName>
    <definedName name="MOPLOMTUBALCSAN36" localSheetId="4">#REF!</definedName>
    <definedName name="MOPLOMTUBALCSAN36" localSheetId="5">#REF!</definedName>
    <definedName name="MOPLOMTUBALCSAN36" localSheetId="6">#REF!</definedName>
    <definedName name="MOPLOMTUBALCSAN36" localSheetId="7">#REF!</definedName>
    <definedName name="MOPLOMTUBALCSAN36">#REF!</definedName>
    <definedName name="MOPLOMTUBHF" localSheetId="2">#REF!</definedName>
    <definedName name="MOPLOMTUBHF" localSheetId="4">#REF!</definedName>
    <definedName name="MOPLOMTUBHF" localSheetId="5">#REF!</definedName>
    <definedName name="MOPLOMTUBHF" localSheetId="6">#REF!</definedName>
    <definedName name="MOPLOMTUBHF" localSheetId="7">#REF!</definedName>
    <definedName name="MOPLOMTUBHF">#REF!</definedName>
    <definedName name="MOPLOMTUBHG" localSheetId="2">#REF!</definedName>
    <definedName name="MOPLOMTUBHG" localSheetId="4">#REF!</definedName>
    <definedName name="MOPLOMTUBHG" localSheetId="5">#REF!</definedName>
    <definedName name="MOPLOMTUBHG" localSheetId="6">#REF!</definedName>
    <definedName name="MOPLOMTUBHG" localSheetId="7">#REF!</definedName>
    <definedName name="MOPLOMTUBHG">#REF!</definedName>
    <definedName name="MOPLOMTUBPVC" localSheetId="2">#REF!</definedName>
    <definedName name="MOPLOMTUBPVC" localSheetId="4">#REF!</definedName>
    <definedName name="MOPLOMTUBPVC" localSheetId="5">#REF!</definedName>
    <definedName name="MOPLOMTUBPVC" localSheetId="6">#REF!</definedName>
    <definedName name="MOPLOMTUBPVC" localSheetId="7">#REF!</definedName>
    <definedName name="MOPLOMTUBPVC">#REF!</definedName>
    <definedName name="MOPULIDO" localSheetId="2">#REF!</definedName>
    <definedName name="MOPULIDO" localSheetId="4">#REF!</definedName>
    <definedName name="MOPULIDO" localSheetId="7">#REF!</definedName>
    <definedName name="MOPULIDO">#REF!</definedName>
    <definedName name="MOPULIMENTO" localSheetId="2">#REF!</definedName>
    <definedName name="MOPULIMENTO" localSheetId="4">#REF!</definedName>
    <definedName name="MOPULIMENTO" localSheetId="5">#REF!</definedName>
    <definedName name="MOPULIMENTO" localSheetId="6">#REF!</definedName>
    <definedName name="MOPULIMENTO" localSheetId="7">#REF!</definedName>
    <definedName name="MOPULIMENTO">#REF!</definedName>
    <definedName name="MOQUICIOS" localSheetId="2">#REF!</definedName>
    <definedName name="MOQUICIOS" localSheetId="4">#REF!</definedName>
    <definedName name="MOQUICIOS" localSheetId="7">#REF!</definedName>
    <definedName name="MOQUICIOS">#REF!</definedName>
    <definedName name="MOQUIGRA" localSheetId="2">#REF!</definedName>
    <definedName name="MOQUIGRA" localSheetId="4">#REF!</definedName>
    <definedName name="MOQUIGRA" localSheetId="7">#REF!</definedName>
    <definedName name="MOQUIGRA">#REF!</definedName>
    <definedName name="MOREGISTRO" localSheetId="2">#REF!</definedName>
    <definedName name="MOREGISTRO" localSheetId="4">#REF!</definedName>
    <definedName name="MOREGISTRO" localSheetId="7">#REF!</definedName>
    <definedName name="MOREGISTRO">#REF!</definedName>
    <definedName name="MOREGISTROS" localSheetId="2">#REF!</definedName>
    <definedName name="MOREGISTROS" localSheetId="4">#REF!</definedName>
    <definedName name="MOREGISTROS" localSheetId="5">#REF!</definedName>
    <definedName name="MOREGISTROS" localSheetId="6">#REF!</definedName>
    <definedName name="MOREGISTROS" localSheetId="7">#REF!</definedName>
    <definedName name="MOREGISTROS">#REF!</definedName>
    <definedName name="MOREJONADO" localSheetId="2">#REF!</definedName>
    <definedName name="MOREJONADO" localSheetId="4">#REF!</definedName>
    <definedName name="MOREJONADO" localSheetId="5">#REF!</definedName>
    <definedName name="MOREJONADO" localSheetId="6">#REF!</definedName>
    <definedName name="MOREJONADO" localSheetId="7">#REF!</definedName>
    <definedName name="MOREJONADO">#REF!</definedName>
    <definedName name="MOREPELLO" localSheetId="2">#REF!</definedName>
    <definedName name="MOREPELLO" localSheetId="4">#REF!</definedName>
    <definedName name="MOREPELLO" localSheetId="7">#REF!</definedName>
    <definedName name="MOREPELLO">#REF!</definedName>
    <definedName name="MORESANE">[33]M.O.!$C$78</definedName>
    <definedName name="MOREVEST" localSheetId="2">#REF!</definedName>
    <definedName name="MOREVEST" localSheetId="3">#REF!</definedName>
    <definedName name="MOREVEST" localSheetId="4">#REF!</definedName>
    <definedName name="MOREVEST" localSheetId="5">#REF!</definedName>
    <definedName name="MOREVEST" localSheetId="6">#REF!</definedName>
    <definedName name="MOREVEST" localSheetId="7">#REF!</definedName>
    <definedName name="MOREVEST" localSheetId="0">#REF!</definedName>
    <definedName name="MOREVEST">#REF!</definedName>
    <definedName name="MORFIN210" localSheetId="2">#REF!</definedName>
    <definedName name="MORFIN210" localSheetId="4">#REF!</definedName>
    <definedName name="MORFIN210" localSheetId="5">#REF!</definedName>
    <definedName name="MORFIN210" localSheetId="6">#REF!</definedName>
    <definedName name="MORFIN210" localSheetId="7">#REF!</definedName>
    <definedName name="MORFIN210">#REF!</definedName>
    <definedName name="morfraguache">'[90]Analisis Unit. '!$F$96</definedName>
    <definedName name="morpanete">'[90]Analisis Unit. '!$F$85</definedName>
    <definedName name="Mortero.1.2.Impermeabilizante" localSheetId="2">#REF!</definedName>
    <definedName name="Mortero.1.2.Impermeabilizante" localSheetId="4">#REF!</definedName>
    <definedName name="Mortero.1.2.Impermeabilizante" localSheetId="7">#REF!</definedName>
    <definedName name="Mortero.1.2.Impermeabilizante">#REF!</definedName>
    <definedName name="mortero.1.4.pañete">'[77]Ana. Horm mexc mort'!$D$85</definedName>
    <definedName name="Mortero.Marmolina" localSheetId="2">#REF!</definedName>
    <definedName name="Mortero.Marmolina" localSheetId="3">#REF!</definedName>
    <definedName name="Mortero.Marmolina" localSheetId="4">#REF!</definedName>
    <definedName name="Mortero.Marmolina" localSheetId="5">#REF!</definedName>
    <definedName name="Mortero.Marmolina" localSheetId="6">#REF!</definedName>
    <definedName name="Mortero.Marmolina" localSheetId="7">#REF!</definedName>
    <definedName name="Mortero.Marmolina">#REF!</definedName>
    <definedName name="mortero.para.piso" localSheetId="2">#REF!</definedName>
    <definedName name="mortero.para.piso" localSheetId="4">#REF!</definedName>
    <definedName name="mortero.para.piso" localSheetId="7">#REF!</definedName>
    <definedName name="mortero.para.piso">#REF!</definedName>
    <definedName name="Mortero.Pulido" localSheetId="2">#REF!</definedName>
    <definedName name="Mortero.Pulido" localSheetId="4">#REF!</definedName>
    <definedName name="Mortero.Pulido" localSheetId="7">#REF!</definedName>
    <definedName name="Mortero.Pulido">#REF!</definedName>
    <definedName name="MORTERO1.10">[94]Analisis!$F$58</definedName>
    <definedName name="MORTERO1.2">[94]Analisis!$F$44</definedName>
    <definedName name="MORTERO1.3">[94]Analisis!$F$22</definedName>
    <definedName name="MORTERO1.4">[94]Analisis!$F$36</definedName>
    <definedName name="Mortero1.4Panete" localSheetId="2">#REF!</definedName>
    <definedName name="Mortero1.4Panete" localSheetId="3">#REF!</definedName>
    <definedName name="Mortero1.4Panete" localSheetId="4">#REF!</definedName>
    <definedName name="Mortero1.4Panete" localSheetId="5">#REF!</definedName>
    <definedName name="Mortero1.4Panete" localSheetId="6">#REF!</definedName>
    <definedName name="Mortero1.4Panete" localSheetId="7">#REF!</definedName>
    <definedName name="Mortero1.4Panete">#REF!</definedName>
    <definedName name="MORTERO110" localSheetId="2">#REF!</definedName>
    <definedName name="MORTERO110" localSheetId="3">#REF!</definedName>
    <definedName name="MORTERO110" localSheetId="4">#REF!</definedName>
    <definedName name="MORTERO110" localSheetId="5">#REF!</definedName>
    <definedName name="MORTERO110" localSheetId="6">#REF!</definedName>
    <definedName name="MORTERO110" localSheetId="7">#REF!</definedName>
    <definedName name="MORTERO110" localSheetId="0">#REF!</definedName>
    <definedName name="MORTERO110">#REF!</definedName>
    <definedName name="MORTERO12" localSheetId="2">#REF!</definedName>
    <definedName name="MORTERO12" localSheetId="3">#REF!</definedName>
    <definedName name="MORTERO12" localSheetId="4">#REF!</definedName>
    <definedName name="MORTERO12" localSheetId="5">#REF!</definedName>
    <definedName name="MORTERO12" localSheetId="6">#REF!</definedName>
    <definedName name="MORTERO12" localSheetId="7">#REF!</definedName>
    <definedName name="MORTERO12" localSheetId="0">#REF!</definedName>
    <definedName name="MORTERO12">#REF!</definedName>
    <definedName name="MORTERO13" localSheetId="2">#REF!</definedName>
    <definedName name="MORTERO13" localSheetId="3">#REF!</definedName>
    <definedName name="MORTERO13" localSheetId="4">#REF!</definedName>
    <definedName name="MORTERO13" localSheetId="5">#REF!</definedName>
    <definedName name="MORTERO13" localSheetId="6">#REF!</definedName>
    <definedName name="MORTERO13" localSheetId="7">#REF!</definedName>
    <definedName name="MORTERO13" localSheetId="0">#REF!</definedName>
    <definedName name="MORTERO13">#REF!</definedName>
    <definedName name="MORTERO14" localSheetId="2">#REF!</definedName>
    <definedName name="MORTERO14" localSheetId="3">#REF!</definedName>
    <definedName name="MORTERO14" localSheetId="4">#REF!</definedName>
    <definedName name="MORTERO14" localSheetId="5">#REF!</definedName>
    <definedName name="MORTERO14" localSheetId="6">#REF!</definedName>
    <definedName name="MORTERO14" localSheetId="7">#REF!</definedName>
    <definedName name="MORTERO14" localSheetId="0">#REF!</definedName>
    <definedName name="MORTERO14">#REF!</definedName>
    <definedName name="MORTEROBL" localSheetId="3">[5]UASD!$F$3185</definedName>
    <definedName name="MORTEROBL" localSheetId="4">[5]UASD!$F$3185</definedName>
    <definedName name="MORTEROBL" localSheetId="5">[5]UASD!$F$3185</definedName>
    <definedName name="MORTEROBL" localSheetId="6">[5]UASD!$F$3185</definedName>
    <definedName name="MORTEROBL" localSheetId="7">[5]UASD!$F$3185</definedName>
    <definedName name="MORTEROBL" localSheetId="0">[5]UASD!$F$3185</definedName>
    <definedName name="MORTEROBL">[6]UASD!$F$3185</definedName>
    <definedName name="MORTEROPI" localSheetId="3">[5]UASD!$F$3215</definedName>
    <definedName name="MORTEROPI" localSheetId="4">[5]UASD!$F$3215</definedName>
    <definedName name="MORTEROPI" localSheetId="5">[5]UASD!$F$3215</definedName>
    <definedName name="MORTEROPI" localSheetId="6">[5]UASD!$F$3215</definedName>
    <definedName name="MORTEROPI" localSheetId="7">[5]UASD!$F$3215</definedName>
    <definedName name="MORTEROPI" localSheetId="0">[5]UASD!$F$3215</definedName>
    <definedName name="MORTEROPI">[6]UASD!$F$3215</definedName>
    <definedName name="Mosaico_Fondo_Blanco_30x30____Corriente" localSheetId="2">[19]Insumos!#REF!</definedName>
    <definedName name="Mosaico_Fondo_Blanco_30x30____Corriente" localSheetId="3">[19]Insumos!#REF!</definedName>
    <definedName name="Mosaico_Fondo_Blanco_30x30____Corriente" localSheetId="4">[19]Insumos!#REF!</definedName>
    <definedName name="Mosaico_Fondo_Blanco_30x30____Corriente" localSheetId="5">[19]Insumos!#REF!</definedName>
    <definedName name="Mosaico_Fondo_Blanco_30x30____Corriente" localSheetId="6">[19]Insumos!#REF!</definedName>
    <definedName name="Mosaico_Fondo_Blanco_30x30____Corriente" localSheetId="7">[19]Insumos!#REF!</definedName>
    <definedName name="Mosaico_Fondo_Blanco_30x30____Corriente" localSheetId="0">[19]Insumos!#REF!</definedName>
    <definedName name="Mosaico_Fondo_Blanco_30x30____Corriente">[19]Insumos!#REF!</definedName>
    <definedName name="mosbotichinorojo" localSheetId="2">#REF!</definedName>
    <definedName name="mosbotichinorojo" localSheetId="3">#REF!</definedName>
    <definedName name="mosbotichinorojo" localSheetId="4">#REF!</definedName>
    <definedName name="mosbotichinorojo" localSheetId="5">#REF!</definedName>
    <definedName name="mosbotichinorojo" localSheetId="6">#REF!</definedName>
    <definedName name="mosbotichinorojo" localSheetId="7">#REF!</definedName>
    <definedName name="mosbotichinorojo" localSheetId="0">#REF!</definedName>
    <definedName name="mosbotichinorojo">#REF!</definedName>
    <definedName name="MOSUBIRMAT" localSheetId="2">#REF!</definedName>
    <definedName name="MOSUBIRMAT" localSheetId="4">#REF!</definedName>
    <definedName name="MOSUBIRMAT" localSheetId="7">#REF!</definedName>
    <definedName name="MOSUBIRMAT">#REF!</definedName>
    <definedName name="MOTC110V" localSheetId="2">#REF!</definedName>
    <definedName name="MOTC110V" localSheetId="4">#REF!</definedName>
    <definedName name="MOTC110V" localSheetId="7">#REF!</definedName>
    <definedName name="MOTC110V">#REF!</definedName>
    <definedName name="MOTC220V" localSheetId="2">#REF!</definedName>
    <definedName name="MOTC220V" localSheetId="4">#REF!</definedName>
    <definedName name="MOTC220V" localSheetId="7">#REF!</definedName>
    <definedName name="MOTC220V">#REF!</definedName>
    <definedName name="MOTELE" localSheetId="2">#REF!</definedName>
    <definedName name="MOTELE" localSheetId="4">#REF!</definedName>
    <definedName name="MOTELE" localSheetId="5">#REF!</definedName>
    <definedName name="MOTELE" localSheetId="6">#REF!</definedName>
    <definedName name="MOTELE" localSheetId="7">#REF!</definedName>
    <definedName name="MOTELE">#REF!</definedName>
    <definedName name="MOTERMTECHOS" localSheetId="2">#REF!</definedName>
    <definedName name="MOTERMTECHOS" localSheetId="4">#REF!</definedName>
    <definedName name="MOTERMTECHOS" localSheetId="5">#REF!</definedName>
    <definedName name="MOTERMTECHOS" localSheetId="6">#REF!</definedName>
    <definedName name="MOTERMTECHOS" localSheetId="7">#REF!</definedName>
    <definedName name="MOTERMTECHOS">#REF!</definedName>
    <definedName name="MOTICAMP" localSheetId="2">#REF!</definedName>
    <definedName name="MOTICAMP" localSheetId="4">#REF!</definedName>
    <definedName name="MOTICAMP" localSheetId="7">#REF!</definedName>
    <definedName name="MOTICAMP">#REF!</definedName>
    <definedName name="MOTIMCO" localSheetId="2">#REF!</definedName>
    <definedName name="MOTIMCO" localSheetId="4">#REF!</definedName>
    <definedName name="MOTIMCO" localSheetId="7">#REF!</definedName>
    <definedName name="MOTIMCO">#REF!</definedName>
    <definedName name="MOTRAMPA" localSheetId="2">#REF!</definedName>
    <definedName name="MOTRAMPA" localSheetId="4">#REF!</definedName>
    <definedName name="MOTRAMPA" localSheetId="7">#REF!</definedName>
    <definedName name="MOTRAMPA">#REF!</definedName>
    <definedName name="MOV_1">[42]MOV!$A$9:$E$9</definedName>
    <definedName name="MOV_2">[42]MOV!$A$15:$E$15</definedName>
    <definedName name="MOV_3">[42]MOV!$A$21:$E$21</definedName>
    <definedName name="MOV_4">[42]MOV!$A$27:$E$27</definedName>
    <definedName name="MOV_5">[42]MOV!$A$33:$E$33</definedName>
    <definedName name="MOV_6">[42]MOV!$A$39:$E$39</definedName>
    <definedName name="MOV_7">[42]MOV!$A$45:$E$45</definedName>
    <definedName name="MOV_8">[42]MOV!$A$51:$E$51</definedName>
    <definedName name="MOVACIADO">[33]M.O.!$C$953</definedName>
    <definedName name="MOVACIADOS" localSheetId="2">#REF!</definedName>
    <definedName name="MOVACIADOS" localSheetId="3">#REF!</definedName>
    <definedName name="MOVACIADOS" localSheetId="4">#REF!</definedName>
    <definedName name="MOVACIADOS" localSheetId="5">#REF!</definedName>
    <definedName name="MOVACIADOS" localSheetId="6">#REF!</definedName>
    <definedName name="MOVACIADOS" localSheetId="7">#REF!</definedName>
    <definedName name="MOVACIADOS" localSheetId="0">#REF!</definedName>
    <definedName name="MOVACIADOS">#REF!</definedName>
    <definedName name="MOVARILLEROS" localSheetId="2">#REF!</definedName>
    <definedName name="MOVARILLEROS" localSheetId="4">#REF!</definedName>
    <definedName name="MOVARILLEROS" localSheetId="5">#REF!</definedName>
    <definedName name="MOVARILLEROS" localSheetId="6">#REF!</definedName>
    <definedName name="MOVARILLEROS" localSheetId="7">#REF!</definedName>
    <definedName name="MOVARILLEROS">#REF!</definedName>
    <definedName name="MOVARIOS" localSheetId="2">#REF!</definedName>
    <definedName name="MOVARIOS" localSheetId="4">#REF!</definedName>
    <definedName name="MOVARIOS" localSheetId="5">#REF!</definedName>
    <definedName name="MOVARIOS" localSheetId="6">#REF!</definedName>
    <definedName name="MOVARIOS" localSheetId="7">#REF!</definedName>
    <definedName name="MOVARIOS">#REF!</definedName>
    <definedName name="MOYESO" localSheetId="2">#REF!</definedName>
    <definedName name="MOYESO" localSheetId="4">#REF!</definedName>
    <definedName name="MOYESO" localSheetId="5">#REF!</definedName>
    <definedName name="MOYESO" localSheetId="6">#REF!</definedName>
    <definedName name="MOYESO" localSheetId="7">#REF!</definedName>
    <definedName name="MOYESO">#REF!</definedName>
    <definedName name="MOZABALETA" localSheetId="2">#REF!</definedName>
    <definedName name="MOZABALETA" localSheetId="3">#REF!</definedName>
    <definedName name="MOZABALETA" localSheetId="4">#REF!</definedName>
    <definedName name="MOZABALETA" localSheetId="5">#REF!</definedName>
    <definedName name="MOZABALETA" localSheetId="6">#REF!</definedName>
    <definedName name="MOZABALETA" localSheetId="7">#REF!</definedName>
    <definedName name="MOZABALETA" localSheetId="0">#REF!</definedName>
    <definedName name="MOZABALETA">#REF!</definedName>
    <definedName name="MOZABALETAPISO" localSheetId="2">#REF!</definedName>
    <definedName name="MOZABALETAPISO" localSheetId="4">#REF!</definedName>
    <definedName name="MOZABALETAPISO" localSheetId="7">#REF!</definedName>
    <definedName name="MOZABALETAPISO">#REF!</definedName>
    <definedName name="MOZABALETATECHO">[33]M.O.!$C$279</definedName>
    <definedName name="mozaicoFG" localSheetId="2">#REF!</definedName>
    <definedName name="mozaicoFG" localSheetId="3">#REF!</definedName>
    <definedName name="mozaicoFG" localSheetId="4">#REF!</definedName>
    <definedName name="mozaicoFG" localSheetId="5">#REF!</definedName>
    <definedName name="mozaicoFG" localSheetId="6">#REF!</definedName>
    <definedName name="mozaicoFG" localSheetId="7">#REF!</definedName>
    <definedName name="mozaicoFG" localSheetId="0">#REF!</definedName>
    <definedName name="mozaicoFG">#REF!</definedName>
    <definedName name="MOZOCER" localSheetId="2">#REF!</definedName>
    <definedName name="MOZOCER" localSheetId="3">#REF!</definedName>
    <definedName name="MOZOCER" localSheetId="4">#REF!</definedName>
    <definedName name="MOZOCER" localSheetId="5">#REF!</definedName>
    <definedName name="MOZOCER" localSheetId="6">#REF!</definedName>
    <definedName name="MOZOCER" localSheetId="7">#REF!</definedName>
    <definedName name="MOZOCER" localSheetId="0">#REF!</definedName>
    <definedName name="MOZOCER">#REF!</definedName>
    <definedName name="MOZOGRA" localSheetId="2">#REF!</definedName>
    <definedName name="MOZOGRA" localSheetId="4">#REF!</definedName>
    <definedName name="MOZOGRA" localSheetId="7">#REF!</definedName>
    <definedName name="MOZOGRA">#REF!</definedName>
    <definedName name="MOZOGRAES" localSheetId="2">#REF!</definedName>
    <definedName name="MOZOGRAES" localSheetId="4">#REF!</definedName>
    <definedName name="MOZOGRAES" localSheetId="7">#REF!</definedName>
    <definedName name="MOZOGRAES">#REF!</definedName>
    <definedName name="MOZOMOROJ" localSheetId="2">#REF!</definedName>
    <definedName name="MOZOMOROJ" localSheetId="4">#REF!</definedName>
    <definedName name="MOZOMOROJ" localSheetId="7">#REF!</definedName>
    <definedName name="MOZOMOROJ">#REF!</definedName>
    <definedName name="MOZOPORC" localSheetId="2">#REF!</definedName>
    <definedName name="MOZOPORC" localSheetId="3">#REF!</definedName>
    <definedName name="MOZOPORC" localSheetId="4">#REF!</definedName>
    <definedName name="MOZOPORC" localSheetId="5">#REF!</definedName>
    <definedName name="MOZOPORC" localSheetId="6">#REF!</definedName>
    <definedName name="MOZOPORC" localSheetId="7">#REF!</definedName>
    <definedName name="MOZOPORC" localSheetId="0">#REF!</definedName>
    <definedName name="MOZOPORC">#REF!</definedName>
    <definedName name="MOZOPORCES" localSheetId="2">#REF!</definedName>
    <definedName name="MOZOPORCES" localSheetId="3">#REF!</definedName>
    <definedName name="MOZOPORCES" localSheetId="4">#REF!</definedName>
    <definedName name="MOZOPORCES" localSheetId="5">#REF!</definedName>
    <definedName name="MOZOPORCES" localSheetId="6">#REF!</definedName>
    <definedName name="MOZOPORCES" localSheetId="7">#REF!</definedName>
    <definedName name="MOZOPORCES" localSheetId="0">#REF!</definedName>
    <definedName name="MOZOPORCES">#REF!</definedName>
    <definedName name="mpie">0.3048</definedName>
    <definedName name="MTG">'[131]m.t C'!$I$18</definedName>
    <definedName name="MUAN1" localSheetId="2">#REF!</definedName>
    <definedName name="MUAN1" localSheetId="3">#REF!</definedName>
    <definedName name="MUAN1" localSheetId="4">#REF!</definedName>
    <definedName name="MUAN1" localSheetId="5">#REF!</definedName>
    <definedName name="MUAN1" localSheetId="6">#REF!</definedName>
    <definedName name="MUAN1" localSheetId="7">#REF!</definedName>
    <definedName name="MUAN1">#REF!</definedName>
    <definedName name="MUAN2" localSheetId="2">#REF!</definedName>
    <definedName name="MUAN2" localSheetId="4">#REF!</definedName>
    <definedName name="MUAN2" localSheetId="7">#REF!</definedName>
    <definedName name="MUAN2">#REF!</definedName>
    <definedName name="MUAN3" localSheetId="2">#REF!</definedName>
    <definedName name="MUAN3" localSheetId="4">#REF!</definedName>
    <definedName name="MUAN3" localSheetId="7">#REF!</definedName>
    <definedName name="MUAN3">#REF!</definedName>
    <definedName name="MUBN1" localSheetId="2">#REF!</definedName>
    <definedName name="MUBN1" localSheetId="4">#REF!</definedName>
    <definedName name="MUBN1" localSheetId="7">#REF!</definedName>
    <definedName name="MUBN1">#REF!</definedName>
    <definedName name="MUCN1" localSheetId="2">#REF!</definedName>
    <definedName name="MUCN1" localSheetId="4">#REF!</definedName>
    <definedName name="MUCN1" localSheetId="7">#REF!</definedName>
    <definedName name="MUCN1">#REF!</definedName>
    <definedName name="MUCN2" localSheetId="2">#REF!</definedName>
    <definedName name="MUCN2" localSheetId="4">#REF!</definedName>
    <definedName name="MUCN2" localSheetId="7">#REF!</definedName>
    <definedName name="MUCN2">#REF!</definedName>
    <definedName name="MUDN1" localSheetId="2">#REF!</definedName>
    <definedName name="MUDN1" localSheetId="4">#REF!</definedName>
    <definedName name="MUDN1" localSheetId="7">#REF!</definedName>
    <definedName name="MUDN1">#REF!</definedName>
    <definedName name="MUDN2" localSheetId="2">#REF!</definedName>
    <definedName name="MUDN2" localSheetId="4">#REF!</definedName>
    <definedName name="MUDN2" localSheetId="7">#REF!</definedName>
    <definedName name="MUDN2">#REF!</definedName>
    <definedName name="muha">'[115]Anal. horm.'!$F$1511</definedName>
    <definedName name="MULTI" localSheetId="2">[3]A!#REF!</definedName>
    <definedName name="MULTI" localSheetId="3">[3]A!#REF!</definedName>
    <definedName name="MULTI" localSheetId="4">[3]A!#REF!</definedName>
    <definedName name="MULTI" localSheetId="5">[3]A!#REF!</definedName>
    <definedName name="MULTI" localSheetId="6">[3]A!#REF!</definedName>
    <definedName name="MULTI" localSheetId="7">[3]A!#REF!</definedName>
    <definedName name="MULTI" localSheetId="0">[3]A!#REF!</definedName>
    <definedName name="MULTI">[3]A!#REF!</definedName>
    <definedName name="Muro.6.4toN" localSheetId="2">#REF!</definedName>
    <definedName name="Muro.6.4toN" localSheetId="3">#REF!</definedName>
    <definedName name="Muro.6.4toN" localSheetId="4">#REF!</definedName>
    <definedName name="Muro.6.4toN" localSheetId="5">#REF!</definedName>
    <definedName name="Muro.6.4toN" localSheetId="6">#REF!</definedName>
    <definedName name="Muro.6.4toN" localSheetId="7">#REF!</definedName>
    <definedName name="Muro.6.4toN">#REF!</definedName>
    <definedName name="Muro.8.3erN" localSheetId="2">#REF!</definedName>
    <definedName name="Muro.8.3erN" localSheetId="4">#REF!</definedName>
    <definedName name="Muro.8.3erN" localSheetId="7">#REF!</definedName>
    <definedName name="Muro.8.3erN">#REF!</definedName>
    <definedName name="Muro.Bloq.4.BNP.Cocina" localSheetId="2">#REF!</definedName>
    <definedName name="Muro.Bloq.4.BNP.Cocina" localSheetId="4">#REF!</definedName>
    <definedName name="Muro.Bloq.4.BNP.Cocina" localSheetId="7">#REF!</definedName>
    <definedName name="Muro.Bloq.4.BNP.Cocina">#REF!</definedName>
    <definedName name="Muro.Bloq.4.SNP.Cocina" localSheetId="2">#REF!</definedName>
    <definedName name="Muro.Bloq.4.SNP.Cocina" localSheetId="4">#REF!</definedName>
    <definedName name="Muro.Bloq.4.SNP.Cocina" localSheetId="7">#REF!</definedName>
    <definedName name="Muro.Bloq.4.SNP.Cocina">#REF!</definedName>
    <definedName name="Muro.Bloq.6.BNP.Cocina" localSheetId="2">#REF!</definedName>
    <definedName name="Muro.Bloq.6.BNP.Cocina" localSheetId="4">#REF!</definedName>
    <definedName name="Muro.Bloq.6.BNP.Cocina" localSheetId="7">#REF!</definedName>
    <definedName name="Muro.Bloq.6.BNP.Cocina">#REF!</definedName>
    <definedName name="Muro.Bloq.6.SNP.Cocina" localSheetId="2">#REF!</definedName>
    <definedName name="Muro.Bloq.6.SNP.Cocina" localSheetId="4">#REF!</definedName>
    <definedName name="Muro.Bloq.6.SNP.Cocina" localSheetId="7">#REF!</definedName>
    <definedName name="Muro.Bloq.6.SNP.Cocina">#REF!</definedName>
    <definedName name="Muro.Bloqe.4.2doN" localSheetId="2">#REF!</definedName>
    <definedName name="Muro.Bloqe.4.2doN" localSheetId="4">#REF!</definedName>
    <definedName name="Muro.Bloqe.4.2doN" localSheetId="7">#REF!</definedName>
    <definedName name="Muro.Bloqe.4.2doN">#REF!</definedName>
    <definedName name="Muro.bloqu.8.SNP.Cocina" localSheetId="2">#REF!</definedName>
    <definedName name="Muro.bloqu.8.SNP.Cocina" localSheetId="4">#REF!</definedName>
    <definedName name="Muro.bloqu.8.SNP.Cocina" localSheetId="7">#REF!</definedName>
    <definedName name="Muro.bloqu.8.SNP.Cocina">#REF!</definedName>
    <definedName name="Muro.bloque.2doN" localSheetId="2">#REF!</definedName>
    <definedName name="Muro.bloque.2doN" localSheetId="4">#REF!</definedName>
    <definedName name="Muro.bloque.2doN" localSheetId="7">#REF!</definedName>
    <definedName name="Muro.bloque.2doN">#REF!</definedName>
    <definedName name="Muro.Bloque.4.1erN" localSheetId="2">#REF!</definedName>
    <definedName name="Muro.Bloque.4.1erN" localSheetId="4">#REF!</definedName>
    <definedName name="Muro.Bloque.4.1erN" localSheetId="7">#REF!</definedName>
    <definedName name="Muro.Bloque.4.1erN">#REF!</definedName>
    <definedName name="Muro.Bloque.4.3erN" localSheetId="2">#REF!</definedName>
    <definedName name="Muro.Bloque.4.3erN" localSheetId="4">#REF!</definedName>
    <definedName name="Muro.Bloque.4.3erN" localSheetId="7">#REF!</definedName>
    <definedName name="Muro.Bloque.4.3erN">#REF!</definedName>
    <definedName name="Muro.Bloque.4.4toN" localSheetId="2">#REF!</definedName>
    <definedName name="Muro.Bloque.4.4toN" localSheetId="4">#REF!</definedName>
    <definedName name="Muro.Bloque.4.4toN" localSheetId="7">#REF!</definedName>
    <definedName name="Muro.Bloque.4.4toN">#REF!</definedName>
    <definedName name="Muro.Bloque.4cm.SNP">[89]Análisis!$N$845</definedName>
    <definedName name="Muro.Bloque.6cm.BNP">[89]Análisis!$N$821</definedName>
    <definedName name="Muro.Bloque.6cm.SNPT">[89]Análisis!$N$808</definedName>
    <definedName name="Muro.Bloque.8.1erN" localSheetId="2">#REF!</definedName>
    <definedName name="Muro.Bloque.8.1erN" localSheetId="3">#REF!</definedName>
    <definedName name="Muro.Bloque.8.1erN" localSheetId="4">#REF!</definedName>
    <definedName name="Muro.Bloque.8.1erN" localSheetId="5">#REF!</definedName>
    <definedName name="Muro.Bloque.8.1erN" localSheetId="6">#REF!</definedName>
    <definedName name="Muro.Bloque.8.1erN" localSheetId="7">#REF!</definedName>
    <definedName name="Muro.Bloque.8.1erN">#REF!</definedName>
    <definedName name="Muro.Bloque.8.BNP.Cocina" localSheetId="2">#REF!</definedName>
    <definedName name="Muro.Bloque.8.BNP.Cocina" localSheetId="4">#REF!</definedName>
    <definedName name="Muro.Bloque.8.BNP.Cocina" localSheetId="7">#REF!</definedName>
    <definedName name="Muro.Bloque.8.BNP.Cocina">#REF!</definedName>
    <definedName name="Muro.Bloque.8.SNPT.40" localSheetId="2">#REF!</definedName>
    <definedName name="Muro.Bloque.8.SNPT.40" localSheetId="4">#REF!</definedName>
    <definedName name="Muro.Bloque.8.SNPT.40" localSheetId="7">#REF!</definedName>
    <definedName name="Muro.Bloque.8.SNPT.40">#REF!</definedName>
    <definedName name="Muro.Bloque.8.SNPT.80" localSheetId="2">#REF!</definedName>
    <definedName name="Muro.Bloque.8.SNPT.80" localSheetId="4">#REF!</definedName>
    <definedName name="Muro.Bloque.8.SNPT.80" localSheetId="7">#REF!</definedName>
    <definedName name="Muro.Bloque.8.SNPT.80">#REF!</definedName>
    <definedName name="Muro.Bloque.8BNP.Comedor" localSheetId="2">#REF!</definedName>
    <definedName name="Muro.Bloque.8BNP.Comedor" localSheetId="4">#REF!</definedName>
    <definedName name="Muro.Bloque.8BNP.Comedor" localSheetId="7">#REF!</definedName>
    <definedName name="Muro.Bloque.8BNP.Comedor">#REF!</definedName>
    <definedName name="Muro.Bloque.Vidrio.Area.Noble" localSheetId="2">#REF!</definedName>
    <definedName name="Muro.Bloque.Vidrio.Area.Noble" localSheetId="4">#REF!</definedName>
    <definedName name="Muro.Bloque.Vidrio.Area.Noble" localSheetId="7">#REF!</definedName>
    <definedName name="Muro.Bloque.Vidrio.Area.Noble">#REF!</definedName>
    <definedName name="Muro.bloque8.2doN" localSheetId="2">#REF!</definedName>
    <definedName name="Muro.bloque8.2doN" localSheetId="4">#REF!</definedName>
    <definedName name="Muro.bloque8.2doN" localSheetId="7">#REF!</definedName>
    <definedName name="Muro.bloque8.2doN">#REF!</definedName>
    <definedName name="Muro.Bloques.10cm" localSheetId="2">#REF!</definedName>
    <definedName name="Muro.Bloques.10cm" localSheetId="4">#REF!</definedName>
    <definedName name="Muro.Bloques.10cm" localSheetId="7">#REF!</definedName>
    <definedName name="Muro.Bloques.10cm">#REF!</definedName>
    <definedName name="Muro.Bloques.20cm.40" localSheetId="2">#REF!</definedName>
    <definedName name="Muro.Bloques.20cm.40" localSheetId="4">#REF!</definedName>
    <definedName name="Muro.Bloques.20cm.40" localSheetId="7">#REF!</definedName>
    <definedName name="Muro.Bloques.20cm.40">#REF!</definedName>
    <definedName name="muro.h.a.20cm" localSheetId="3">[99]Análisis!$D$729</definedName>
    <definedName name="muro.h.a.20cm" localSheetId="4">[99]Análisis!$D$729</definedName>
    <definedName name="muro.h.a.20cm" localSheetId="5">[99]Análisis!$D$729</definedName>
    <definedName name="muro.h.a.20cm" localSheetId="6">[99]Análisis!$D$729</definedName>
    <definedName name="muro.h.a.20cm" localSheetId="7">[99]Análisis!$D$729</definedName>
    <definedName name="muro.h.a.20cm" localSheetId="0">[99]Análisis!$D$729</definedName>
    <definedName name="muro.h.a.20cm">[100]Análisis!$D$729</definedName>
    <definedName name="Muro.Hor.Arm.Inclinado" localSheetId="2">#REF!</definedName>
    <definedName name="Muro.Hor.Arm.Inclinado" localSheetId="3">#REF!</definedName>
    <definedName name="Muro.Hor.Arm.Inclinado" localSheetId="4">#REF!</definedName>
    <definedName name="Muro.Hor.Arm.Inclinado" localSheetId="5">#REF!</definedName>
    <definedName name="Muro.Hor.Arm.Inclinado" localSheetId="6">#REF!</definedName>
    <definedName name="Muro.Hor.Arm.Inclinado" localSheetId="7">#REF!</definedName>
    <definedName name="Muro.Hor.Arm.Inclinado">#REF!</definedName>
    <definedName name="Muro.Horm.Arm.edif.oficina" localSheetId="2">#REF!</definedName>
    <definedName name="Muro.Horm.Arm.edif.oficina" localSheetId="4">#REF!</definedName>
    <definedName name="Muro.Horm.Arm.edif.oficina" localSheetId="7">#REF!</definedName>
    <definedName name="Muro.Horm.Arm.edif.oficina">#REF!</definedName>
    <definedName name="Muro.Horm.Arm.Edif.Parqueo" localSheetId="2">#REF!</definedName>
    <definedName name="Muro.Horm.Arm.Edif.Parqueo" localSheetId="4">#REF!</definedName>
    <definedName name="Muro.Horm.Arm.Edif.Parqueo" localSheetId="7">#REF!</definedName>
    <definedName name="Muro.Horm.Arm.Edif.Parqueo">#REF!</definedName>
    <definedName name="Muro.Hormigon.Armado.de20">[59]Análisis!$D$286</definedName>
    <definedName name="Muro.Hormigón.Estanque" localSheetId="2">#REF!</definedName>
    <definedName name="Muro.Hormigón.Estanque" localSheetId="3">#REF!</definedName>
    <definedName name="Muro.Hormigón.Estanque" localSheetId="4">#REF!</definedName>
    <definedName name="Muro.Hormigón.Estanque" localSheetId="5">#REF!</definedName>
    <definedName name="Muro.Hormigón.Estanque" localSheetId="6">#REF!</definedName>
    <definedName name="Muro.Hormigón.Estanque" localSheetId="7">#REF!</definedName>
    <definedName name="Muro.Hormigón.Estanque">#REF!</definedName>
    <definedName name="Muro.protector.parqueo" localSheetId="2">#REF!</definedName>
    <definedName name="Muro.protector.parqueo" localSheetId="4">#REF!</definedName>
    <definedName name="Muro.protector.parqueo" localSheetId="7">#REF!</definedName>
    <definedName name="Muro.protector.parqueo">#REF!</definedName>
    <definedName name="muro.shee.ambas.caras">'[101]Muros Interiores h=2.8 m '!$E$64</definedName>
    <definedName name="MURO30" localSheetId="2">#REF!</definedName>
    <definedName name="MURO30" localSheetId="3">#REF!</definedName>
    <definedName name="MURO30" localSheetId="4">#REF!</definedName>
    <definedName name="MURO30" localSheetId="5">#REF!</definedName>
    <definedName name="MURO30" localSheetId="6">#REF!</definedName>
    <definedName name="MURO30" localSheetId="7">#REF!</definedName>
    <definedName name="MURO30">#REF!</definedName>
    <definedName name="muro4">'[114]Pres. Adic.Y'!$E$33</definedName>
    <definedName name="MUROBLOQCAL6">[40]Analisis!$F$1317</definedName>
    <definedName name="MUROBOVEDA12A10X2AD" localSheetId="2">#REF!</definedName>
    <definedName name="MUROBOVEDA12A10X2AD" localSheetId="3">#REF!</definedName>
    <definedName name="MUROBOVEDA12A10X2AD" localSheetId="4">#REF!</definedName>
    <definedName name="MUROBOVEDA12A10X2AD" localSheetId="5">#REF!</definedName>
    <definedName name="MUROBOVEDA12A10X2AD" localSheetId="6">#REF!</definedName>
    <definedName name="MUROBOVEDA12A10X2AD" localSheetId="7">#REF!</definedName>
    <definedName name="MUROBOVEDA12A10X2AD">#REF!</definedName>
    <definedName name="MURODE4">[40]Analisis!$F$1221</definedName>
    <definedName name="MURODE6A40">[40]Analisis!$F$1232</definedName>
    <definedName name="MURODE6A80">[41]Analisis!$F$1057</definedName>
    <definedName name="MURODE6VIOL">[40]Analisis!$F$1254</definedName>
    <definedName name="MURODE8A20">[40]Analisis!$F$1277</definedName>
    <definedName name="MURODE8A40">[40]Analisis!$F$1288</definedName>
    <definedName name="MURODE8A80">[41]Analisis!$F$1113</definedName>
    <definedName name="MURODE8CCLLENA">[40]Analisis!$F$1310</definedName>
    <definedName name="MURODE8DOBLEACERO">[40]Analisis!$F$1266</definedName>
    <definedName name="murodoscaras">[51]I.HORMIGON!$G$27</definedName>
    <definedName name="MUROHAASC" localSheetId="2">'[23]Anal. horm.'!#REF!</definedName>
    <definedName name="MUROHAASC" localSheetId="3">'[23]Anal. horm.'!#REF!</definedName>
    <definedName name="MUROHAASC" localSheetId="4">'[23]Anal. horm.'!#REF!</definedName>
    <definedName name="MUROHAASC" localSheetId="5">'[23]Anal. horm.'!#REF!</definedName>
    <definedName name="MUROHAASC" localSheetId="6">'[23]Anal. horm.'!#REF!</definedName>
    <definedName name="MUROHAASC" localSheetId="7">'[23]Anal. horm.'!#REF!</definedName>
    <definedName name="MUROHAASC">'[23]Anal. horm.'!#REF!</definedName>
    <definedName name="MUROS" localSheetId="2">#REF!</definedName>
    <definedName name="MUROS" localSheetId="3">#REF!</definedName>
    <definedName name="MUROS" localSheetId="4">#REF!</definedName>
    <definedName name="MUROS" localSheetId="5">#REF!</definedName>
    <definedName name="MUROS" localSheetId="6">#REF!</definedName>
    <definedName name="MUROS" localSheetId="7">#REF!</definedName>
    <definedName name="MUROS">#REF!</definedName>
    <definedName name="muros.plycem.ambas.caras">'[101]MurosInt.h=2.8 m Plycem 2 lados'!$E$64</definedName>
    <definedName name="muros.una.cshee.plycem">'[101]MurosInt.h=2.8 m U C con plycem'!$E$64</definedName>
    <definedName name="MUROS_AN" localSheetId="2">#REF!</definedName>
    <definedName name="MUROS_AN" localSheetId="3">#REF!</definedName>
    <definedName name="MUROS_AN" localSheetId="4">#REF!</definedName>
    <definedName name="MUROS_AN" localSheetId="5">#REF!</definedName>
    <definedName name="MUROS_AN" localSheetId="6">#REF!</definedName>
    <definedName name="MUROS_AN" localSheetId="7">#REF!</definedName>
    <definedName name="MUROS_AN">#REF!</definedName>
    <definedName name="musa">#REF!</definedName>
    <definedName name="MV" localSheetId="2">[1]Presup.!#REF!</definedName>
    <definedName name="MV" localSheetId="3">[1]Presup.!#REF!</definedName>
    <definedName name="MV" localSheetId="4">[1]Presup.!#REF!</definedName>
    <definedName name="MV" localSheetId="5">[1]Presup.!#REF!</definedName>
    <definedName name="MV" localSheetId="6">[1]Presup.!#REF!</definedName>
    <definedName name="MV" localSheetId="7">[1]Presup.!#REF!</definedName>
    <definedName name="MV">[1]Presup.!#REF!</definedName>
    <definedName name="MZNATILLA" localSheetId="2">#REF!</definedName>
    <definedName name="MZNATILLA" localSheetId="3">#REF!</definedName>
    <definedName name="MZNATILLA" localSheetId="4">#REF!</definedName>
    <definedName name="MZNATILLA" localSheetId="5">#REF!</definedName>
    <definedName name="MZNATILLA" localSheetId="6">#REF!</definedName>
    <definedName name="MZNATILLA" localSheetId="7">#REF!</definedName>
    <definedName name="MZNATILLA" localSheetId="0">#REF!</definedName>
    <definedName name="MZNATILLA">#REF!</definedName>
    <definedName name="N" localSheetId="2">'[2]Part. No Ejecutables'!#REF!</definedName>
    <definedName name="N" localSheetId="3">'[2]Part. No Ejecutables'!#REF!</definedName>
    <definedName name="N" localSheetId="4">'[2]Part. No Ejecutables'!#REF!</definedName>
    <definedName name="N" localSheetId="5">'[2]Part. No Ejecutables'!#REF!</definedName>
    <definedName name="N" localSheetId="6">'[2]Part. No Ejecutables'!#REF!</definedName>
    <definedName name="N" localSheetId="7">'[2]Part. No Ejecutables'!#REF!</definedName>
    <definedName name="N" localSheetId="0">'[2]Part. No Ejecutables'!#REF!</definedName>
    <definedName name="N">'[2]Part. No Ejecutables'!#REF!</definedName>
    <definedName name="NADA" localSheetId="2">#REF!</definedName>
    <definedName name="NADA" localSheetId="3">#REF!</definedName>
    <definedName name="NADA" localSheetId="4">#REF!</definedName>
    <definedName name="NADA" localSheetId="5">#REF!</definedName>
    <definedName name="NADA" localSheetId="6">#REF!</definedName>
    <definedName name="NADA" localSheetId="7">#REF!</definedName>
    <definedName name="NADA">#REF!</definedName>
    <definedName name="NATILLA" localSheetId="2">#REF!</definedName>
    <definedName name="NATILLA" localSheetId="3">#REF!</definedName>
    <definedName name="NATILLA" localSheetId="4">#REF!</definedName>
    <definedName name="NATILLA" localSheetId="5">#REF!</definedName>
    <definedName name="NATILLA" localSheetId="6">#REF!</definedName>
    <definedName name="NATILLA" localSheetId="7">#REF!</definedName>
    <definedName name="NATILLA" localSheetId="0">#REF!</definedName>
    <definedName name="NATILLA">#REF!</definedName>
    <definedName name="Nave" localSheetId="2">#REF!</definedName>
    <definedName name="Nave" localSheetId="4">#REF!</definedName>
    <definedName name="Nave" localSheetId="7">#REF!</definedName>
    <definedName name="Nave">#REF!</definedName>
    <definedName name="NCLASI">#REF!</definedName>
    <definedName name="NCLASII">#REF!</definedName>
    <definedName name="NCLASIII">#REF!</definedName>
    <definedName name="NCLASIIII">#REF!</definedName>
    <definedName name="nelson" localSheetId="2">#REF!</definedName>
    <definedName name="nelson" localSheetId="4">#REF!</definedName>
    <definedName name="nelson" localSheetId="7">#REF!</definedName>
    <definedName name="nelson">#REF!</definedName>
    <definedName name="NIPLE1_2X4HG">[41]Materiales!$E$418</definedName>
    <definedName name="NIPLE11_2a31_2" localSheetId="2">#REF!</definedName>
    <definedName name="NIPLE11_2a31_2" localSheetId="3">#REF!</definedName>
    <definedName name="NIPLE11_2a31_2" localSheetId="4">#REF!</definedName>
    <definedName name="NIPLE11_2a31_2" localSheetId="5">#REF!</definedName>
    <definedName name="NIPLE11_2a31_2" localSheetId="6">#REF!</definedName>
    <definedName name="NIPLE11_2a31_2" localSheetId="7">#REF!</definedName>
    <definedName name="NIPLE11_2a31_2" localSheetId="0">#REF!</definedName>
    <definedName name="NIPLE11_2a31_2">#REF!</definedName>
    <definedName name="NIPLE112X4HG" localSheetId="2">#REF!</definedName>
    <definedName name="NIPLE112X4HG" localSheetId="4">#REF!</definedName>
    <definedName name="NIPLE112X4HG" localSheetId="5">#REF!</definedName>
    <definedName name="NIPLE112X4HG" localSheetId="6">#REF!</definedName>
    <definedName name="NIPLE112X4HG" localSheetId="7">#REF!</definedName>
    <definedName name="NIPLE112X4HG">#REF!</definedName>
    <definedName name="NIPLE112X6HG" localSheetId="2">#REF!</definedName>
    <definedName name="NIPLE112X6HG" localSheetId="4">#REF!</definedName>
    <definedName name="NIPLE112X6HG" localSheetId="5">#REF!</definedName>
    <definedName name="NIPLE112X6HG" localSheetId="6">#REF!</definedName>
    <definedName name="NIPLE112X6HG" localSheetId="7">#REF!</definedName>
    <definedName name="NIPLE112X6HG">#REF!</definedName>
    <definedName name="NIPLE112X8HG" localSheetId="2">#REF!</definedName>
    <definedName name="NIPLE112X8HG" localSheetId="4">#REF!</definedName>
    <definedName name="NIPLE112X8HG" localSheetId="5">#REF!</definedName>
    <definedName name="NIPLE112X8HG" localSheetId="6">#REF!</definedName>
    <definedName name="NIPLE112X8HG" localSheetId="7">#REF!</definedName>
    <definedName name="NIPLE112X8HG">#REF!</definedName>
    <definedName name="NIPLE125X4HG" localSheetId="2">#REF!</definedName>
    <definedName name="NIPLE125X4HG" localSheetId="4">#REF!</definedName>
    <definedName name="NIPLE125X4HG" localSheetId="5">#REF!</definedName>
    <definedName name="NIPLE125X4HG" localSheetId="6">#REF!</definedName>
    <definedName name="NIPLE125X4HG" localSheetId="7">#REF!</definedName>
    <definedName name="NIPLE125X4HG">#REF!</definedName>
    <definedName name="NIPLE12X4HG" localSheetId="2">#REF!</definedName>
    <definedName name="NIPLE12X4HG" localSheetId="4">#REF!</definedName>
    <definedName name="NIPLE12X4HG" localSheetId="7">#REF!</definedName>
    <definedName name="NIPLE12X4HG">#REF!</definedName>
    <definedName name="NIPLE1X4HG" localSheetId="2">#REF!</definedName>
    <definedName name="NIPLE1X4HG" localSheetId="4">#REF!</definedName>
    <definedName name="NIPLE1X4HG" localSheetId="5">#REF!</definedName>
    <definedName name="NIPLE1X4HG" localSheetId="6">#REF!</definedName>
    <definedName name="NIPLE1X4HG" localSheetId="7">#REF!</definedName>
    <definedName name="NIPLE1X4HG">#REF!</definedName>
    <definedName name="NIPLE212X4HG" localSheetId="2">#REF!</definedName>
    <definedName name="NIPLE212X4HG" localSheetId="4">#REF!</definedName>
    <definedName name="NIPLE212X4HG" localSheetId="5">#REF!</definedName>
    <definedName name="NIPLE212X4HG" localSheetId="6">#REF!</definedName>
    <definedName name="NIPLE212X4HG" localSheetId="7">#REF!</definedName>
    <definedName name="NIPLE212X4HG">#REF!</definedName>
    <definedName name="NIPLE2X4HG" localSheetId="2">#REF!</definedName>
    <definedName name="NIPLE2X4HG" localSheetId="4">#REF!</definedName>
    <definedName name="NIPLE2X4HG" localSheetId="5">#REF!</definedName>
    <definedName name="NIPLE2X4HG" localSheetId="6">#REF!</definedName>
    <definedName name="NIPLE2X4HG" localSheetId="7">#REF!</definedName>
    <definedName name="NIPLE2X4HG">#REF!</definedName>
    <definedName name="NIPLE2X6HG" localSheetId="2">#REF!</definedName>
    <definedName name="NIPLE2X6HG" localSheetId="4">#REF!</definedName>
    <definedName name="NIPLE2X6HG" localSheetId="5">#REF!</definedName>
    <definedName name="NIPLE2X6HG" localSheetId="6">#REF!</definedName>
    <definedName name="NIPLE2X6HG" localSheetId="7">#REF!</definedName>
    <definedName name="NIPLE2X6HG">#REF!</definedName>
    <definedName name="NIPLE3_8">[41]Materiales!$E$586</definedName>
    <definedName name="NIPLE34X4HG" localSheetId="2">#REF!</definedName>
    <definedName name="NIPLE34X4HG" localSheetId="3">#REF!</definedName>
    <definedName name="NIPLE34X4HG" localSheetId="4">#REF!</definedName>
    <definedName name="NIPLE34X4HG" localSheetId="5">#REF!</definedName>
    <definedName name="NIPLE34X4HG" localSheetId="6">#REF!</definedName>
    <definedName name="NIPLE34X4HG" localSheetId="7">#REF!</definedName>
    <definedName name="NIPLE34X4HG" localSheetId="0">#REF!</definedName>
    <definedName name="NIPLE34X4HG">#REF!</definedName>
    <definedName name="NIPLE3X12HG" localSheetId="2">#REF!</definedName>
    <definedName name="NIPLE3X12HG" localSheetId="4">#REF!</definedName>
    <definedName name="NIPLE3X12HG" localSheetId="5">#REF!</definedName>
    <definedName name="NIPLE3X12HG" localSheetId="6">#REF!</definedName>
    <definedName name="NIPLE3X12HG" localSheetId="7">#REF!</definedName>
    <definedName name="NIPLE3X12HG">#REF!</definedName>
    <definedName name="NIPLE3X312HG" localSheetId="2">#REF!</definedName>
    <definedName name="NIPLE3X312HG" localSheetId="4">#REF!</definedName>
    <definedName name="NIPLE3X312HG" localSheetId="5">#REF!</definedName>
    <definedName name="NIPLE3X312HG" localSheetId="6">#REF!</definedName>
    <definedName name="NIPLE3X312HG" localSheetId="7">#REF!</definedName>
    <definedName name="NIPLE3X312HG">#REF!</definedName>
    <definedName name="NIPLE3X4HG" localSheetId="2">#REF!</definedName>
    <definedName name="NIPLE3X4HG" localSheetId="4">#REF!</definedName>
    <definedName name="NIPLE3X4HG" localSheetId="5">#REF!</definedName>
    <definedName name="NIPLE3X4HG" localSheetId="6">#REF!</definedName>
    <definedName name="NIPLE3X4HG" localSheetId="7">#REF!</definedName>
    <definedName name="NIPLE3X4HG">#REF!</definedName>
    <definedName name="NIPLE3X6HG" localSheetId="2">#REF!</definedName>
    <definedName name="NIPLE3X6HG" localSheetId="4">#REF!</definedName>
    <definedName name="NIPLE3X6HG" localSheetId="5">#REF!</definedName>
    <definedName name="NIPLE3X6HG" localSheetId="6">#REF!</definedName>
    <definedName name="NIPLE3X6HG" localSheetId="7">#REF!</definedName>
    <definedName name="NIPLE3X6HG">#REF!</definedName>
    <definedName name="NIPLE4X4HG" localSheetId="2">#REF!</definedName>
    <definedName name="NIPLE4X4HG" localSheetId="4">#REF!</definedName>
    <definedName name="NIPLE4X4HG" localSheetId="5">#REF!</definedName>
    <definedName name="NIPLE4X4HG" localSheetId="6">#REF!</definedName>
    <definedName name="NIPLE4X4HG" localSheetId="7">#REF!</definedName>
    <definedName name="NIPLE4X4HG">#REF!</definedName>
    <definedName name="NIPLECROM38X212" localSheetId="2">#REF!</definedName>
    <definedName name="NIPLECROM38X212" localSheetId="4">#REF!</definedName>
    <definedName name="NIPLECROM38X212" localSheetId="7">#REF!</definedName>
    <definedName name="NIPLECROM38X212">#REF!</definedName>
    <definedName name="nissan">'[43]Listado Equipos a utilizar'!#REF!</definedName>
    <definedName name="num.meses" localSheetId="2">#REF!</definedName>
    <definedName name="num.meses" localSheetId="4">#REF!</definedName>
    <definedName name="num.meses" localSheetId="7">#REF!</definedName>
    <definedName name="num.meses">#REF!</definedName>
    <definedName name="Num_Pmt_Per_Year" localSheetId="2">#REF!</definedName>
    <definedName name="Num_Pmt_Per_Year" localSheetId="4">#REF!</definedName>
    <definedName name="Num_Pmt_Per_Year" localSheetId="7">#REF!</definedName>
    <definedName name="Num_Pmt_Per_Year">#REF!</definedName>
    <definedName name="numadic" localSheetId="2">#REF!</definedName>
    <definedName name="numadic" localSheetId="4">#REF!</definedName>
    <definedName name="numadic" localSheetId="5">#REF!</definedName>
    <definedName name="numadic" localSheetId="6">#REF!</definedName>
    <definedName name="numadic" localSheetId="7">#REF!</definedName>
    <definedName name="numadic">#REF!</definedName>
    <definedName name="Number_of_Payments" localSheetId="2">MATCH(0.01,'LOTE B'!End_Bal,-1)+1</definedName>
    <definedName name="Number_of_Payments" localSheetId="3">MATCH(0.01,[0]!End_Bal,-1)+1</definedName>
    <definedName name="Number_of_Payments" localSheetId="4">MATCH(0.01,[0]!End_Bal,-1)+1</definedName>
    <definedName name="Number_of_Payments" localSheetId="5">MATCH(0.01,[0]!End_Bal,-1)+1</definedName>
    <definedName name="Number_of_Payments" localSheetId="6">MATCH(0.01,[0]!End_Bal,-1)+1</definedName>
    <definedName name="Number_of_Payments" localSheetId="7">MATCH(0.01,[0]!End_Bal,-1)+1</definedName>
    <definedName name="Number_of_Payments" localSheetId="0">MATCH(0.01,[0]!End_Bal,-1)+1</definedName>
    <definedName name="Number_of_Payments">MATCH(0.01,End_Bal,-1)+1</definedName>
    <definedName name="NumPar">[132]Cubicacion!$A$9:$A$120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7">#REF!</definedName>
    <definedName name="O" localSheetId="0">#REF!</definedName>
    <definedName name="O">#REF!</definedName>
    <definedName name="o0" localSheetId="2">#REF!</definedName>
    <definedName name="o0" localSheetId="4">#REF!</definedName>
    <definedName name="o0" localSheetId="7">#REF!</definedName>
    <definedName name="o0">#REF!</definedName>
    <definedName name="obi">#REF!</definedName>
    <definedName name="obii">#REF!</definedName>
    <definedName name="obiii">#REF!</definedName>
    <definedName name="obiiii">#REF!</definedName>
    <definedName name="Obra.Civil.Ext." localSheetId="2">#REF!</definedName>
    <definedName name="Obra.Civil.Ext." localSheetId="4">#REF!</definedName>
    <definedName name="Obra.Civil.Ext." localSheetId="7">#REF!</definedName>
    <definedName name="Obra.Civil.Ext.">#REF!</definedName>
    <definedName name="Obra___Puente_Sobre_el_Matayaya__Carretera_Las_Matas_Elias_Pina">"proyecto"</definedName>
    <definedName name="OBRA_MANO">#REF!</definedName>
    <definedName name="Obrero_Dia">[57]MO!$C$11</definedName>
    <definedName name="Obrero_Hr">[133]MO!$D$11</definedName>
    <definedName name="ofi">#REF!</definedName>
    <definedName name="ofii">#REF!</definedName>
    <definedName name="ofiii">#REF!</definedName>
    <definedName name="ofiiii">#REF!</definedName>
    <definedName name="OISOE">#REF!</definedName>
    <definedName name="Ok" localSheetId="3">[134]INS!$D$567</definedName>
    <definedName name="Ok" localSheetId="4">[134]INS!$D$567</definedName>
    <definedName name="Ok" localSheetId="5">[134]INS!$D$567</definedName>
    <definedName name="Ok" localSheetId="6">[134]INS!$D$567</definedName>
    <definedName name="Ok" localSheetId="7">[134]INS!$D$567</definedName>
    <definedName name="Ok" localSheetId="0">[134]INS!$D$567</definedName>
    <definedName name="Ok">[135]INS!$D$567</definedName>
    <definedName name="okey">#REF!</definedName>
    <definedName name="omencofrado">'[55]O.M. y Salarios'!#REF!</definedName>
    <definedName name="OP" localSheetId="2">[4]A!#REF!</definedName>
    <definedName name="OP" localSheetId="3">[4]A!#REF!</definedName>
    <definedName name="OP" localSheetId="4">[4]A!#REF!</definedName>
    <definedName name="OP" localSheetId="5">[4]A!#REF!</definedName>
    <definedName name="OP" localSheetId="6">[4]A!#REF!</definedName>
    <definedName name="OP" localSheetId="7">[4]A!#REF!</definedName>
    <definedName name="OP">[4]A!#REF!</definedName>
    <definedName name="OP.1">'[33]MANO DE OBRA'!$C$9</definedName>
    <definedName name="OP.2">'[33]MANO DE OBRA'!$C$8</definedName>
    <definedName name="OP1CA" localSheetId="2">#REF!</definedName>
    <definedName name="OP1CA" localSheetId="3">#REF!</definedName>
    <definedName name="OP1CA" localSheetId="4">#REF!</definedName>
    <definedName name="OP1CA" localSheetId="5">#REF!</definedName>
    <definedName name="OP1CA" localSheetId="6">#REF!</definedName>
    <definedName name="OP1CA" localSheetId="7">#REF!</definedName>
    <definedName name="OP1CA" localSheetId="0">#REF!</definedName>
    <definedName name="OP1CA">#REF!</definedName>
    <definedName name="OP1DE" localSheetId="2">#REF!</definedName>
    <definedName name="OP1DE" localSheetId="4">#REF!</definedName>
    <definedName name="OP1DE" localSheetId="7">#REF!</definedName>
    <definedName name="OP1DE">#REF!</definedName>
    <definedName name="OP1EL" localSheetId="2">#REF!</definedName>
    <definedName name="OP1EL" localSheetId="4">#REF!</definedName>
    <definedName name="OP1EL" localSheetId="7">#REF!</definedName>
    <definedName name="OP1EL">#REF!</definedName>
    <definedName name="OP1PI" localSheetId="2">#REF!</definedName>
    <definedName name="OP1PI" localSheetId="4">#REF!</definedName>
    <definedName name="OP1PI" localSheetId="5">#REF!</definedName>
    <definedName name="OP1PI" localSheetId="6">#REF!</definedName>
    <definedName name="OP1PI" localSheetId="7">#REF!</definedName>
    <definedName name="OP1PI">#REF!</definedName>
    <definedName name="OP1PL" localSheetId="2">#REF!</definedName>
    <definedName name="OP1PL" localSheetId="4">#REF!</definedName>
    <definedName name="OP1PL" localSheetId="5">#REF!</definedName>
    <definedName name="OP1PL" localSheetId="6">#REF!</definedName>
    <definedName name="OP1PL" localSheetId="7">#REF!</definedName>
    <definedName name="OP1PL">#REF!</definedName>
    <definedName name="OP1VA" localSheetId="2">#REF!</definedName>
    <definedName name="OP1VA" localSheetId="4">#REF!</definedName>
    <definedName name="OP1VA" localSheetId="5">#REF!</definedName>
    <definedName name="OP1VA" localSheetId="6">#REF!</definedName>
    <definedName name="OP1VA" localSheetId="7">#REF!</definedName>
    <definedName name="OP1VA">#REF!</definedName>
    <definedName name="OP2CA" localSheetId="2">#REF!</definedName>
    <definedName name="OP2CA" localSheetId="4">#REF!</definedName>
    <definedName name="OP2CA" localSheetId="5">#REF!</definedName>
    <definedName name="OP2CA" localSheetId="6">#REF!</definedName>
    <definedName name="OP2CA" localSheetId="7">#REF!</definedName>
    <definedName name="OP2CA">#REF!</definedName>
    <definedName name="OP2DE" localSheetId="2">#REF!</definedName>
    <definedName name="OP2DE" localSheetId="4">#REF!</definedName>
    <definedName name="OP2DE" localSheetId="5">#REF!</definedName>
    <definedName name="OP2DE" localSheetId="6">#REF!</definedName>
    <definedName name="OP2DE" localSheetId="7">#REF!</definedName>
    <definedName name="OP2DE">#REF!</definedName>
    <definedName name="OP2EL" localSheetId="2">#REF!</definedName>
    <definedName name="OP2EL" localSheetId="4">#REF!</definedName>
    <definedName name="OP2EL" localSheetId="5">#REF!</definedName>
    <definedName name="OP2EL" localSheetId="6">#REF!</definedName>
    <definedName name="OP2EL" localSheetId="7">#REF!</definedName>
    <definedName name="OP2EL">#REF!</definedName>
    <definedName name="OP2PI" localSheetId="2">#REF!</definedName>
    <definedName name="OP2PI" localSheetId="4">#REF!</definedName>
    <definedName name="OP2PI" localSheetId="5">#REF!</definedName>
    <definedName name="OP2PI" localSheetId="6">#REF!</definedName>
    <definedName name="OP2PI" localSheetId="7">#REF!</definedName>
    <definedName name="OP2PI">#REF!</definedName>
    <definedName name="OP2PL" localSheetId="2">#REF!</definedName>
    <definedName name="OP2PL" localSheetId="4">#REF!</definedName>
    <definedName name="OP2PL" localSheetId="5">#REF!</definedName>
    <definedName name="OP2PL" localSheetId="6">#REF!</definedName>
    <definedName name="OP2PL" localSheetId="7">#REF!</definedName>
    <definedName name="OP2PL">#REF!</definedName>
    <definedName name="OP2VA" localSheetId="2">#REF!</definedName>
    <definedName name="OP2VA" localSheetId="4">#REF!</definedName>
    <definedName name="OP2VA" localSheetId="5">#REF!</definedName>
    <definedName name="OP2VA" localSheetId="6">#REF!</definedName>
    <definedName name="OP2VA" localSheetId="7">#REF!</definedName>
    <definedName name="OP2VA">#REF!</definedName>
    <definedName name="opala">[25]Salarios!$D$16</definedName>
    <definedName name="Opc.2" localSheetId="2">#REF!</definedName>
    <definedName name="Opc.2" localSheetId="3">#REF!</definedName>
    <definedName name="Opc.2" localSheetId="4">#REF!</definedName>
    <definedName name="Opc.2" localSheetId="5">#REF!</definedName>
    <definedName name="Opc.2" localSheetId="6">#REF!</definedName>
    <definedName name="Opc.2" localSheetId="7">#REF!</definedName>
    <definedName name="Opc.2">#REF!</definedName>
    <definedName name="Operador.Tipo.1" localSheetId="2">#REF!</definedName>
    <definedName name="Operador.Tipo.1" localSheetId="4">#REF!</definedName>
    <definedName name="Operador.Tipo.1" localSheetId="7">#REF!</definedName>
    <definedName name="Operador.Tipo.1">#REF!</definedName>
    <definedName name="Operador.Tipo.2" localSheetId="2">#REF!</definedName>
    <definedName name="Operador.Tipo.2" localSheetId="4">#REF!</definedName>
    <definedName name="Operador.Tipo.2" localSheetId="7">#REF!</definedName>
    <definedName name="Operador.Tipo.2">#REF!</definedName>
    <definedName name="Operadorgrader">[50]OBRAMANO!$F$74</definedName>
    <definedName name="operadorpala">[50]OBRAMANO!$F$72</definedName>
    <definedName name="operadorretro">[50]OBRAMANO!$F$77</definedName>
    <definedName name="operadorrodillo">[50]OBRAMANO!$F$75</definedName>
    <definedName name="operadortractor">[50]OBRAMANO!$F$76</definedName>
    <definedName name="OPERARIOPRIMERA">[96]SALARIOS!$C$10</definedName>
    <definedName name="OPERMAN" localSheetId="2">#REF!</definedName>
    <definedName name="OPERMAN" localSheetId="3">#REF!</definedName>
    <definedName name="OPERMAN" localSheetId="4">#REF!</definedName>
    <definedName name="OPERMAN" localSheetId="5">#REF!</definedName>
    <definedName name="OPERMAN" localSheetId="6">#REF!</definedName>
    <definedName name="OPERMAN" localSheetId="7">#REF!</definedName>
    <definedName name="OPERMAN" localSheetId="0">#REF!</definedName>
    <definedName name="OPERMAN">#REF!</definedName>
    <definedName name="OPERPAL" localSheetId="2">#REF!</definedName>
    <definedName name="OPERPAL" localSheetId="4">#REF!</definedName>
    <definedName name="OPERPAL" localSheetId="7">#REF!</definedName>
    <definedName name="OPERPAL">#REF!</definedName>
    <definedName name="orden" localSheetId="2">[9]insumo!#REF!</definedName>
    <definedName name="orden" localSheetId="3">[14]insumo!#REF!</definedName>
    <definedName name="orden" localSheetId="4">[14]insumo!#REF!</definedName>
    <definedName name="orden" localSheetId="5">[14]insumo!#REF!</definedName>
    <definedName name="orden" localSheetId="6">[14]insumo!#REF!</definedName>
    <definedName name="orden" localSheetId="7">[14]insumo!#REF!</definedName>
    <definedName name="orden">[9]insumo!#REF!</definedName>
    <definedName name="Ori" localSheetId="2">#REF!</definedName>
    <definedName name="Ori" localSheetId="3">#REF!</definedName>
    <definedName name="Ori" localSheetId="4">#REF!</definedName>
    <definedName name="Ori" localSheetId="5">#REF!</definedName>
    <definedName name="Ori" localSheetId="6">#REF!</definedName>
    <definedName name="Ori" localSheetId="7">#REF!</definedName>
    <definedName name="Ori">#REF!</definedName>
    <definedName name="ORI12FBCO" localSheetId="2">#REF!</definedName>
    <definedName name="ORI12FBCO" localSheetId="4">#REF!</definedName>
    <definedName name="ORI12FBCO" localSheetId="7">#REF!</definedName>
    <definedName name="ORI12FBCO">#REF!</definedName>
    <definedName name="ORI12FBCOFLUX" localSheetId="2">#REF!</definedName>
    <definedName name="ORI12FBCOFLUX" localSheetId="4">#REF!</definedName>
    <definedName name="ORI12FBCOFLUX" localSheetId="7">#REF!</definedName>
    <definedName name="ORI12FBCOFLUX">#REF!</definedName>
    <definedName name="ORI12FFLUXBCOCONTRA" localSheetId="2">#REF!</definedName>
    <definedName name="ORI12FFLUXBCOCONTRA" localSheetId="4">#REF!</definedName>
    <definedName name="ORI12FFLUXBCOCONTRA" localSheetId="7">#REF!</definedName>
    <definedName name="ORI12FFLUXBCOCONTRA">#REF!</definedName>
    <definedName name="ORINAL">[40]Analisis!$F$862</definedName>
    <definedName name="ORINAL12" localSheetId="2">#REF!</definedName>
    <definedName name="ORINAL12" localSheetId="3">#REF!</definedName>
    <definedName name="ORINAL12" localSheetId="4">#REF!</definedName>
    <definedName name="ORINAL12" localSheetId="5">#REF!</definedName>
    <definedName name="ORINAL12" localSheetId="6">#REF!</definedName>
    <definedName name="ORINAL12" localSheetId="7">#REF!</definedName>
    <definedName name="ORINAL12" localSheetId="0">#REF!</definedName>
    <definedName name="ORINAL12">#REF!</definedName>
    <definedName name="ORINALCAMBIO">[40]Analisis!$F$872</definedName>
    <definedName name="ORINALPEQ" localSheetId="2">#REF!</definedName>
    <definedName name="ORINALPEQ" localSheetId="3">#REF!</definedName>
    <definedName name="ORINALPEQ" localSheetId="4">#REF!</definedName>
    <definedName name="ORINALPEQ" localSheetId="5">#REF!</definedName>
    <definedName name="ORINALPEQ" localSheetId="6">#REF!</definedName>
    <definedName name="ORINALPEQ" localSheetId="7">#REF!</definedName>
    <definedName name="ORINALPEQ" localSheetId="0">#REF!</definedName>
    <definedName name="ORINALPEQ">#REF!</definedName>
    <definedName name="ORINALSENCILLO" localSheetId="2">#REF!</definedName>
    <definedName name="ORINALSENCILLO" localSheetId="3">#REF!</definedName>
    <definedName name="ORINALSENCILLO" localSheetId="4">#REF!</definedName>
    <definedName name="ORINALSENCILLO" localSheetId="5">#REF!</definedName>
    <definedName name="ORINALSENCILLO" localSheetId="6">#REF!</definedName>
    <definedName name="ORINALSENCILLO" localSheetId="7">#REF!</definedName>
    <definedName name="ORINALSENCILLO" localSheetId="0">#REF!</definedName>
    <definedName name="ORINALSENCILLO">#REF!</definedName>
    <definedName name="ORIPEQBCO" localSheetId="2">#REF!</definedName>
    <definedName name="ORIPEQBCO" localSheetId="4">#REF!</definedName>
    <definedName name="ORIPEQBCO" localSheetId="7">#REF!</definedName>
    <definedName name="ORIPEQBCO">#REF!</definedName>
    <definedName name="OTR_15">'[42]A-civil'!$A$1946:$G$1946</definedName>
    <definedName name="OTR_20" localSheetId="2">#REF!</definedName>
    <definedName name="OTR_20" localSheetId="3">#REF!</definedName>
    <definedName name="OTR_20" localSheetId="4">#REF!</definedName>
    <definedName name="OTR_20" localSheetId="5">#REF!</definedName>
    <definedName name="OTR_20" localSheetId="6">#REF!</definedName>
    <definedName name="OTR_20" localSheetId="7">#REF!</definedName>
    <definedName name="OTR_20">#REF!</definedName>
    <definedName name="OTR_25" localSheetId="2">#REF!</definedName>
    <definedName name="OTR_25" localSheetId="4">#REF!</definedName>
    <definedName name="OTR_25" localSheetId="7">#REF!</definedName>
    <definedName name="OTR_25">#REF!</definedName>
    <definedName name="OTR_26" localSheetId="2">#REF!</definedName>
    <definedName name="OTR_26" localSheetId="4">#REF!</definedName>
    <definedName name="OTR_26" localSheetId="7">#REF!</definedName>
    <definedName name="OTR_26">#REF!</definedName>
    <definedName name="OTR_27" localSheetId="2">#REF!</definedName>
    <definedName name="OTR_27" localSheetId="4">#REF!</definedName>
    <definedName name="OTR_27" localSheetId="7">#REF!</definedName>
    <definedName name="OTR_27">#REF!</definedName>
    <definedName name="OTR_28" localSheetId="2">#REF!</definedName>
    <definedName name="OTR_28" localSheetId="4">#REF!</definedName>
    <definedName name="OTR_28" localSheetId="7">#REF!</definedName>
    <definedName name="OTR_28">#REF!</definedName>
    <definedName name="OTR_29">'[42]A-civil'!$A$1952:$G$1952</definedName>
    <definedName name="OTR_30">'[42]A-civil'!$A$1953:$G$1953</definedName>
    <definedName name="otractor">[25]Salarios!$D$14</definedName>
    <definedName name="OXIDOROJO" localSheetId="2">#REF!</definedName>
    <definedName name="OXIDOROJO" localSheetId="3">#REF!</definedName>
    <definedName name="OXIDOROJO" localSheetId="4">#REF!</definedName>
    <definedName name="OXIDOROJO" localSheetId="5">#REF!</definedName>
    <definedName name="OXIDOROJO" localSheetId="6">#REF!</definedName>
    <definedName name="OXIDOROJO" localSheetId="7">#REF!</definedName>
    <definedName name="OXIDOROJO" localSheetId="0">#REF!</definedName>
    <definedName name="OXIDOROJO">#REF!</definedName>
    <definedName name="P" localSheetId="2">#REF!</definedName>
    <definedName name="P" localSheetId="4">#REF!</definedName>
    <definedName name="P" localSheetId="7">#REF!</definedName>
    <definedName name="P">#REF!</definedName>
    <definedName name="P.U." localSheetId="2">[110]Análisis!#REF!</definedName>
    <definedName name="P.U." localSheetId="4">[110]Análisis!#REF!</definedName>
    <definedName name="P.U." localSheetId="7">[110]Análisis!#REF!</definedName>
    <definedName name="P.U.">[110]Análisis!#REF!</definedName>
    <definedName name="P.U.Amercoat_385ASA">[136]Insumos!$E$15</definedName>
    <definedName name="P.U.Amercoat_385ASA_2">#N/A</definedName>
    <definedName name="P.U.Amercoat_385ASA_3">#N/A</definedName>
    <definedName name="P.U.Dimecote9">[136]Insumos!$E$13</definedName>
    <definedName name="P.U.Dimecote9_2">#N/A</definedName>
    <definedName name="P.U.Dimecote9_3">#N/A</definedName>
    <definedName name="P.U.Thinner1000">[136]Insumos!$E$12</definedName>
    <definedName name="P.U.Thinner1000_2">#N/A</definedName>
    <definedName name="P.U.Thinner1000_3">#N/A</definedName>
    <definedName name="P.U.Urethane_Acrilico">[136]Insumos!$E$17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12BLOCK12" localSheetId="2">#REF!</definedName>
    <definedName name="P12BLOCK12" localSheetId="3">#REF!</definedName>
    <definedName name="P12BLOCK12" localSheetId="4">#REF!</definedName>
    <definedName name="P12BLOCK12" localSheetId="5">#REF!</definedName>
    <definedName name="P12BLOCK12" localSheetId="6">#REF!</definedName>
    <definedName name="P12BLOCK12" localSheetId="7">#REF!</definedName>
    <definedName name="P12BLOCK12" localSheetId="0">#REF!</definedName>
    <definedName name="P12BLOCK12">#REF!</definedName>
    <definedName name="P12BLOCK6" localSheetId="2">#REF!</definedName>
    <definedName name="P12BLOCK6" localSheetId="4">#REF!</definedName>
    <definedName name="P12BLOCK6" localSheetId="7">#REF!</definedName>
    <definedName name="P12BLOCK6">#REF!</definedName>
    <definedName name="P12BLOCK8" localSheetId="2">#REF!</definedName>
    <definedName name="P12BLOCK8" localSheetId="4">#REF!</definedName>
    <definedName name="P12BLOCK8" localSheetId="7">#REF!</definedName>
    <definedName name="P12BLOCK8">#REF!</definedName>
    <definedName name="P1XE" localSheetId="2">#REF!</definedName>
    <definedName name="P1XE" localSheetId="4">#REF!</definedName>
    <definedName name="P1XE" localSheetId="7">#REF!</definedName>
    <definedName name="P1XE">#REF!</definedName>
    <definedName name="P1XT" localSheetId="2">#REF!</definedName>
    <definedName name="P1XT" localSheetId="4">#REF!</definedName>
    <definedName name="P1XT" localSheetId="7">#REF!</definedName>
    <definedName name="P1XT">#REF!</definedName>
    <definedName name="P1YE" localSheetId="2">#REF!</definedName>
    <definedName name="P1YE" localSheetId="4">#REF!</definedName>
    <definedName name="P1YE" localSheetId="7">#REF!</definedName>
    <definedName name="P1YE">#REF!</definedName>
    <definedName name="P1YT" localSheetId="2">#REF!</definedName>
    <definedName name="P1YT" localSheetId="4">#REF!</definedName>
    <definedName name="P1YT" localSheetId="7">#REF!</definedName>
    <definedName name="P1YT">#REF!</definedName>
    <definedName name="p2m2" localSheetId="2">#REF!</definedName>
    <definedName name="p2m2" localSheetId="4">#REF!</definedName>
    <definedName name="p2m2" localSheetId="7">#REF!</definedName>
    <definedName name="p2m2">#REF!</definedName>
    <definedName name="P2XE" localSheetId="2">#REF!</definedName>
    <definedName name="P2XE" localSheetId="4">#REF!</definedName>
    <definedName name="P2XE" localSheetId="7">#REF!</definedName>
    <definedName name="P2XE">#REF!</definedName>
    <definedName name="P2XT" localSheetId="2">#REF!</definedName>
    <definedName name="P2XT" localSheetId="4">#REF!</definedName>
    <definedName name="P2XT" localSheetId="7">#REF!</definedName>
    <definedName name="P2XT">#REF!</definedName>
    <definedName name="P2YE" localSheetId="2">#REF!</definedName>
    <definedName name="P2YE" localSheetId="4">#REF!</definedName>
    <definedName name="P2YE" localSheetId="7">#REF!</definedName>
    <definedName name="P2YE">#REF!</definedName>
    <definedName name="P3XE" localSheetId="2">#REF!</definedName>
    <definedName name="P3XE" localSheetId="4">#REF!</definedName>
    <definedName name="P3XE" localSheetId="7">#REF!</definedName>
    <definedName name="P3XE">#REF!</definedName>
    <definedName name="P3XT" localSheetId="2">#REF!</definedName>
    <definedName name="P3XT" localSheetId="4">#REF!</definedName>
    <definedName name="P3XT" localSheetId="7">#REF!</definedName>
    <definedName name="P3XT">#REF!</definedName>
    <definedName name="P3YE" localSheetId="2">#REF!</definedName>
    <definedName name="P3YE" localSheetId="4">#REF!</definedName>
    <definedName name="P3YE" localSheetId="7">#REF!</definedName>
    <definedName name="P3YE">#REF!</definedName>
    <definedName name="P3YT" localSheetId="2">#REF!</definedName>
    <definedName name="P3YT" localSheetId="4">#REF!</definedName>
    <definedName name="P3YT" localSheetId="7">#REF!</definedName>
    <definedName name="P3YT">#REF!</definedName>
    <definedName name="P4XE" localSheetId="2">#REF!</definedName>
    <definedName name="P4XE" localSheetId="4">#REF!</definedName>
    <definedName name="P4XE" localSheetId="7">#REF!</definedName>
    <definedName name="P4XE">#REF!</definedName>
    <definedName name="P4XT" localSheetId="2">#REF!</definedName>
    <definedName name="P4XT" localSheetId="4">#REF!</definedName>
    <definedName name="P4XT" localSheetId="7">#REF!</definedName>
    <definedName name="P4XT">#REF!</definedName>
    <definedName name="P4YE" localSheetId="2">#REF!</definedName>
    <definedName name="P4YE" localSheetId="4">#REF!</definedName>
    <definedName name="P4YE" localSheetId="7">#REF!</definedName>
    <definedName name="P4YE">#REF!</definedName>
    <definedName name="P4YT" localSheetId="2">#REF!</definedName>
    <definedName name="P4YT" localSheetId="4">#REF!</definedName>
    <definedName name="P4YT" localSheetId="7">#REF!</definedName>
    <definedName name="P4YT">#REF!</definedName>
    <definedName name="P5XE" localSheetId="2">#REF!</definedName>
    <definedName name="P5XE" localSheetId="4">#REF!</definedName>
    <definedName name="P5XE" localSheetId="7">#REF!</definedName>
    <definedName name="P5XE">#REF!</definedName>
    <definedName name="P5YE" localSheetId="2">#REF!</definedName>
    <definedName name="P5YE" localSheetId="4">#REF!</definedName>
    <definedName name="P5YE" localSheetId="7">#REF!</definedName>
    <definedName name="P5YE">#REF!</definedName>
    <definedName name="P5YT" localSheetId="2">#REF!</definedName>
    <definedName name="P5YT" localSheetId="4">#REF!</definedName>
    <definedName name="P5YT" localSheetId="7">#REF!</definedName>
    <definedName name="P5YT">#REF!</definedName>
    <definedName name="P6XE" localSheetId="2">#REF!</definedName>
    <definedName name="P6XE" localSheetId="4">#REF!</definedName>
    <definedName name="P6XE" localSheetId="7">#REF!</definedName>
    <definedName name="P6XE">#REF!</definedName>
    <definedName name="P6XT" localSheetId="2">#REF!</definedName>
    <definedName name="P6XT" localSheetId="4">#REF!</definedName>
    <definedName name="P6XT" localSheetId="7">#REF!</definedName>
    <definedName name="P6XT">#REF!</definedName>
    <definedName name="P6YE" localSheetId="2">#REF!</definedName>
    <definedName name="P6YE" localSheetId="4">#REF!</definedName>
    <definedName name="P6YE" localSheetId="7">#REF!</definedName>
    <definedName name="P6YE">#REF!</definedName>
    <definedName name="P6YT" localSheetId="2">#REF!</definedName>
    <definedName name="P6YT" localSheetId="4">#REF!</definedName>
    <definedName name="P6YT" localSheetId="7">#REF!</definedName>
    <definedName name="P6YT">#REF!</definedName>
    <definedName name="P7XE" localSheetId="2">#REF!</definedName>
    <definedName name="P7XE" localSheetId="4">#REF!</definedName>
    <definedName name="P7XE" localSheetId="7">#REF!</definedName>
    <definedName name="P7XE">#REF!</definedName>
    <definedName name="P7YE" localSheetId="2">#REF!</definedName>
    <definedName name="P7YE" localSheetId="4">#REF!</definedName>
    <definedName name="P7YE" localSheetId="7">#REF!</definedName>
    <definedName name="P7YE">#REF!</definedName>
    <definedName name="P7YT" localSheetId="2">#REF!</definedName>
    <definedName name="P7YT" localSheetId="4">#REF!</definedName>
    <definedName name="P7YT" localSheetId="7">#REF!</definedName>
    <definedName name="P7YT">#REF!</definedName>
    <definedName name="PAASC1" localSheetId="2">[23]Volumenes!#REF!</definedName>
    <definedName name="PAASC1" localSheetId="4">[23]Volumenes!#REF!</definedName>
    <definedName name="PAASC1" localSheetId="7">[23]Volumenes!#REF!</definedName>
    <definedName name="PAASC1">[23]Volumenes!#REF!</definedName>
    <definedName name="pablo2" localSheetId="2">[23]Volumenes!#REF!</definedName>
    <definedName name="pablo2" localSheetId="4">[23]Volumenes!#REF!</definedName>
    <definedName name="pablo2" localSheetId="7">[23]Volumenes!#REF!</definedName>
    <definedName name="pablo2">[23]Volumenes!#REF!</definedName>
    <definedName name="pablo3" localSheetId="2">[23]Volumenes!#REF!</definedName>
    <definedName name="pablo3" localSheetId="4">[23]Volumenes!#REF!</definedName>
    <definedName name="pablo3" localSheetId="7">[23]Volumenes!#REF!</definedName>
    <definedName name="pablo3">[23]Volumenes!#REF!</definedName>
    <definedName name="PABR112EMT" localSheetId="2">#REF!</definedName>
    <definedName name="PABR112EMT" localSheetId="3">#REF!</definedName>
    <definedName name="PABR112EMT" localSheetId="4">#REF!</definedName>
    <definedName name="PABR112EMT" localSheetId="5">#REF!</definedName>
    <definedName name="PABR112EMT" localSheetId="6">#REF!</definedName>
    <definedName name="PABR112EMT" localSheetId="7">#REF!</definedName>
    <definedName name="PABR112EMT" localSheetId="0">#REF!</definedName>
    <definedName name="PABR112EMT">#REF!</definedName>
    <definedName name="PABR1HG" localSheetId="2">#REF!</definedName>
    <definedName name="PABR1HG" localSheetId="4">#REF!</definedName>
    <definedName name="PABR1HG" localSheetId="7">#REF!</definedName>
    <definedName name="PABR1HG">#REF!</definedName>
    <definedName name="PABR212HG" localSheetId="2">#REF!</definedName>
    <definedName name="PABR212HG" localSheetId="4">#REF!</definedName>
    <definedName name="PABR212HG" localSheetId="7">#REF!</definedName>
    <definedName name="PABR212HG">#REF!</definedName>
    <definedName name="PABR2HG" localSheetId="2">#REF!</definedName>
    <definedName name="PABR2HG" localSheetId="4">#REF!</definedName>
    <definedName name="PABR2HG" localSheetId="7">#REF!</definedName>
    <definedName name="PABR2HG">#REF!</definedName>
    <definedName name="PABR34HG" localSheetId="2">#REF!</definedName>
    <definedName name="PABR34HG" localSheetId="4">#REF!</definedName>
    <definedName name="PABR34HG" localSheetId="7">#REF!</definedName>
    <definedName name="PABR34HG">#REF!</definedName>
    <definedName name="PABR3HG" localSheetId="2">#REF!</definedName>
    <definedName name="PABR3HG" localSheetId="4">#REF!</definedName>
    <definedName name="PABR3HG" localSheetId="7">#REF!</definedName>
    <definedName name="PABR3HG">#REF!</definedName>
    <definedName name="PACERO1" localSheetId="2">'[86]LISTA DE MATERIALES'!#REF!</definedName>
    <definedName name="PACERO1" localSheetId="4">'[86]LISTA DE MATERIALES'!#REF!</definedName>
    <definedName name="PACERO1" localSheetId="7">'[86]LISTA DE MATERIALES'!#REF!</definedName>
    <definedName name="PACERO1">'[86]LISTA DE MATERIALES'!#REF!</definedName>
    <definedName name="PACERO12" localSheetId="2">'[86]LISTA DE MATERIALES'!#REF!</definedName>
    <definedName name="PACERO12" localSheetId="4">'[86]LISTA DE MATERIALES'!#REF!</definedName>
    <definedName name="PACERO12" localSheetId="7">'[86]LISTA DE MATERIALES'!#REF!</definedName>
    <definedName name="PACERO12">'[86]LISTA DE MATERIALES'!#REF!</definedName>
    <definedName name="PACERO1225" localSheetId="2">'[86]LISTA DE MATERIALES'!#REF!</definedName>
    <definedName name="PACERO1225" localSheetId="4">'[86]LISTA DE MATERIALES'!#REF!</definedName>
    <definedName name="PACERO1225" localSheetId="7">'[86]LISTA DE MATERIALES'!#REF!</definedName>
    <definedName name="PACERO1225">'[86]LISTA DE MATERIALES'!#REF!</definedName>
    <definedName name="PACERO14" localSheetId="2">'[86]LISTA DE MATERIALES'!#REF!</definedName>
    <definedName name="PACERO14" localSheetId="4">'[86]LISTA DE MATERIALES'!#REF!</definedName>
    <definedName name="PACERO14" localSheetId="7">'[86]LISTA DE MATERIALES'!#REF!</definedName>
    <definedName name="PACERO14">'[86]LISTA DE MATERIALES'!#REF!</definedName>
    <definedName name="PACERO34" localSheetId="2">'[86]LISTA DE MATERIALES'!#REF!</definedName>
    <definedName name="PACERO34" localSheetId="4">'[86]LISTA DE MATERIALES'!#REF!</definedName>
    <definedName name="PACERO34" localSheetId="7">'[86]LISTA DE MATERIALES'!#REF!</definedName>
    <definedName name="PACERO34">'[86]LISTA DE MATERIALES'!#REF!</definedName>
    <definedName name="PACERO38" localSheetId="2">'[86]LISTA DE MATERIALES'!#REF!</definedName>
    <definedName name="PACERO38" localSheetId="3">'[86]LISTA DE MATERIALES'!#REF!</definedName>
    <definedName name="PACERO38" localSheetId="4">'[86]LISTA DE MATERIALES'!#REF!</definedName>
    <definedName name="PACERO38" localSheetId="5">'[86]LISTA DE MATERIALES'!#REF!</definedName>
    <definedName name="PACERO38" localSheetId="6">'[86]LISTA DE MATERIALES'!#REF!</definedName>
    <definedName name="PACERO38" localSheetId="7">'[86]LISTA DE MATERIALES'!#REF!</definedName>
    <definedName name="PACERO38" localSheetId="0">'[86]LISTA DE MATERIALES'!#REF!</definedName>
    <definedName name="PACERO38">'[86]LISTA DE MATERIALES'!#REF!</definedName>
    <definedName name="PACERO3825" localSheetId="2">'[86]LISTA DE MATERIALES'!#REF!</definedName>
    <definedName name="PACERO3825" localSheetId="4">'[86]LISTA DE MATERIALES'!#REF!</definedName>
    <definedName name="PACERO3825" localSheetId="7">'[86]LISTA DE MATERIALES'!#REF!</definedName>
    <definedName name="PACERO3825">'[86]LISTA DE MATERIALES'!#REF!</definedName>
    <definedName name="PACERO601" localSheetId="2">#REF!</definedName>
    <definedName name="PACERO601" localSheetId="3">#REF!</definedName>
    <definedName name="PACERO601" localSheetId="4">#REF!</definedName>
    <definedName name="PACERO601" localSheetId="5">#REF!</definedName>
    <definedName name="PACERO601" localSheetId="6">#REF!</definedName>
    <definedName name="PACERO601" localSheetId="7">#REF!</definedName>
    <definedName name="PACERO601" localSheetId="0">#REF!</definedName>
    <definedName name="PACERO601">#REF!</definedName>
    <definedName name="PACERO6012" localSheetId="2">#REF!</definedName>
    <definedName name="PACERO6012" localSheetId="4">#REF!</definedName>
    <definedName name="PACERO6012" localSheetId="7">#REF!</definedName>
    <definedName name="PACERO6012">#REF!</definedName>
    <definedName name="PACERO601225" localSheetId="2">#REF!</definedName>
    <definedName name="PACERO601225" localSheetId="4">#REF!</definedName>
    <definedName name="PACERO601225" localSheetId="7">#REF!</definedName>
    <definedName name="PACERO601225">#REF!</definedName>
    <definedName name="PACERO6034" localSheetId="2">#REF!</definedName>
    <definedName name="PACERO6034" localSheetId="4">#REF!</definedName>
    <definedName name="PACERO6034" localSheetId="7">#REF!</definedName>
    <definedName name="PACERO6034">#REF!</definedName>
    <definedName name="PACERO6038" localSheetId="2">#REF!</definedName>
    <definedName name="PACERO6038" localSheetId="4">#REF!</definedName>
    <definedName name="PACERO6038" localSheetId="7">#REF!</definedName>
    <definedName name="PACERO6038">#REF!</definedName>
    <definedName name="PACERO603825" localSheetId="2">#REF!</definedName>
    <definedName name="PACERO603825" localSheetId="4">#REF!</definedName>
    <definedName name="PACERO603825" localSheetId="7">#REF!</definedName>
    <definedName name="PACERO603825">#REF!</definedName>
    <definedName name="PACEROMALLA" localSheetId="2">#REF!</definedName>
    <definedName name="PACEROMALLA" localSheetId="4">#REF!</definedName>
    <definedName name="PACEROMALLA" localSheetId="7">#REF!</definedName>
    <definedName name="PACEROMALLA">#REF!</definedName>
    <definedName name="PACEROMALLA23150" localSheetId="2">#REF!</definedName>
    <definedName name="PACEROMALLA23150" localSheetId="4">#REF!</definedName>
    <definedName name="PACEROMALLA23150" localSheetId="5">#REF!</definedName>
    <definedName name="PACEROMALLA23150" localSheetId="6">#REF!</definedName>
    <definedName name="PACEROMALLA23150" localSheetId="7">#REF!</definedName>
    <definedName name="PACEROMALLA23150">#REF!</definedName>
    <definedName name="PACEROMALLA23200" localSheetId="2">#REF!</definedName>
    <definedName name="PACEROMALLA23200" localSheetId="4">#REF!</definedName>
    <definedName name="PACEROMALLA23200" localSheetId="5">#REF!</definedName>
    <definedName name="PACEROMALLA23200" localSheetId="6">#REF!</definedName>
    <definedName name="PACEROMALLA23200" localSheetId="7">#REF!</definedName>
    <definedName name="PACEROMALLA23200">#REF!</definedName>
    <definedName name="PACOL1" localSheetId="2">[23]Volumenes!#REF!</definedName>
    <definedName name="PACOL1" localSheetId="4">[23]Volumenes!#REF!</definedName>
    <definedName name="PACOL1" localSheetId="7">[23]Volumenes!#REF!</definedName>
    <definedName name="PACOL1">[23]Volumenes!#REF!</definedName>
    <definedName name="PADO50080G" localSheetId="2">#REF!</definedName>
    <definedName name="PADO50080G" localSheetId="3">#REF!</definedName>
    <definedName name="PADO50080G" localSheetId="4">#REF!</definedName>
    <definedName name="PADO50080G" localSheetId="5">#REF!</definedName>
    <definedName name="PADO50080G" localSheetId="6">#REF!</definedName>
    <definedName name="PADO50080G" localSheetId="7">#REF!</definedName>
    <definedName name="PADO50080G" localSheetId="0">#REF!</definedName>
    <definedName name="PADO50080G">#REF!</definedName>
    <definedName name="PADO50080R" localSheetId="2">#REF!</definedName>
    <definedName name="PADO50080R" localSheetId="4">#REF!</definedName>
    <definedName name="PADO50080R" localSheetId="7">#REF!</definedName>
    <definedName name="PADO50080R">#REF!</definedName>
    <definedName name="PADO511G" localSheetId="2">#REF!</definedName>
    <definedName name="PADO511G" localSheetId="4">#REF!</definedName>
    <definedName name="PADO511G" localSheetId="7">#REF!</definedName>
    <definedName name="PADO511G">#REF!</definedName>
    <definedName name="PADO511R" localSheetId="2">#REF!</definedName>
    <definedName name="PADO511R" localSheetId="4">#REF!</definedName>
    <definedName name="PADO511R" localSheetId="5">#REF!</definedName>
    <definedName name="PADO511R" localSheetId="6">#REF!</definedName>
    <definedName name="PADO511R" localSheetId="7">#REF!</definedName>
    <definedName name="PADO511R">#REF!</definedName>
    <definedName name="PADO604G" localSheetId="2">#REF!</definedName>
    <definedName name="PADO604G" localSheetId="4">#REF!</definedName>
    <definedName name="PADO604G" localSheetId="5">#REF!</definedName>
    <definedName name="PADO604G" localSheetId="6">#REF!</definedName>
    <definedName name="PADO604G" localSheetId="7">#REF!</definedName>
    <definedName name="PADO604G">#REF!</definedName>
    <definedName name="PADO604R" localSheetId="2">#REF!</definedName>
    <definedName name="PADO604R" localSheetId="4">#REF!</definedName>
    <definedName name="PADO604R" localSheetId="5">#REF!</definedName>
    <definedName name="PADO604R" localSheetId="6">#REF!</definedName>
    <definedName name="PADO604R" localSheetId="7">#REF!</definedName>
    <definedName name="PADO604R">#REF!</definedName>
    <definedName name="pae">[137]Análisis!$G$44</definedName>
    <definedName name="pala">#REF!</definedName>
    <definedName name="Pala_Tramotina" localSheetId="2">[19]Insumos!#REF!</definedName>
    <definedName name="Pala_Tramotina" localSheetId="3">[19]Insumos!#REF!</definedName>
    <definedName name="Pala_Tramotina" localSheetId="4">[19]Insumos!#REF!</definedName>
    <definedName name="Pala_Tramotina" localSheetId="5">[19]Insumos!#REF!</definedName>
    <definedName name="Pala_Tramotina" localSheetId="6">[19]Insumos!#REF!</definedName>
    <definedName name="Pala_Tramotina" localSheetId="7">[19]Insumos!#REF!</definedName>
    <definedName name="Pala_Tramotina" localSheetId="0">[19]Insumos!#REF!</definedName>
    <definedName name="Pala_Tramotina">[19]Insumos!#REF!</definedName>
    <definedName name="PALM" localSheetId="2">#REF!</definedName>
    <definedName name="PALM" localSheetId="3">#REF!</definedName>
    <definedName name="PALM" localSheetId="4">#REF!</definedName>
    <definedName name="PALM" localSheetId="5">#REF!</definedName>
    <definedName name="PALM" localSheetId="6">#REF!</definedName>
    <definedName name="PALM" localSheetId="7">#REF!</definedName>
    <definedName name="PALM" localSheetId="0">#REF!</definedName>
    <definedName name="PALM">#REF!</definedName>
    <definedName name="PALPUA14" localSheetId="2">#REF!</definedName>
    <definedName name="PALPUA14" localSheetId="4">#REF!</definedName>
    <definedName name="PALPUA14" localSheetId="7">#REF!</definedName>
    <definedName name="PALPUA14">#REF!</definedName>
    <definedName name="PALPUA16" localSheetId="2">#REF!</definedName>
    <definedName name="PALPUA16" localSheetId="4">#REF!</definedName>
    <definedName name="PALPUA16" localSheetId="7">#REF!</definedName>
    <definedName name="PALPUA16">#REF!</definedName>
    <definedName name="PAMAEXT">[61]UASD!$F$3329</definedName>
    <definedName name="PAMAINT">[61]UASD!$F$3320</definedName>
    <definedName name="PAMU1" localSheetId="2">[23]Volumenes!#REF!</definedName>
    <definedName name="PAMU1" localSheetId="3">[23]Volumenes!#REF!</definedName>
    <definedName name="PAMU1" localSheetId="4">[23]Volumenes!#REF!</definedName>
    <definedName name="PAMU1" localSheetId="5">[23]Volumenes!#REF!</definedName>
    <definedName name="PAMU1" localSheetId="6">[23]Volumenes!#REF!</definedName>
    <definedName name="PAMU1" localSheetId="7">[23]Volumenes!#REF!</definedName>
    <definedName name="PAMU1">[23]Volumenes!#REF!</definedName>
    <definedName name="pamufac2" localSheetId="2">[23]Volumenes!#REF!</definedName>
    <definedName name="pamufac2" localSheetId="3">[23]Volumenes!#REF!</definedName>
    <definedName name="pamufac2" localSheetId="4">[23]Volumenes!#REF!</definedName>
    <definedName name="pamufac2" localSheetId="5">[23]Volumenes!#REF!</definedName>
    <definedName name="pamufac2" localSheetId="6">[23]Volumenes!#REF!</definedName>
    <definedName name="pamufac2" localSheetId="7">[23]Volumenes!#REF!</definedName>
    <definedName name="pamufac2">[23]Volumenes!#REF!</definedName>
    <definedName name="PANBN" localSheetId="2">#REF!</definedName>
    <definedName name="PANBN" localSheetId="3">#REF!</definedName>
    <definedName name="PANBN" localSheetId="4">#REF!</definedName>
    <definedName name="PANBN" localSheetId="5">#REF!</definedName>
    <definedName name="PANBN" localSheetId="6">#REF!</definedName>
    <definedName name="PANBN" localSheetId="7">#REF!</definedName>
    <definedName name="PANBN">#REF!</definedName>
    <definedName name="PANBN03" localSheetId="2">#REF!</definedName>
    <definedName name="PANBN03" localSheetId="4">#REF!</definedName>
    <definedName name="PANBN03" localSheetId="7">#REF!</definedName>
    <definedName name="PANBN03">#REF!</definedName>
    <definedName name="PANBN11" localSheetId="2">#REF!</definedName>
    <definedName name="PANBN11" localSheetId="4">#REF!</definedName>
    <definedName name="PANBN11" localSheetId="7">#REF!</definedName>
    <definedName name="PANBN11">#REF!</definedName>
    <definedName name="PANBN17" localSheetId="2">#REF!</definedName>
    <definedName name="PANBN17" localSheetId="4">#REF!</definedName>
    <definedName name="PANBN17" localSheetId="5">#REF!</definedName>
    <definedName name="PANBN17" localSheetId="6">#REF!</definedName>
    <definedName name="PANBN17" localSheetId="7">#REF!</definedName>
    <definedName name="PANBN17">#REF!</definedName>
    <definedName name="Panel_Plastbau">'[48]LISTA DE PRECIO'!$C$9</definedName>
    <definedName name="PANEL12CIR" localSheetId="2">#REF!</definedName>
    <definedName name="PANEL12CIR" localSheetId="3">#REF!</definedName>
    <definedName name="PANEL12CIR" localSheetId="4">#REF!</definedName>
    <definedName name="PANEL12CIR" localSheetId="5">#REF!</definedName>
    <definedName name="PANEL12CIR" localSheetId="6">#REF!</definedName>
    <definedName name="PANEL12CIR" localSheetId="7">#REF!</definedName>
    <definedName name="PANEL12CIR" localSheetId="0">#REF!</definedName>
    <definedName name="PANEL12CIR">#REF!</definedName>
    <definedName name="PANEL12ESPACIOS">[40]Analisis!$F$390</definedName>
    <definedName name="PANEL16CIR" localSheetId="2">#REF!</definedName>
    <definedName name="PANEL16CIR" localSheetId="3">#REF!</definedName>
    <definedName name="PANEL16CIR" localSheetId="4">#REF!</definedName>
    <definedName name="PANEL16CIR" localSheetId="5">#REF!</definedName>
    <definedName name="PANEL16CIR" localSheetId="6">#REF!</definedName>
    <definedName name="PANEL16CIR" localSheetId="7">#REF!</definedName>
    <definedName name="PANEL16CIR" localSheetId="0">#REF!</definedName>
    <definedName name="PANEL16CIR">#REF!</definedName>
    <definedName name="PANEL16ESPACIOS">[94]Analisis!$F$385</definedName>
    <definedName name="PANEL24CIR" localSheetId="2">#REF!</definedName>
    <definedName name="PANEL24CIR" localSheetId="3">#REF!</definedName>
    <definedName name="PANEL24CIR" localSheetId="4">#REF!</definedName>
    <definedName name="PANEL24CIR" localSheetId="5">#REF!</definedName>
    <definedName name="PANEL24CIR" localSheetId="6">#REF!</definedName>
    <definedName name="PANEL24CIR" localSheetId="7">#REF!</definedName>
    <definedName name="PANEL24CIR" localSheetId="0">#REF!</definedName>
    <definedName name="PANEL24CIR">#REF!</definedName>
    <definedName name="PANEL24ESPACIOS">[40]Analisis!$F$404</definedName>
    <definedName name="PANEL2CIR" localSheetId="2">#REF!</definedName>
    <definedName name="PANEL2CIR" localSheetId="3">#REF!</definedName>
    <definedName name="PANEL2CIR" localSheetId="4">#REF!</definedName>
    <definedName name="PANEL2CIR" localSheetId="5">#REF!</definedName>
    <definedName name="PANEL2CIR" localSheetId="6">#REF!</definedName>
    <definedName name="PANEL2CIR" localSheetId="7">#REF!</definedName>
    <definedName name="PANEL2CIR" localSheetId="0">#REF!</definedName>
    <definedName name="PANEL2CIR">#REF!</definedName>
    <definedName name="PANEL2ESPACIOS">[40]Analisis!$F$362</definedName>
    <definedName name="PANEL30ESPACIOS">[94]Analisis!$F$408</definedName>
    <definedName name="PANEL4CIR" localSheetId="2">#REF!</definedName>
    <definedName name="PANEL4CIR" localSheetId="3">#REF!</definedName>
    <definedName name="PANEL4CIR" localSheetId="4">#REF!</definedName>
    <definedName name="PANEL4CIR" localSheetId="5">#REF!</definedName>
    <definedName name="PANEL4CIR" localSheetId="6">#REF!</definedName>
    <definedName name="PANEL4CIR" localSheetId="7">#REF!</definedName>
    <definedName name="PANEL4CIR" localSheetId="0">#REF!</definedName>
    <definedName name="PANEL4CIR">#REF!</definedName>
    <definedName name="PANEL4ESPACIOS">[40]Analisis!$F$369</definedName>
    <definedName name="PANEL612CONTRA" localSheetId="2">#REF!</definedName>
    <definedName name="PANEL612CONTRA" localSheetId="3">#REF!</definedName>
    <definedName name="PANEL612CONTRA" localSheetId="4">#REF!</definedName>
    <definedName name="PANEL612CONTRA" localSheetId="5">#REF!</definedName>
    <definedName name="PANEL612CONTRA" localSheetId="6">#REF!</definedName>
    <definedName name="PANEL612CONTRA" localSheetId="7">#REF!</definedName>
    <definedName name="PANEL612CONTRA">#REF!</definedName>
    <definedName name="PANEL6CIR" localSheetId="2">#REF!</definedName>
    <definedName name="PANEL6CIR" localSheetId="4">#REF!</definedName>
    <definedName name="PANEL6CIR" localSheetId="7">#REF!</definedName>
    <definedName name="PANEL6CIR">#REF!</definedName>
    <definedName name="PANEL6ESPACIOS">[40]Analisis!$F$376</definedName>
    <definedName name="PANEL8CIR" localSheetId="2">#REF!</definedName>
    <definedName name="PANEL8CIR" localSheetId="3">#REF!</definedName>
    <definedName name="PANEL8CIR" localSheetId="4">#REF!</definedName>
    <definedName name="PANEL8CIR" localSheetId="5">#REF!</definedName>
    <definedName name="PANEL8CIR" localSheetId="6">#REF!</definedName>
    <definedName name="PANEL8CIR" localSheetId="7">#REF!</definedName>
    <definedName name="PANEL8CIR" localSheetId="0">#REF!</definedName>
    <definedName name="PANEL8CIR">#REF!</definedName>
    <definedName name="PANEL8ESPACIOS">[40]Analisis!$F$383</definedName>
    <definedName name="Panete.Coloreado" localSheetId="2">#REF!</definedName>
    <definedName name="Panete.Coloreado" localSheetId="3">#REF!</definedName>
    <definedName name="Panete.Coloreado" localSheetId="4">#REF!</definedName>
    <definedName name="Panete.Coloreado" localSheetId="5">#REF!</definedName>
    <definedName name="Panete.Coloreado" localSheetId="6">#REF!</definedName>
    <definedName name="Panete.Coloreado" localSheetId="7">#REF!</definedName>
    <definedName name="Panete.Coloreado">#REF!</definedName>
    <definedName name="Panete.Marmolina" localSheetId="2">#REF!</definedName>
    <definedName name="Panete.Marmolina" localSheetId="4">#REF!</definedName>
    <definedName name="Panete.Marmolina" localSheetId="7">#REF!</definedName>
    <definedName name="Panete.Marmolina">#REF!</definedName>
    <definedName name="Panete.Pared.Ext.Villas" localSheetId="2">#REF!</definedName>
    <definedName name="Panete.Pared.Ext.Villas" localSheetId="4">#REF!</definedName>
    <definedName name="Panete.Pared.Ext.Villas" localSheetId="7">#REF!</definedName>
    <definedName name="Panete.Pared.Ext.Villas">#REF!</definedName>
    <definedName name="panete.Pared.Int.para.estucar" localSheetId="2">#REF!</definedName>
    <definedName name="panete.Pared.Int.para.estucar" localSheetId="4">#REF!</definedName>
    <definedName name="panete.Pared.Int.para.estucar" localSheetId="7">#REF!</definedName>
    <definedName name="panete.Pared.Int.para.estucar">#REF!</definedName>
    <definedName name="Panete.Pared.Int.Villas" localSheetId="2">#REF!</definedName>
    <definedName name="Panete.Pared.Int.Villas" localSheetId="4">#REF!</definedName>
    <definedName name="Panete.Pared.Int.Villas" localSheetId="7">#REF!</definedName>
    <definedName name="Panete.Pared.Int.Villas">#REF!</definedName>
    <definedName name="Panete.patinillo" localSheetId="2">#REF!</definedName>
    <definedName name="Panete.patinillo" localSheetId="4">#REF!</definedName>
    <definedName name="Panete.patinillo" localSheetId="7">#REF!</definedName>
    <definedName name="Panete.patinillo">#REF!</definedName>
    <definedName name="Panete.rugoso" localSheetId="2">#REF!</definedName>
    <definedName name="Panete.rugoso" localSheetId="4">#REF!</definedName>
    <definedName name="Panete.rugoso" localSheetId="7">#REF!</definedName>
    <definedName name="Panete.rugoso">#REF!</definedName>
    <definedName name="panete.techo.horizontal" localSheetId="2">#REF!</definedName>
    <definedName name="panete.techo.horizontal" localSheetId="4">#REF!</definedName>
    <definedName name="panete.techo.horizontal" localSheetId="7">#REF!</definedName>
    <definedName name="panete.techo.horizontal">#REF!</definedName>
    <definedName name="Panete.techo.Inclinado" localSheetId="2">#REF!</definedName>
    <definedName name="Panete.techo.Inclinado" localSheetId="4">#REF!</definedName>
    <definedName name="Panete.techo.Inclinado" localSheetId="7">#REF!</definedName>
    <definedName name="Panete.techo.Inclinado">#REF!</definedName>
    <definedName name="PANETES_AN" localSheetId="2">#REF!</definedName>
    <definedName name="PANETES_AN" localSheetId="4">#REF!</definedName>
    <definedName name="PANETES_AN" localSheetId="7">#REF!</definedName>
    <definedName name="PANETES_AN">#REF!</definedName>
    <definedName name="PANGULAR12X18" localSheetId="2">#REF!</definedName>
    <definedName name="PANGULAR12X18" localSheetId="4">#REF!</definedName>
    <definedName name="PANGULAR12X18" localSheetId="7">#REF!</definedName>
    <definedName name="PANGULAR12X18">#REF!</definedName>
    <definedName name="PANGULAR12X316" localSheetId="2">#REF!</definedName>
    <definedName name="PANGULAR12X316" localSheetId="4">#REF!</definedName>
    <definedName name="PANGULAR12X316" localSheetId="7">#REF!</definedName>
    <definedName name="PANGULAR12X316">#REF!</definedName>
    <definedName name="PANGULAR15X14" localSheetId="2">#REF!</definedName>
    <definedName name="PANGULAR15X14" localSheetId="4">#REF!</definedName>
    <definedName name="PANGULAR15X14" localSheetId="7">#REF!</definedName>
    <definedName name="PANGULAR15X14">#REF!</definedName>
    <definedName name="PANGULAR1X14" localSheetId="2">#REF!</definedName>
    <definedName name="PANGULAR1X14" localSheetId="4">#REF!</definedName>
    <definedName name="PANGULAR1X14" localSheetId="7">#REF!</definedName>
    <definedName name="PANGULAR1X14">#REF!</definedName>
    <definedName name="PANGULAR1X18" localSheetId="2">#REF!</definedName>
    <definedName name="PANGULAR1X18" localSheetId="4">#REF!</definedName>
    <definedName name="PANGULAR1X18" localSheetId="7">#REF!</definedName>
    <definedName name="PANGULAR1X18">#REF!</definedName>
    <definedName name="PANGULAR25X14" localSheetId="2">#REF!</definedName>
    <definedName name="PANGULAR25X14" localSheetId="4">#REF!</definedName>
    <definedName name="PANGULAR25X14" localSheetId="7">#REF!</definedName>
    <definedName name="PANGULAR25X14">#REF!</definedName>
    <definedName name="PANGULAR2X14" localSheetId="2">#REF!</definedName>
    <definedName name="PANGULAR2X14" localSheetId="4">#REF!</definedName>
    <definedName name="PANGULAR2X14" localSheetId="7">#REF!</definedName>
    <definedName name="PANGULAR2X14">#REF!</definedName>
    <definedName name="PANGULAR34X316" localSheetId="2">#REF!</definedName>
    <definedName name="PANGULAR34X316" localSheetId="4">#REF!</definedName>
    <definedName name="PANGULAR34X316" localSheetId="7">#REF!</definedName>
    <definedName name="PANGULAR34X316">#REF!</definedName>
    <definedName name="PANGULAR3X14" localSheetId="2">#REF!</definedName>
    <definedName name="PANGULAR3X14" localSheetId="4">#REF!</definedName>
    <definedName name="PANGULAR3X14" localSheetId="7">#REF!</definedName>
    <definedName name="PANGULAR3X14">#REF!</definedName>
    <definedName name="PAÑ">[71]Analisis!$E$780</definedName>
    <definedName name="pañe" localSheetId="2">#REF!</definedName>
    <definedName name="pañe" localSheetId="3">#REF!</definedName>
    <definedName name="pañe" localSheetId="4">#REF!</definedName>
    <definedName name="pañe" localSheetId="5">#REF!</definedName>
    <definedName name="pañe" localSheetId="6">#REF!</definedName>
    <definedName name="pañe" localSheetId="7">#REF!</definedName>
    <definedName name="pañe">#REF!</definedName>
    <definedName name="pañet" localSheetId="2">#REF!</definedName>
    <definedName name="pañet" localSheetId="4">#REF!</definedName>
    <definedName name="pañet" localSheetId="7">#REF!</definedName>
    <definedName name="pañet">#REF!</definedName>
    <definedName name="pañete.col.ml" localSheetId="2">#REF!</definedName>
    <definedName name="pañete.col.ml" localSheetId="4">#REF!</definedName>
    <definedName name="pañete.col.ml" localSheetId="7">#REF!</definedName>
    <definedName name="pañete.col.ml">#REF!</definedName>
    <definedName name="Pañete.Exterior.Antillano" localSheetId="2">[64]Análisis!#REF!</definedName>
    <definedName name="Pañete.Exterior.Antillano" localSheetId="4">[64]Análisis!#REF!</definedName>
    <definedName name="Pañete.Exterior.Antillano" localSheetId="7">[64]Análisis!#REF!</definedName>
    <definedName name="Pañete.Exterior.Antillano">[64]Análisis!#REF!</definedName>
    <definedName name="Pañete.Int.1erN" localSheetId="2">#REF!</definedName>
    <definedName name="Pañete.Int.1erN" localSheetId="3">#REF!</definedName>
    <definedName name="Pañete.Int.1erN" localSheetId="4">#REF!</definedName>
    <definedName name="Pañete.Int.1erN" localSheetId="5">#REF!</definedName>
    <definedName name="Pañete.Int.1erN" localSheetId="6">#REF!</definedName>
    <definedName name="Pañete.Int.1erN" localSheetId="7">#REF!</definedName>
    <definedName name="Pañete.Int.1erN">#REF!</definedName>
    <definedName name="Pañete.int.2doN" localSheetId="2">#REF!</definedName>
    <definedName name="Pañete.int.2doN" localSheetId="4">#REF!</definedName>
    <definedName name="Pañete.int.2doN" localSheetId="7">#REF!</definedName>
    <definedName name="Pañete.int.2doN">#REF!</definedName>
    <definedName name="Pañete.int.3erN" localSheetId="2">#REF!</definedName>
    <definedName name="Pañete.int.3erN" localSheetId="4">#REF!</definedName>
    <definedName name="Pañete.int.3erN" localSheetId="7">#REF!</definedName>
    <definedName name="Pañete.int.3erN">#REF!</definedName>
    <definedName name="Pañete.int.4toN" localSheetId="2">#REF!</definedName>
    <definedName name="Pañete.int.4toN" localSheetId="4">#REF!</definedName>
    <definedName name="Pañete.int.4toN" localSheetId="7">#REF!</definedName>
    <definedName name="Pañete.int.4toN">#REF!</definedName>
    <definedName name="Pañete.Interior.Antillano" localSheetId="2">[64]Análisis!#REF!</definedName>
    <definedName name="Pañete.Interior.Antillano" localSheetId="4">[64]Análisis!#REF!</definedName>
    <definedName name="Pañete.Interior.Antillano" localSheetId="7">[64]Análisis!#REF!</definedName>
    <definedName name="Pañete.Interior.Antillano">[64]Análisis!#REF!</definedName>
    <definedName name="Pañete.Paredes">[89]Análisis!$N$906</definedName>
    <definedName name="Pañete.Techo.1erN" localSheetId="2">#REF!</definedName>
    <definedName name="Pañete.Techo.1erN" localSheetId="3">#REF!</definedName>
    <definedName name="Pañete.Techo.1erN" localSheetId="4">#REF!</definedName>
    <definedName name="Pañete.Techo.1erN" localSheetId="5">#REF!</definedName>
    <definedName name="Pañete.Techo.1erN" localSheetId="6">#REF!</definedName>
    <definedName name="Pañete.Techo.1erN" localSheetId="7">#REF!</definedName>
    <definedName name="Pañete.Techo.1erN">#REF!</definedName>
    <definedName name="Pañete.Techo.2doN" localSheetId="2">#REF!</definedName>
    <definedName name="Pañete.Techo.2doN" localSheetId="4">#REF!</definedName>
    <definedName name="Pañete.Techo.2doN" localSheetId="7">#REF!</definedName>
    <definedName name="Pañete.Techo.2doN">#REF!</definedName>
    <definedName name="Pañete.Techo.3erN" localSheetId="2">#REF!</definedName>
    <definedName name="Pañete.Techo.3erN" localSheetId="4">#REF!</definedName>
    <definedName name="Pañete.Techo.3erN" localSheetId="7">#REF!</definedName>
    <definedName name="Pañete.Techo.3erN">#REF!</definedName>
    <definedName name="Pañete.Techo.4toN" localSheetId="2">#REF!</definedName>
    <definedName name="Pañete.Techo.4toN" localSheetId="4">#REF!</definedName>
    <definedName name="Pañete.Techo.4toN" localSheetId="7">#REF!</definedName>
    <definedName name="Pañete.Techo.4toN">#REF!</definedName>
    <definedName name="Pañete.Techo.Horiz.Mezcla.Antillana" localSheetId="2">[64]Análisis!#REF!</definedName>
    <definedName name="Pañete.Techo.Horiz.Mezcla.Antillana" localSheetId="4">[64]Análisis!#REF!</definedName>
    <definedName name="Pañete.Techo.Horiz.Mezcla.Antillana" localSheetId="7">[64]Análisis!#REF!</definedName>
    <definedName name="Pañete.Techo.Horiz.Mezcla.Antillana">[64]Análisis!#REF!</definedName>
    <definedName name="Pañete.Techo.Horizontal" localSheetId="2">#REF!</definedName>
    <definedName name="Pañete.Techo.Horizontal" localSheetId="3">#REF!</definedName>
    <definedName name="Pañete.Techo.Horizontal" localSheetId="4">#REF!</definedName>
    <definedName name="Pañete.Techo.Horizontal" localSheetId="5">#REF!</definedName>
    <definedName name="Pañete.Techo.Horizontal" localSheetId="6">#REF!</definedName>
    <definedName name="Pañete.Techo.Horizontal" localSheetId="7">#REF!</definedName>
    <definedName name="Pañete.Techo.Horizontal">#REF!</definedName>
    <definedName name="PAÑETE_PARED">[138]Análisis!$G$44</definedName>
    <definedName name="PAÑETECOL">[40]Analisis!$F$994</definedName>
    <definedName name="PAÑETEEXTERIOR">[40]Analisis!$F$1015</definedName>
    <definedName name="PAÑETEINTERIOR">[41]Analisis!$F$826</definedName>
    <definedName name="PAÑETEPULIDO">[40]Analisis!$F$1046</definedName>
    <definedName name="PAÑETERASGADO">[40]Analisis!$F$1023</definedName>
    <definedName name="PAÑETERUSTICO">[40]Analisis!$F$1038</definedName>
    <definedName name="PAÑETETECHO">[41]Analisis!$F$850</definedName>
    <definedName name="pañett">[71]Analisis!$E$788</definedName>
    <definedName name="pañt" localSheetId="2">'[32]Pres. '!#REF!</definedName>
    <definedName name="pañt" localSheetId="3">'[32]Pres. '!#REF!</definedName>
    <definedName name="pañt" localSheetId="4">'[32]Pres. '!#REF!</definedName>
    <definedName name="pañt" localSheetId="5">'[32]Pres. '!#REF!</definedName>
    <definedName name="pañt" localSheetId="6">'[32]Pres. '!#REF!</definedName>
    <definedName name="pañt" localSheetId="7">'[32]Pres. '!#REF!</definedName>
    <definedName name="pañt" localSheetId="0">'[32]Pres. '!#REF!</definedName>
    <definedName name="pañt">'[32]Pres. '!#REF!</definedName>
    <definedName name="papu2" localSheetId="2">[23]Volumenes!#REF!</definedName>
    <definedName name="papu2" localSheetId="3">[23]Volumenes!#REF!</definedName>
    <definedName name="papu2" localSheetId="4">[23]Volumenes!#REF!</definedName>
    <definedName name="papu2" localSheetId="5">[23]Volumenes!#REF!</definedName>
    <definedName name="papu2" localSheetId="6">[23]Volumenes!#REF!</definedName>
    <definedName name="papu2" localSheetId="7">[23]Volumenes!#REF!</definedName>
    <definedName name="papu2">[23]Volumenes!#REF!</definedName>
    <definedName name="papuer2" localSheetId="2">[23]Volumenes!#REF!</definedName>
    <definedName name="papuer2" localSheetId="4">[23]Volumenes!#REF!</definedName>
    <definedName name="papuer2" localSheetId="7">[23]Volumenes!#REF!</definedName>
    <definedName name="papuer2">[23]Volumenes!#REF!</definedName>
    <definedName name="PARAGOMASCONTRA" localSheetId="2">#REF!</definedName>
    <definedName name="PARAGOMASCONTRA" localSheetId="3">#REF!</definedName>
    <definedName name="PARAGOMASCONTRA" localSheetId="4">#REF!</definedName>
    <definedName name="PARAGOMASCONTRA" localSheetId="5">#REF!</definedName>
    <definedName name="PARAGOMASCONTRA" localSheetId="6">#REF!</definedName>
    <definedName name="PARAGOMASCONTRA" localSheetId="7">#REF!</definedName>
    <definedName name="PARAGOMASCONTRA">#REF!</definedName>
    <definedName name="Parque.Infantil" localSheetId="2">#REF!</definedName>
    <definedName name="Parque.Infantil" localSheetId="4">#REF!</definedName>
    <definedName name="Parque.Infantil" localSheetId="7">#REF!</definedName>
    <definedName name="Parque.Infantil">#REF!</definedName>
    <definedName name="PARQUEO" localSheetId="2">#REF!</definedName>
    <definedName name="PARQUEO" localSheetId="4">#REF!</definedName>
    <definedName name="PARQUEO" localSheetId="7">#REF!</definedName>
    <definedName name="PARQUEO">#REF!</definedName>
    <definedName name="parte.electrica" localSheetId="2">#REF!</definedName>
    <definedName name="parte.electrica" localSheetId="4">#REF!</definedName>
    <definedName name="parte.electrica" localSheetId="7">#REF!</definedName>
    <definedName name="parte.electrica">#REF!</definedName>
    <definedName name="PARTIDA" localSheetId="2">#REF!</definedName>
    <definedName name="PARTIDA" localSheetId="4">#REF!</definedName>
    <definedName name="PARTIDA" localSheetId="7">#REF!</definedName>
    <definedName name="PARTIDA">#REF!</definedName>
    <definedName name="PARTIDANUEVA" localSheetId="2">#REF!</definedName>
    <definedName name="PARTIDANUEVA" localSheetId="4">#REF!</definedName>
    <definedName name="PARTIDANUEVA" localSheetId="5">#REF!</definedName>
    <definedName name="PARTIDANUEVA" localSheetId="6">#REF!</definedName>
    <definedName name="PARTIDANUEVA" localSheetId="7">#REF!</definedName>
    <definedName name="PARTIDANUEVA">#REF!</definedName>
    <definedName name="Partidas">[132]Cubicacion!$A$9:$B$120</definedName>
    <definedName name="partinuevas" localSheetId="2">#REF!</definedName>
    <definedName name="partinuevas" localSheetId="3">#REF!</definedName>
    <definedName name="partinuevas" localSheetId="4">#REF!</definedName>
    <definedName name="partinuevas" localSheetId="5">#REF!</definedName>
    <definedName name="partinuevas" localSheetId="6">#REF!</definedName>
    <definedName name="partinuevas" localSheetId="7">#REF!</definedName>
    <definedName name="partinuevas" localSheetId="0">#REF!</definedName>
    <definedName name="partinuevas">#REF!</definedName>
    <definedName name="PASAJES" localSheetId="2">#REF!</definedName>
    <definedName name="PASAJES" localSheetId="4">#REF!</definedName>
    <definedName name="PASAJES" localSheetId="7">#REF!</definedName>
    <definedName name="PASAJES">#REF!</definedName>
    <definedName name="PASC8" localSheetId="2">#REF!</definedName>
    <definedName name="PASC8" localSheetId="4">#REF!</definedName>
    <definedName name="PASC8" localSheetId="5">#REF!</definedName>
    <definedName name="PASC8" localSheetId="6">#REF!</definedName>
    <definedName name="PASC8" localSheetId="7">#REF!</definedName>
    <definedName name="PASC8">#REF!</definedName>
    <definedName name="pave2" localSheetId="2">[23]Volumenes!#REF!</definedName>
    <definedName name="pave2" localSheetId="4">[23]Volumenes!#REF!</definedName>
    <definedName name="pave2" localSheetId="7">[23]Volumenes!#REF!</definedName>
    <definedName name="pave2">[23]Volumenes!#REF!</definedName>
    <definedName name="pavent2" localSheetId="2">[23]Volumenes!#REF!</definedName>
    <definedName name="pavent2" localSheetId="4">[23]Volumenes!#REF!</definedName>
    <definedName name="pavent2" localSheetId="7">[23]Volumenes!#REF!</definedName>
    <definedName name="pavent2">[23]Volumenes!#REF!</definedName>
    <definedName name="Pay_Date" localSheetId="2">#REF!</definedName>
    <definedName name="Pay_Date" localSheetId="3">#REF!</definedName>
    <definedName name="Pay_Date" localSheetId="4">#REF!</definedName>
    <definedName name="Pay_Date" localSheetId="5">#REF!</definedName>
    <definedName name="Pay_Date" localSheetId="6">#REF!</definedName>
    <definedName name="Pay_Date" localSheetId="7">#REF!</definedName>
    <definedName name="Pay_Date">#REF!</definedName>
    <definedName name="Pay_Num" localSheetId="2">#REF!</definedName>
    <definedName name="Pay_Num" localSheetId="4">#REF!</definedName>
    <definedName name="Pay_Num" localSheetId="7">#REF!</definedName>
    <definedName name="Pay_Num">#REF!</definedName>
    <definedName name="Payment_Date" localSheetId="2">DATE(YEAR('LOTE B'!Loan_Start),MONTH('LOTE B'!Loan_Start)+Payment_Number,DAY('LOTE B'!Loan_Start))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0">DATE(YEAR([0]!Loan_Start),MONTH([0]!Loan_Start)+Payment_Number,DAY([0]!Loan_Start))</definedName>
    <definedName name="Payment_Date">DATE(YEAR(Loan_Start),MONTH(Loan_Start)+Payment_Number,DAY(Loan_Start))</definedName>
    <definedName name="PBANERAHFBCA" localSheetId="2">#REF!</definedName>
    <definedName name="PBANERAHFBCA" localSheetId="3">#REF!</definedName>
    <definedName name="PBANERAHFBCA" localSheetId="4">#REF!</definedName>
    <definedName name="PBANERAHFBCA" localSheetId="5">#REF!</definedName>
    <definedName name="PBANERAHFBCA" localSheetId="6">#REF!</definedName>
    <definedName name="PBANERAHFBCA" localSheetId="7">#REF!</definedName>
    <definedName name="PBANERAHFBCA" localSheetId="0">#REF!</definedName>
    <definedName name="PBANERAHFBCA">#REF!</definedName>
    <definedName name="PBANERAHFCOL" localSheetId="2">#REF!</definedName>
    <definedName name="PBANERAHFCOL" localSheetId="4">#REF!</definedName>
    <definedName name="PBANERAHFCOL" localSheetId="7">#REF!</definedName>
    <definedName name="PBANERAHFCOL">#REF!</definedName>
    <definedName name="PBANERALIVBCA" localSheetId="2">#REF!</definedName>
    <definedName name="PBANERALIVBCA" localSheetId="4">#REF!</definedName>
    <definedName name="PBANERALIVBCA" localSheetId="7">#REF!</definedName>
    <definedName name="PBANERALIVBCA">#REF!</definedName>
    <definedName name="PBANERALIVCOL" localSheetId="2">#REF!</definedName>
    <definedName name="PBANERALIVCOL" localSheetId="4">#REF!</definedName>
    <definedName name="PBANERALIVCOL" localSheetId="7">#REF!</definedName>
    <definedName name="PBANERALIVCOL">#REF!</definedName>
    <definedName name="PBANERAPVCBCA" localSheetId="2">#REF!</definedName>
    <definedName name="PBANERAPVCBCA" localSheetId="4">#REF!</definedName>
    <definedName name="PBANERAPVCBCA" localSheetId="7">#REF!</definedName>
    <definedName name="PBANERAPVCBCA">#REF!</definedName>
    <definedName name="PBANERAPVCCOL" localSheetId="2">#REF!</definedName>
    <definedName name="PBANERAPVCCOL" localSheetId="4">#REF!</definedName>
    <definedName name="PBANERAPVCCOL" localSheetId="7">#REF!</definedName>
    <definedName name="PBANERAPVCCOL">#REF!</definedName>
    <definedName name="PBARRAC12" localSheetId="2">#REF!</definedName>
    <definedName name="PBARRAC12" localSheetId="4">#REF!</definedName>
    <definedName name="PBARRAC12" localSheetId="7">#REF!</definedName>
    <definedName name="PBARRAC12">#REF!</definedName>
    <definedName name="PBARRAC34" localSheetId="2">#REF!</definedName>
    <definedName name="PBARRAC34" localSheetId="4">#REF!</definedName>
    <definedName name="PBARRAC34" localSheetId="7">#REF!</definedName>
    <definedName name="PBARRAC34">#REF!</definedName>
    <definedName name="PBARRAC58" localSheetId="2">#REF!</definedName>
    <definedName name="PBARRAC58" localSheetId="4">#REF!</definedName>
    <definedName name="PBARRAC58" localSheetId="7">#REF!</definedName>
    <definedName name="PBARRAC58">#REF!</definedName>
    <definedName name="PBARRAT10" localSheetId="2">#REF!</definedName>
    <definedName name="PBARRAT10" localSheetId="4">#REF!</definedName>
    <definedName name="PBARRAT10" localSheetId="7">#REF!</definedName>
    <definedName name="PBARRAT10">#REF!</definedName>
    <definedName name="PBARRAT4" localSheetId="2">#REF!</definedName>
    <definedName name="PBARRAT4" localSheetId="4">#REF!</definedName>
    <definedName name="PBARRAT4" localSheetId="7">#REF!</definedName>
    <definedName name="PBARRAT4">#REF!</definedName>
    <definedName name="PBARRAT6" localSheetId="2">#REF!</definedName>
    <definedName name="PBARRAT6" localSheetId="4">#REF!</definedName>
    <definedName name="PBARRAT6" localSheetId="7">#REF!</definedName>
    <definedName name="PBARRAT6">#REF!</definedName>
    <definedName name="PBARRAT7" localSheetId="2">#REF!</definedName>
    <definedName name="PBARRAT7" localSheetId="4">#REF!</definedName>
    <definedName name="PBARRAT7" localSheetId="7">#REF!</definedName>
    <definedName name="PBARRAT7">#REF!</definedName>
    <definedName name="PBIDETBCO" localSheetId="2">#REF!</definedName>
    <definedName name="PBIDETBCO" localSheetId="4">#REF!</definedName>
    <definedName name="PBIDETBCO" localSheetId="7">#REF!</definedName>
    <definedName name="PBIDETBCO">#REF!</definedName>
    <definedName name="PBIDETCOL" localSheetId="2">#REF!</definedName>
    <definedName name="PBIDETCOL" localSheetId="4">#REF!</definedName>
    <definedName name="PBIDETCOL" localSheetId="7">#REF!</definedName>
    <definedName name="PBIDETCOL">#REF!</definedName>
    <definedName name="PBITUPOL25MM5" localSheetId="2">#REF!</definedName>
    <definedName name="PBITUPOL25MM5" localSheetId="4">#REF!</definedName>
    <definedName name="PBITUPOL25MM5" localSheetId="7">#REF!</definedName>
    <definedName name="PBITUPOL25MM5">#REF!</definedName>
    <definedName name="PBITUPOL3MM10" localSheetId="2">#REF!</definedName>
    <definedName name="PBITUPOL3MM10" localSheetId="4">#REF!</definedName>
    <definedName name="PBITUPOL3MM10" localSheetId="7">#REF!</definedName>
    <definedName name="PBITUPOL3MM10">#REF!</definedName>
    <definedName name="PBITUPOL4MM510" localSheetId="2">#REF!</definedName>
    <definedName name="PBITUPOL4MM510" localSheetId="4">#REF!</definedName>
    <definedName name="PBITUPOL4MM510" localSheetId="7">#REF!</definedName>
    <definedName name="PBITUPOL4MM510">#REF!</definedName>
    <definedName name="PBLINTEL6X8X8" localSheetId="2">#REF!</definedName>
    <definedName name="PBLINTEL6X8X8" localSheetId="4">#REF!</definedName>
    <definedName name="PBLINTEL6X8X8" localSheetId="7">#REF!</definedName>
    <definedName name="PBLINTEL6X8X8">#REF!</definedName>
    <definedName name="PBLINTEL8X8X8" localSheetId="2">#REF!</definedName>
    <definedName name="PBLINTEL8X8X8" localSheetId="4">#REF!</definedName>
    <definedName name="PBLINTEL8X8X8" localSheetId="5">#REF!</definedName>
    <definedName name="PBLINTEL8X8X8" localSheetId="6">#REF!</definedName>
    <definedName name="PBLINTEL8X8X8" localSheetId="7">#REF!</definedName>
    <definedName name="PBLINTEL8X8X8">#REF!</definedName>
    <definedName name="PBLOCALPER" localSheetId="2">#REF!</definedName>
    <definedName name="PBLOCALPER" localSheetId="4">#REF!</definedName>
    <definedName name="PBLOCALPER" localSheetId="5">#REF!</definedName>
    <definedName name="PBLOCALPER" localSheetId="6">#REF!</definedName>
    <definedName name="PBLOCALPER" localSheetId="7">#REF!</definedName>
    <definedName name="PBLOCALPER">#REF!</definedName>
    <definedName name="PBLOCK12" localSheetId="2">#REF!</definedName>
    <definedName name="PBLOCK12" localSheetId="4">#REF!</definedName>
    <definedName name="PBLOCK12" localSheetId="7">#REF!</definedName>
    <definedName name="PBLOCK12">#REF!</definedName>
    <definedName name="PBLOCK4" localSheetId="2">#REF!</definedName>
    <definedName name="PBLOCK4" localSheetId="3">#REF!</definedName>
    <definedName name="PBLOCK4" localSheetId="4">#REF!</definedName>
    <definedName name="PBLOCK4" localSheetId="5">#REF!</definedName>
    <definedName name="PBLOCK4" localSheetId="6">#REF!</definedName>
    <definedName name="PBLOCK4" localSheetId="7">#REF!</definedName>
    <definedName name="PBLOCK4" localSheetId="0">#REF!</definedName>
    <definedName name="PBLOCK4">#REF!</definedName>
    <definedName name="PBLOCK4BARRO" localSheetId="2">#REF!</definedName>
    <definedName name="PBLOCK4BARRO" localSheetId="4">#REF!</definedName>
    <definedName name="PBLOCK4BARRO" localSheetId="7">#REF!</definedName>
    <definedName name="PBLOCK4BARRO">#REF!</definedName>
    <definedName name="PBLOCK5" localSheetId="2">#REF!</definedName>
    <definedName name="PBLOCK5" localSheetId="4">#REF!</definedName>
    <definedName name="PBLOCK5" localSheetId="7">#REF!</definedName>
    <definedName name="PBLOCK5">#REF!</definedName>
    <definedName name="PBLOCK6" localSheetId="2">#REF!</definedName>
    <definedName name="PBLOCK6" localSheetId="3">#REF!</definedName>
    <definedName name="PBLOCK6" localSheetId="4">#REF!</definedName>
    <definedName name="PBLOCK6" localSheetId="5">#REF!</definedName>
    <definedName name="PBLOCK6" localSheetId="6">#REF!</definedName>
    <definedName name="PBLOCK6" localSheetId="7">#REF!</definedName>
    <definedName name="PBLOCK6" localSheetId="0">#REF!</definedName>
    <definedName name="PBLOCK6">#REF!</definedName>
    <definedName name="PBLOCK6BARRO" localSheetId="2">#REF!</definedName>
    <definedName name="PBLOCK6BARRO" localSheetId="4">#REF!</definedName>
    <definedName name="PBLOCK6BARRO" localSheetId="7">#REF!</definedName>
    <definedName name="PBLOCK6BARRO">#REF!</definedName>
    <definedName name="PBLOCK6DEC" localSheetId="2">#REF!</definedName>
    <definedName name="PBLOCK6DEC" localSheetId="4">#REF!</definedName>
    <definedName name="PBLOCK6DEC" localSheetId="5">#REF!</definedName>
    <definedName name="PBLOCK6DEC" localSheetId="6">#REF!</definedName>
    <definedName name="PBLOCK6DEC" localSheetId="7">#REF!</definedName>
    <definedName name="PBLOCK6DEC">#REF!</definedName>
    <definedName name="PBLOCK6TEX" localSheetId="2">#REF!</definedName>
    <definedName name="PBLOCK6TEX" localSheetId="4">#REF!</definedName>
    <definedName name="PBLOCK6TEX" localSheetId="5">#REF!</definedName>
    <definedName name="PBLOCK6TEX" localSheetId="6">#REF!</definedName>
    <definedName name="PBLOCK6TEX" localSheetId="7">#REF!</definedName>
    <definedName name="PBLOCK6TEX">#REF!</definedName>
    <definedName name="PBLOCK8" localSheetId="2">#REF!</definedName>
    <definedName name="PBLOCK8" localSheetId="4">#REF!</definedName>
    <definedName name="PBLOCK8" localSheetId="7">#REF!</definedName>
    <definedName name="PBLOCK8">#REF!</definedName>
    <definedName name="PBLOCK8BARRO" localSheetId="2">#REF!</definedName>
    <definedName name="PBLOCK8BARRO" localSheetId="4">#REF!</definedName>
    <definedName name="PBLOCK8BARRO" localSheetId="7">#REF!</definedName>
    <definedName name="PBLOCK8BARRO">#REF!</definedName>
    <definedName name="PBLOCK8DEC" localSheetId="2">#REF!</definedName>
    <definedName name="PBLOCK8DEC" localSheetId="4">#REF!</definedName>
    <definedName name="PBLOCK8DEC" localSheetId="5">#REF!</definedName>
    <definedName name="PBLOCK8DEC" localSheetId="6">#REF!</definedName>
    <definedName name="PBLOCK8DEC" localSheetId="7">#REF!</definedName>
    <definedName name="PBLOCK8DEC">#REF!</definedName>
    <definedName name="PBLOCK8TEX" localSheetId="2">#REF!</definedName>
    <definedName name="PBLOCK8TEX" localSheetId="4">#REF!</definedName>
    <definedName name="PBLOCK8TEX" localSheetId="5">#REF!</definedName>
    <definedName name="PBLOCK8TEX" localSheetId="6">#REF!</definedName>
    <definedName name="PBLOCK8TEX" localSheetId="7">#REF!</definedName>
    <definedName name="PBLOCK8TEX">#REF!</definedName>
    <definedName name="PBLOVIGA6" localSheetId="2">#REF!</definedName>
    <definedName name="PBLOVIGA6" localSheetId="4">#REF!</definedName>
    <definedName name="PBLOVIGA6" localSheetId="7">#REF!</definedName>
    <definedName name="PBLOVIGA6">#REF!</definedName>
    <definedName name="PBLOVIGA8" localSheetId="2">#REF!</definedName>
    <definedName name="PBLOVIGA8" localSheetId="4">#REF!</definedName>
    <definedName name="PBLOVIGA8" localSheetId="7">#REF!</definedName>
    <definedName name="PBLOVIGA8">#REF!</definedName>
    <definedName name="PBORPAVGPVT" localSheetId="2">#REF!</definedName>
    <definedName name="PBORPAVGPVT" localSheetId="4">#REF!</definedName>
    <definedName name="PBORPAVGPVT" localSheetId="5">#REF!</definedName>
    <definedName name="PBORPAVGPVT" localSheetId="6">#REF!</definedName>
    <definedName name="PBORPAVGPVT" localSheetId="7">#REF!</definedName>
    <definedName name="PBORPAVGPVT">#REF!</definedName>
    <definedName name="PBOTONTIMBRE" localSheetId="2">#REF!</definedName>
    <definedName name="PBOTONTIMBRE" localSheetId="4">#REF!</definedName>
    <definedName name="PBOTONTIMBRE" localSheetId="7">#REF!</definedName>
    <definedName name="PBOTONTIMBRE">#REF!</definedName>
    <definedName name="PCABASBACANOR" localSheetId="2">#REF!</definedName>
    <definedName name="PCABASBACANOR" localSheetId="4">#REF!</definedName>
    <definedName name="PCABASBACANOR" localSheetId="7">#REF!</definedName>
    <definedName name="PCABASBACANOR">#REF!</definedName>
    <definedName name="PCARRETILLA" localSheetId="2">#REF!</definedName>
    <definedName name="PCARRETILLA" localSheetId="4">#REF!</definedName>
    <definedName name="PCARRETILLA" localSheetId="7">#REF!</definedName>
    <definedName name="PCARRETILLA">#REF!</definedName>
    <definedName name="PCER01" localSheetId="2">#REF!</definedName>
    <definedName name="PCER01" localSheetId="4">#REF!</definedName>
    <definedName name="PCER01" localSheetId="7">#REF!</definedName>
    <definedName name="PCER01">#REF!</definedName>
    <definedName name="PCER02" localSheetId="2">#REF!</definedName>
    <definedName name="PCER02" localSheetId="4">#REF!</definedName>
    <definedName name="PCER02" localSheetId="7">#REF!</definedName>
    <definedName name="PCER02">#REF!</definedName>
    <definedName name="PCER03" localSheetId="2">#REF!</definedName>
    <definedName name="PCER03" localSheetId="4">#REF!</definedName>
    <definedName name="PCER03" localSheetId="7">#REF!</definedName>
    <definedName name="PCER03">#REF!</definedName>
    <definedName name="PCER04" localSheetId="2">#REF!</definedName>
    <definedName name="PCER04" localSheetId="4">#REF!</definedName>
    <definedName name="PCER04" localSheetId="7">#REF!</definedName>
    <definedName name="PCER04">#REF!</definedName>
    <definedName name="PCER05" localSheetId="2">#REF!</definedName>
    <definedName name="PCER05" localSheetId="4">#REF!</definedName>
    <definedName name="PCER05" localSheetId="7">#REF!</definedName>
    <definedName name="PCER05">#REF!</definedName>
    <definedName name="PCER06" localSheetId="2">#REF!</definedName>
    <definedName name="PCER06" localSheetId="4">#REF!</definedName>
    <definedName name="PCER06" localSheetId="7">#REF!</definedName>
    <definedName name="PCER06">#REF!</definedName>
    <definedName name="PCER07" localSheetId="2">#REF!</definedName>
    <definedName name="PCER07" localSheetId="4">#REF!</definedName>
    <definedName name="PCER07" localSheetId="7">#REF!</definedName>
    <definedName name="PCER07">#REF!</definedName>
    <definedName name="PCER08" localSheetId="2">#REF!</definedName>
    <definedName name="PCER08" localSheetId="4">#REF!</definedName>
    <definedName name="PCER08" localSheetId="7">#REF!</definedName>
    <definedName name="PCER08">#REF!</definedName>
    <definedName name="PCER09" localSheetId="2">#REF!</definedName>
    <definedName name="PCER09" localSheetId="4">#REF!</definedName>
    <definedName name="PCER09" localSheetId="7">#REF!</definedName>
    <definedName name="PCER09">#REF!</definedName>
    <definedName name="PCER10" localSheetId="2">#REF!</definedName>
    <definedName name="PCER10" localSheetId="4">#REF!</definedName>
    <definedName name="PCER10" localSheetId="7">#REF!</definedName>
    <definedName name="PCER10">#REF!</definedName>
    <definedName name="PCER11" localSheetId="2">#REF!</definedName>
    <definedName name="PCER11" localSheetId="4">#REF!</definedName>
    <definedName name="PCER11" localSheetId="7">#REF!</definedName>
    <definedName name="PCER11">#REF!</definedName>
    <definedName name="PCER12" localSheetId="2">#REF!</definedName>
    <definedName name="PCER12" localSheetId="4">#REF!</definedName>
    <definedName name="PCER12" localSheetId="7">#REF!</definedName>
    <definedName name="PCER12">#REF!</definedName>
    <definedName name="PCONVARTIE58" localSheetId="2">#REF!</definedName>
    <definedName name="PCONVARTIE58" localSheetId="4">#REF!</definedName>
    <definedName name="PCONVARTIE58" localSheetId="7">#REF!</definedName>
    <definedName name="PCONVARTIE58">#REF!</definedName>
    <definedName name="PCOPAF212" localSheetId="2">#REF!</definedName>
    <definedName name="PCOPAF212" localSheetId="4">#REF!</definedName>
    <definedName name="PCOPAF212" localSheetId="7">#REF!</definedName>
    <definedName name="PCOPAF212">#REF!</definedName>
    <definedName name="PCUBO10" localSheetId="2">#REF!</definedName>
    <definedName name="PCUBO10" localSheetId="4">#REF!</definedName>
    <definedName name="PCUBO10" localSheetId="7">#REF!</definedName>
    <definedName name="PCUBO10">#REF!</definedName>
    <definedName name="PCUBO8" localSheetId="2">#REF!</definedName>
    <definedName name="PCUBO8" localSheetId="4">#REF!</definedName>
    <definedName name="PCUBO8" localSheetId="7">#REF!</definedName>
    <definedName name="PCUBO8">#REF!</definedName>
    <definedName name="pd" localSheetId="2">#REF!</definedName>
    <definedName name="pd" localSheetId="4">#REF!</definedName>
    <definedName name="pd" localSheetId="7">#REF!</definedName>
    <definedName name="pd">#REF!</definedName>
    <definedName name="PDa">'[109]V.Tierras A'!$D$14</definedName>
    <definedName name="pdiesel" localSheetId="2">#REF!</definedName>
    <definedName name="pdiesel" localSheetId="3">#REF!</definedName>
    <definedName name="pdiesel" localSheetId="4">#REF!</definedName>
    <definedName name="pdiesel" localSheetId="5">#REF!</definedName>
    <definedName name="pdiesel" localSheetId="6">#REF!</definedName>
    <definedName name="pdiesel" localSheetId="7">#REF!</definedName>
    <definedName name="pdiesel">#REF!</definedName>
    <definedName name="PDUCHA" localSheetId="2">#REF!</definedName>
    <definedName name="PDUCHA" localSheetId="4">#REF!</definedName>
    <definedName name="PDUCHA" localSheetId="7">#REF!</definedName>
    <definedName name="PDUCHA">#REF!</definedName>
    <definedName name="PE">#REF!</definedName>
    <definedName name="Pedestal.H.V." localSheetId="2">#REF!</definedName>
    <definedName name="Pedestal.H.V." localSheetId="4">#REF!</definedName>
    <definedName name="Pedestal.H.V." localSheetId="7">#REF!</definedName>
    <definedName name="Pedestal.H.V.">#REF!</definedName>
    <definedName name="PEON" localSheetId="2">#REF!</definedName>
    <definedName name="PEON" localSheetId="3">#REF!</definedName>
    <definedName name="PEON" localSheetId="4">#REF!</definedName>
    <definedName name="PEON" localSheetId="5">#REF!</definedName>
    <definedName name="PEON" localSheetId="6">#REF!</definedName>
    <definedName name="PEON" localSheetId="7">#REF!</definedName>
    <definedName name="PEON" localSheetId="0">#REF!</definedName>
    <definedName name="PEON">#REF!</definedName>
    <definedName name="Peon.dia" localSheetId="2">#REF!</definedName>
    <definedName name="Peon.dia" localSheetId="4">#REF!</definedName>
    <definedName name="Peon.dia" localSheetId="7">#REF!</definedName>
    <definedName name="Peon.dia">#REF!</definedName>
    <definedName name="Peon_Colchas">[79]MO!$B$11</definedName>
    <definedName name="PEONCARP" localSheetId="2">[70]Ins!#REF!</definedName>
    <definedName name="PEONCARP" localSheetId="3">[70]Ins!#REF!</definedName>
    <definedName name="PEONCARP" localSheetId="4">[70]Ins!#REF!</definedName>
    <definedName name="PEONCARP" localSheetId="5">[70]Ins!#REF!</definedName>
    <definedName name="PEONCARP" localSheetId="6">[70]Ins!#REF!</definedName>
    <definedName name="PEONCARP" localSheetId="7">[70]Ins!#REF!</definedName>
    <definedName name="PEONCARP" localSheetId="0">[70]Ins!#REF!</definedName>
    <definedName name="PEONCARP">[70]Ins!#REF!</definedName>
    <definedName name="Peones" localSheetId="2">[56]Insumos!#REF!</definedName>
    <definedName name="Peones" localSheetId="3">[56]Insumos!#REF!</definedName>
    <definedName name="Peones" localSheetId="4">[56]Insumos!#REF!</definedName>
    <definedName name="Peones" localSheetId="5">[56]Insumos!#REF!</definedName>
    <definedName name="Peones" localSheetId="6">[56]Insumos!#REF!</definedName>
    <definedName name="Peones" localSheetId="7">[56]Insumos!#REF!</definedName>
    <definedName name="Peones">[56]Insumos!#REF!</definedName>
    <definedName name="Peones_2">#N/A</definedName>
    <definedName name="Peones_3">#N/A</definedName>
    <definedName name="PERFIL_CUADRADO_34">[79]INSU!$B$91</definedName>
    <definedName name="PERFIL4X4">[33]Materiales!$E$881</definedName>
    <definedName name="Pergolado.9pies" localSheetId="2">[64]Análisis!#REF!</definedName>
    <definedName name="Pergolado.9pies" localSheetId="3">[64]Análisis!#REF!</definedName>
    <definedName name="Pergolado.9pies" localSheetId="4">[64]Análisis!#REF!</definedName>
    <definedName name="Pergolado.9pies" localSheetId="5">[64]Análisis!#REF!</definedName>
    <definedName name="Pergolado.9pies" localSheetId="6">[64]Análisis!#REF!</definedName>
    <definedName name="Pergolado.9pies" localSheetId="7">[64]Análisis!#REF!</definedName>
    <definedName name="Pergolado.9pies">[64]Análisis!#REF!</definedName>
    <definedName name="pergolado.area.piscina" localSheetId="3">[99]Análisis!$D$1633</definedName>
    <definedName name="pergolado.area.piscina" localSheetId="4">[99]Análisis!$D$1633</definedName>
    <definedName name="pergolado.area.piscina" localSheetId="5">[99]Análisis!$D$1633</definedName>
    <definedName name="pergolado.area.piscina" localSheetId="6">[99]Análisis!$D$1633</definedName>
    <definedName name="pergolado.area.piscina" localSheetId="7">[99]Análisis!$D$1633</definedName>
    <definedName name="pergolado.area.piscina" localSheetId="0">[99]Análisis!$D$1633</definedName>
    <definedName name="pergolado.area.piscina">[100]Análisis!$D$1633</definedName>
    <definedName name="Pergolado.Madera" localSheetId="2">[64]Análisis!#REF!</definedName>
    <definedName name="Pergolado.Madera" localSheetId="3">[64]Análisis!#REF!</definedName>
    <definedName name="Pergolado.Madera" localSheetId="4">[64]Análisis!#REF!</definedName>
    <definedName name="Pergolado.Madera" localSheetId="5">[64]Análisis!#REF!</definedName>
    <definedName name="Pergolado.Madera" localSheetId="6">[64]Análisis!#REF!</definedName>
    <definedName name="Pergolado.Madera" localSheetId="7">[64]Análisis!#REF!</definedName>
    <definedName name="Pergolado.Madera">[64]Análisis!#REF!</definedName>
    <definedName name="periche" localSheetId="2">#REF!</definedName>
    <definedName name="periche" localSheetId="3">#REF!</definedName>
    <definedName name="periche" localSheetId="4">#REF!</definedName>
    <definedName name="periche" localSheetId="5">#REF!</definedName>
    <definedName name="periche" localSheetId="6">#REF!</definedName>
    <definedName name="periche" localSheetId="7">#REF!</definedName>
    <definedName name="periche">#REF!</definedName>
    <definedName name="Pernos" localSheetId="2">#REF!</definedName>
    <definedName name="Pernos" localSheetId="4">#REF!</definedName>
    <definedName name="Pernos" localSheetId="7">#REF!</definedName>
    <definedName name="Pernos">#REF!</definedName>
    <definedName name="Pernos_2">"$#REF!.$B$68"</definedName>
    <definedName name="Pernos_3">"$#REF!.$B$68"</definedName>
    <definedName name="PESCOBAPLASTICA" localSheetId="2">#REF!</definedName>
    <definedName name="PESCOBAPLASTICA" localSheetId="3">#REF!</definedName>
    <definedName name="PESCOBAPLASTICA" localSheetId="4">#REF!</definedName>
    <definedName name="PESCOBAPLASTICA" localSheetId="5">#REF!</definedName>
    <definedName name="PESCOBAPLASTICA" localSheetId="6">#REF!</definedName>
    <definedName name="PESCOBAPLASTICA" localSheetId="7">#REF!</definedName>
    <definedName name="PESCOBAPLASTICA" localSheetId="0">#REF!</definedName>
    <definedName name="PESCOBAPLASTICA">#REF!</definedName>
    <definedName name="peseuro" localSheetId="2">#REF!</definedName>
    <definedName name="peseuro" localSheetId="4">#REF!</definedName>
    <definedName name="peseuro" localSheetId="7">#REF!</definedName>
    <definedName name="peseuro">#REF!</definedName>
    <definedName name="pesoportico" localSheetId="2">#REF!</definedName>
    <definedName name="pesoportico" localSheetId="4">#REF!</definedName>
    <definedName name="pesoportico" localSheetId="7">#REF!</definedName>
    <definedName name="pesoportico">#REF!</definedName>
    <definedName name="pesoportico_1">"$#REF!.$H$61"</definedName>
    <definedName name="pesoportico_2" localSheetId="2">#REF!</definedName>
    <definedName name="pesoportico_2" localSheetId="3">#REF!</definedName>
    <definedName name="pesoportico_2" localSheetId="4">#REF!</definedName>
    <definedName name="pesoportico_2" localSheetId="5">#REF!</definedName>
    <definedName name="pesoportico_2" localSheetId="6">#REF!</definedName>
    <definedName name="pesoportico_2" localSheetId="7">#REF!</definedName>
    <definedName name="pesoportico_2">#REF!</definedName>
    <definedName name="pesoportico_3" localSheetId="2">#REF!</definedName>
    <definedName name="pesoportico_3" localSheetId="4">#REF!</definedName>
    <definedName name="pesoportico_3" localSheetId="7">#REF!</definedName>
    <definedName name="pesoportico_3">#REF!</definedName>
    <definedName name="PESTILLO" localSheetId="2">#REF!</definedName>
    <definedName name="PESTILLO" localSheetId="4">#REF!</definedName>
    <definedName name="PESTILLO" localSheetId="7">#REF!</definedName>
    <definedName name="PESTILLO">#REF!</definedName>
    <definedName name="PFREGADERO1" localSheetId="2">#REF!</definedName>
    <definedName name="PFREGADERO1" localSheetId="4">#REF!</definedName>
    <definedName name="PFREGADERO1" localSheetId="7">#REF!</definedName>
    <definedName name="PFREGADERO1">#REF!</definedName>
    <definedName name="PFREGADERO2" localSheetId="2">#REF!</definedName>
    <definedName name="PFREGADERO2" localSheetId="4">#REF!</definedName>
    <definedName name="PFREGADERO2" localSheetId="7">#REF!</definedName>
    <definedName name="PFREGADERO2">#REF!</definedName>
    <definedName name="PGLOBO6" localSheetId="2">#REF!</definedName>
    <definedName name="PGLOBO6" localSheetId="4">#REF!</definedName>
    <definedName name="PGLOBO6" localSheetId="7">#REF!</definedName>
    <definedName name="PGLOBO6">#REF!</definedName>
    <definedName name="PGRAMAR3030" localSheetId="2">#REF!</definedName>
    <definedName name="PGRAMAR3030" localSheetId="4">#REF!</definedName>
    <definedName name="PGRAMAR3030" localSheetId="5">#REF!</definedName>
    <definedName name="PGRAMAR3030" localSheetId="6">#REF!</definedName>
    <definedName name="PGRAMAR3030" localSheetId="7">#REF!</definedName>
    <definedName name="PGRAMAR3030">#REF!</definedName>
    <definedName name="PGRAMAR4040" localSheetId="2">#REF!</definedName>
    <definedName name="PGRAMAR4040" localSheetId="4">#REF!</definedName>
    <definedName name="PGRAMAR4040" localSheetId="5">#REF!</definedName>
    <definedName name="PGRAMAR4040" localSheetId="6">#REF!</definedName>
    <definedName name="PGRAMAR4040" localSheetId="7">#REF!</definedName>
    <definedName name="PGRAMAR4040">#REF!</definedName>
    <definedName name="PGRANITO30BCO" localSheetId="2">#REF!</definedName>
    <definedName name="PGRANITO30BCO" localSheetId="4">#REF!</definedName>
    <definedName name="PGRANITO30BCO" localSheetId="7">#REF!</definedName>
    <definedName name="PGRANITO30BCO">#REF!</definedName>
    <definedName name="PGRANITO30GRIS" localSheetId="2">#REF!</definedName>
    <definedName name="PGRANITO30GRIS" localSheetId="4">#REF!</definedName>
    <definedName name="PGRANITO30GRIS" localSheetId="7">#REF!</definedName>
    <definedName name="PGRANITO30GRIS">#REF!</definedName>
    <definedName name="PGRANITO40BCO" localSheetId="2">#REF!</definedName>
    <definedName name="PGRANITO40BCO" localSheetId="4">#REF!</definedName>
    <definedName name="PGRANITO40BCO" localSheetId="7">#REF!</definedName>
    <definedName name="PGRANITO40BCO">#REF!</definedName>
    <definedName name="PGRANITO40GRIS" localSheetId="2">#REF!</definedName>
    <definedName name="PGRANITO40GRIS" localSheetId="4">#REF!</definedName>
    <definedName name="PGRANITO40GRIS" localSheetId="5">#REF!</definedName>
    <definedName name="PGRANITO40GRIS" localSheetId="6">#REF!</definedName>
    <definedName name="PGRANITO40GRIS" localSheetId="7">#REF!</definedName>
    <definedName name="PGRANITO40GRIS">#REF!</definedName>
    <definedName name="PGRANITOPERROY40" localSheetId="2">#REF!</definedName>
    <definedName name="PGRANITOPERROY40" localSheetId="4">#REF!</definedName>
    <definedName name="PGRANITOPERROY40" localSheetId="7">#REF!</definedName>
    <definedName name="PGRANITOPERROY40">#REF!</definedName>
    <definedName name="PGRAPA1" localSheetId="2">#REF!</definedName>
    <definedName name="PGRAPA1" localSheetId="4">#REF!</definedName>
    <definedName name="PGRAPA1" localSheetId="7">#REF!</definedName>
    <definedName name="PGRAPA1">#REF!</definedName>
    <definedName name="PHCH23BCO" localSheetId="2">#REF!</definedName>
    <definedName name="PHCH23BCO" localSheetId="3">#REF!</definedName>
    <definedName name="PHCH23BCO" localSheetId="4">#REF!</definedName>
    <definedName name="PHCH23BCO" localSheetId="5">#REF!</definedName>
    <definedName name="PHCH23BCO" localSheetId="6">#REF!</definedName>
    <definedName name="PHCH23BCO" localSheetId="7">#REF!</definedName>
    <definedName name="PHCH23BCO" localSheetId="0">#REF!</definedName>
    <definedName name="PHCH23BCO">#REF!</definedName>
    <definedName name="PHCHGRAMAR" localSheetId="2">#REF!</definedName>
    <definedName name="PHCHGRAMAR" localSheetId="4">#REF!</definedName>
    <definedName name="PHCHGRAMAR" localSheetId="5">#REF!</definedName>
    <definedName name="PHCHGRAMAR" localSheetId="6">#REF!</definedName>
    <definedName name="PHCHGRAMAR" localSheetId="7">#REF!</definedName>
    <definedName name="PHCHGRAMAR">#REF!</definedName>
    <definedName name="PHCHMARAGLPR" localSheetId="2">#REF!</definedName>
    <definedName name="PHCHMARAGLPR" localSheetId="4">#REF!</definedName>
    <definedName name="PHCHMARAGLPR" localSheetId="5">#REF!</definedName>
    <definedName name="PHCHMARAGLPR" localSheetId="6">#REF!</definedName>
    <definedName name="PHCHMARAGLPR" localSheetId="7">#REF!</definedName>
    <definedName name="PHCHMARAGLPR">#REF!</definedName>
    <definedName name="PHCHSUPERBCO" localSheetId="2">#REF!</definedName>
    <definedName name="PHCHSUPERBCO" localSheetId="4">#REF!</definedName>
    <definedName name="PHCHSUPERBCO" localSheetId="7">#REF!</definedName>
    <definedName name="PHCHSUPERBCO">#REF!</definedName>
    <definedName name="PIACRBCA" localSheetId="3">[5]Mat!$D$77</definedName>
    <definedName name="PIACRBCA" localSheetId="4">[5]Mat!$D$77</definedName>
    <definedName name="PIACRBCA" localSheetId="5">[5]Mat!$D$77</definedName>
    <definedName name="PIACRBCA" localSheetId="6">[5]Mat!$D$77</definedName>
    <definedName name="PIACRBCA" localSheetId="7">[5]Mat!$D$77</definedName>
    <definedName name="PIACRBCA" localSheetId="0">[5]Mat!$D$77</definedName>
    <definedName name="PIACRBCA">[6]Mat!$D$77</definedName>
    <definedName name="PIACRINT">[61]UASD!$F$3554</definedName>
    <definedName name="PIASC1" localSheetId="2">[23]Volumenes!#REF!</definedName>
    <definedName name="PIASC1" localSheetId="3">[23]Volumenes!#REF!</definedName>
    <definedName name="PIASC1" localSheetId="4">[23]Volumenes!#REF!</definedName>
    <definedName name="PIASC1" localSheetId="5">[23]Volumenes!#REF!</definedName>
    <definedName name="PIASC1" localSheetId="6">[23]Volumenes!#REF!</definedName>
    <definedName name="PIASC1" localSheetId="7">[23]Volumenes!#REF!</definedName>
    <definedName name="PIASC1">[23]Volumenes!#REF!</definedName>
    <definedName name="piblo3" localSheetId="2">[23]Volumenes!#REF!</definedName>
    <definedName name="piblo3" localSheetId="3">[23]Volumenes!#REF!</definedName>
    <definedName name="piblo3" localSheetId="4">[23]Volumenes!#REF!</definedName>
    <definedName name="piblo3" localSheetId="5">[23]Volumenes!#REF!</definedName>
    <definedName name="piblo3" localSheetId="6">[23]Volumenes!#REF!</definedName>
    <definedName name="piblo3" localSheetId="7">[23]Volumenes!#REF!</definedName>
    <definedName name="piblo3">[23]Volumenes!#REF!</definedName>
    <definedName name="PICER">[61]UASD!$F$3459</definedName>
    <definedName name="PICER33X33" localSheetId="3">[5]Mat!$D$66</definedName>
    <definedName name="PICER33X33" localSheetId="4">[5]Mat!$D$66</definedName>
    <definedName name="PICER33X33" localSheetId="5">[5]Mat!$D$66</definedName>
    <definedName name="PICER33X33" localSheetId="6">[5]Mat!$D$66</definedName>
    <definedName name="PICER33X33" localSheetId="7">[5]Mat!$D$66</definedName>
    <definedName name="PICER33X33" localSheetId="0">[5]Mat!$D$66</definedName>
    <definedName name="PICER33X33">[6]Mat!$D$66</definedName>
    <definedName name="pico">#REF!</definedName>
    <definedName name="PIECON" localSheetId="3">[5]Mat!$D$81</definedName>
    <definedName name="PIECON" localSheetId="4">[5]Mat!$D$81</definedName>
    <definedName name="PIECON" localSheetId="5">[5]Mat!$D$81</definedName>
    <definedName name="PIECON" localSheetId="6">[5]Mat!$D$81</definedName>
    <definedName name="PIECON" localSheetId="7">[5]Mat!$D$81</definedName>
    <definedName name="PIECON" localSheetId="0">[5]Mat!$D$81</definedName>
    <definedName name="PIECON">[6]Mat!$D$81</definedName>
    <definedName name="Piedra_de_Río" localSheetId="2">[19]Insumos!#REF!</definedName>
    <definedName name="Piedra_de_Río" localSheetId="3">[19]Insumos!#REF!</definedName>
    <definedName name="Piedra_de_Río" localSheetId="4">[19]Insumos!#REF!</definedName>
    <definedName name="Piedra_de_Río" localSheetId="5">[19]Insumos!#REF!</definedName>
    <definedName name="Piedra_de_Río" localSheetId="6">[19]Insumos!#REF!</definedName>
    <definedName name="Piedra_de_Río" localSheetId="7">[19]Insumos!#REF!</definedName>
    <definedName name="Piedra_de_Río" localSheetId="0">[19]Insumos!#REF!</definedName>
    <definedName name="Piedra_de_Río">[19]Insumos!#REF!</definedName>
    <definedName name="PIEDRA_GAVIONE_M3">'[60]MATERIALES LISTADO'!$D$12</definedName>
    <definedName name="Piedra_para_Encache" localSheetId="2">[19]Insumos!#REF!</definedName>
    <definedName name="Piedra_para_Encache" localSheetId="3">[19]Insumos!#REF!</definedName>
    <definedName name="Piedra_para_Encache" localSheetId="4">[19]Insumos!#REF!</definedName>
    <definedName name="Piedra_para_Encache" localSheetId="5">[19]Insumos!#REF!</definedName>
    <definedName name="Piedra_para_Encache" localSheetId="6">[19]Insumos!#REF!</definedName>
    <definedName name="Piedra_para_Encache" localSheetId="7">[19]Insumos!#REF!</definedName>
    <definedName name="Piedra_para_Encache" localSheetId="0">[19]Insumos!#REF!</definedName>
    <definedName name="Piedra_para_Encache">[19]Insumos!#REF!</definedName>
    <definedName name="PIEDRAS" localSheetId="2">#REF!</definedName>
    <definedName name="PIEDRAS" localSheetId="3">#REF!</definedName>
    <definedName name="PIEDRAS" localSheetId="4">#REF!</definedName>
    <definedName name="PIEDRAS" localSheetId="5">#REF!</definedName>
    <definedName name="PIEDRAS" localSheetId="6">#REF!</definedName>
    <definedName name="PIEDRAS" localSheetId="7">#REF!</definedName>
    <definedName name="PIEDRAS" localSheetId="0">#REF!</definedName>
    <definedName name="PIEDRAS">#REF!</definedName>
    <definedName name="piem" localSheetId="2">#REF!</definedName>
    <definedName name="piem" localSheetId="4">#REF!</definedName>
    <definedName name="piem" localSheetId="7">#REF!</definedName>
    <definedName name="piem">#REF!</definedName>
    <definedName name="piext1" localSheetId="2">[23]Volumenes!#REF!</definedName>
    <definedName name="piext1" localSheetId="4">[23]Volumenes!#REF!</definedName>
    <definedName name="piext1" localSheetId="7">[23]Volumenes!#REF!</definedName>
    <definedName name="piext1">[23]Volumenes!#REF!</definedName>
    <definedName name="piext2" localSheetId="2">[23]Volumenes!#REF!</definedName>
    <definedName name="piext2" localSheetId="4">[23]Volumenes!#REF!</definedName>
    <definedName name="piext2" localSheetId="7">[23]Volumenes!#REF!</definedName>
    <definedName name="piext2">[23]Volumenes!#REF!</definedName>
    <definedName name="pilote">#REF!</definedName>
    <definedName name="pilotes" localSheetId="2">[110]Análisis!#REF!</definedName>
    <definedName name="pilotes" localSheetId="4">[110]Análisis!#REF!</definedName>
    <definedName name="pilotes" localSheetId="7">[110]Análisis!#REF!</definedName>
    <definedName name="pilotes">[110]Análisis!#REF!</definedName>
    <definedName name="pimufac2" localSheetId="2">[23]Volumenes!#REF!</definedName>
    <definedName name="pimufac2" localSheetId="4">[23]Volumenes!#REF!</definedName>
    <definedName name="pimufac2" localSheetId="7">[23]Volumenes!#REF!</definedName>
    <definedName name="pimufac2">[23]Volumenes!#REF!</definedName>
    <definedName name="pinacrext2">'[61]anal term'!$G$1219</definedName>
    <definedName name="pinblo2" localSheetId="2">[23]Volumenes!#REF!</definedName>
    <definedName name="pinblo2" localSheetId="3">[23]Volumenes!#REF!</definedName>
    <definedName name="pinblo2" localSheetId="4">[23]Volumenes!#REF!</definedName>
    <definedName name="pinblo2" localSheetId="5">[23]Volumenes!#REF!</definedName>
    <definedName name="pinblo2" localSheetId="6">[23]Volumenes!#REF!</definedName>
    <definedName name="pinblo2" localSheetId="7">[23]Volumenes!#REF!</definedName>
    <definedName name="pinblo2">[23]Volumenes!#REF!</definedName>
    <definedName name="PINCOL1" localSheetId="2">[23]Volumenes!#REF!</definedName>
    <definedName name="PINCOL1" localSheetId="3">[23]Volumenes!#REF!</definedName>
    <definedName name="PINCOL1" localSheetId="4">[23]Volumenes!#REF!</definedName>
    <definedName name="PINCOL1" localSheetId="5">[23]Volumenes!#REF!</definedName>
    <definedName name="PINCOL1" localSheetId="6">[23]Volumenes!#REF!</definedName>
    <definedName name="PINCOL1" localSheetId="7">[23]Volumenes!#REF!</definedName>
    <definedName name="PINCOL1">[23]Volumenes!#REF!</definedName>
    <definedName name="PINMU1" localSheetId="2">[23]Volumenes!#REF!</definedName>
    <definedName name="PINMU1" localSheetId="4">[23]Volumenes!#REF!</definedName>
    <definedName name="PINMU1" localSheetId="7">[23]Volumenes!#REF!</definedName>
    <definedName name="PINMU1">[23]Volumenes!#REF!</definedName>
    <definedName name="PINO">[96]INS!$D$770</definedName>
    <definedName name="Pino.Americano" localSheetId="2">#REF!</definedName>
    <definedName name="Pino.Americano" localSheetId="3">#REF!</definedName>
    <definedName name="Pino.Americano" localSheetId="4">#REF!</definedName>
    <definedName name="Pino.Americano" localSheetId="5">#REF!</definedName>
    <definedName name="Pino.Americano" localSheetId="6">#REF!</definedName>
    <definedName name="Pino.Americano" localSheetId="7">#REF!</definedName>
    <definedName name="Pino.Americano">#REF!</definedName>
    <definedName name="pino.tratado">[139]Insumos!$C$35</definedName>
    <definedName name="Pino_Bruto_Americano">[47]Insumos!$B$75:$D$75</definedName>
    <definedName name="PINO1x10BRUTO" localSheetId="2">#REF!</definedName>
    <definedName name="PINO1x10BRUTO" localSheetId="3">#REF!</definedName>
    <definedName name="PINO1x10BRUTO" localSheetId="4">#REF!</definedName>
    <definedName name="PINO1x10BRUTO" localSheetId="5">#REF!</definedName>
    <definedName name="PINO1x10BRUTO" localSheetId="6">#REF!</definedName>
    <definedName name="PINO1x10BRUTO" localSheetId="7">#REF!</definedName>
    <definedName name="PINO1x10BRUTO" localSheetId="0">#REF!</definedName>
    <definedName name="PINO1x10BRUTO">#REF!</definedName>
    <definedName name="PINO1x12BRUTO" localSheetId="2">#REF!</definedName>
    <definedName name="PINO1x12BRUTO" localSheetId="3">#REF!</definedName>
    <definedName name="PINO1x12BRUTO" localSheetId="4">#REF!</definedName>
    <definedName name="PINO1x12BRUTO" localSheetId="5">#REF!</definedName>
    <definedName name="PINO1x12BRUTO" localSheetId="6">#REF!</definedName>
    <definedName name="PINO1x12BRUTO" localSheetId="7">#REF!</definedName>
    <definedName name="PINO1x12BRUTO" localSheetId="0">#REF!</definedName>
    <definedName name="PINO1x12BRUTO">#REF!</definedName>
    <definedName name="PINO1X12BRUTOTRAT" localSheetId="2">#REF!</definedName>
    <definedName name="PINO1X12BRUTOTRAT" localSheetId="4">#REF!</definedName>
    <definedName name="PINO1X12BRUTOTRAT" localSheetId="7">#REF!</definedName>
    <definedName name="PINO1X12BRUTOTRAT">#REF!</definedName>
    <definedName name="PINO1X4X12" localSheetId="2">#REF!</definedName>
    <definedName name="PINO1X4X12" localSheetId="4">#REF!</definedName>
    <definedName name="PINO1X4X12" localSheetId="7">#REF!</definedName>
    <definedName name="PINO1X4X12">#REF!</definedName>
    <definedName name="PINO2X12BRUTO" localSheetId="2">#REF!</definedName>
    <definedName name="PINO2X12BRUTO" localSheetId="4">#REF!</definedName>
    <definedName name="PINO2X12BRUTO" localSheetId="5">#REF!</definedName>
    <definedName name="PINO2X12BRUTO" localSheetId="6">#REF!</definedName>
    <definedName name="PINO2X12BRUTO" localSheetId="7">#REF!</definedName>
    <definedName name="PINO2X12BRUTO">#REF!</definedName>
    <definedName name="PINO4X4BRUTO" localSheetId="2">#REF!</definedName>
    <definedName name="PINO4X4BRUTO" localSheetId="4">#REF!</definedName>
    <definedName name="PINO4X4BRUTO" localSheetId="5">#REF!</definedName>
    <definedName name="PINO4X4BRUTO" localSheetId="6">#REF!</definedName>
    <definedName name="PINO4X4BRUTO" localSheetId="7">#REF!</definedName>
    <definedName name="PINO4X4BRUTO">#REF!</definedName>
    <definedName name="PINOAME">[6]Mat!$D$46</definedName>
    <definedName name="pinobruto">[50]MATERIALES!$G$33</definedName>
    <definedName name="PINOBRUTO1x4x10" localSheetId="2">'[70]Ins 2'!#REF!</definedName>
    <definedName name="PINOBRUTO1x4x10" localSheetId="3">'[70]Ins 2'!#REF!</definedName>
    <definedName name="PINOBRUTO1x4x10" localSheetId="4">'[70]Ins 2'!#REF!</definedName>
    <definedName name="PINOBRUTO1x4x10" localSheetId="5">'[70]Ins 2'!#REF!</definedName>
    <definedName name="PINOBRUTO1x4x10" localSheetId="6">'[70]Ins 2'!#REF!</definedName>
    <definedName name="PINOBRUTO1x4x10" localSheetId="7">'[70]Ins 2'!#REF!</definedName>
    <definedName name="PINOBRUTO1x4x10" localSheetId="0">'[70]Ins 2'!#REF!</definedName>
    <definedName name="PINOBRUTO1x4x10">'[70]Ins 2'!#REF!</definedName>
    <definedName name="PINOBRUTO4x4x12" localSheetId="2">'[70]Ins 2'!#REF!</definedName>
    <definedName name="PINOBRUTO4x4x12" localSheetId="3">'[70]Ins 2'!#REF!</definedName>
    <definedName name="PINOBRUTO4x4x12" localSheetId="4">'[70]Ins 2'!#REF!</definedName>
    <definedName name="PINOBRUTO4x4x12" localSheetId="5">'[70]Ins 2'!#REF!</definedName>
    <definedName name="PINOBRUTO4x4x12" localSheetId="6">'[70]Ins 2'!#REF!</definedName>
    <definedName name="PINOBRUTO4x4x12" localSheetId="7">'[70]Ins 2'!#REF!</definedName>
    <definedName name="PINOBRUTO4x4x12">'[70]Ins 2'!#REF!</definedName>
    <definedName name="PINOBRUTOTRAT1x2x12" localSheetId="2">'[70]Ins 2'!#REF!</definedName>
    <definedName name="PINOBRUTOTRAT1x2x12" localSheetId="4">'[70]Ins 2'!#REF!</definedName>
    <definedName name="PINOBRUTOTRAT1x2x12" localSheetId="7">'[70]Ins 2'!#REF!</definedName>
    <definedName name="PINOBRUTOTRAT1x2x12">'[70]Ins 2'!#REF!</definedName>
    <definedName name="PINOBRUTOTRAT2x4x12" localSheetId="2">'[70]Ins 2'!#REF!</definedName>
    <definedName name="PINOBRUTOTRAT2x4x12" localSheetId="4">'[70]Ins 2'!#REF!</definedName>
    <definedName name="PINOBRUTOTRAT2x4x12" localSheetId="7">'[70]Ins 2'!#REF!</definedName>
    <definedName name="PINOBRUTOTRAT2x4x12">'[70]Ins 2'!#REF!</definedName>
    <definedName name="PINOBRUTOTRAT4x4x12" localSheetId="2">#REF!</definedName>
    <definedName name="PINOBRUTOTRAT4x4x12" localSheetId="3">#REF!</definedName>
    <definedName name="PINOBRUTOTRAT4x4x12" localSheetId="4">#REF!</definedName>
    <definedName name="PINOBRUTOTRAT4x4x12" localSheetId="5">#REF!</definedName>
    <definedName name="PINOBRUTOTRAT4x4x12" localSheetId="6">#REF!</definedName>
    <definedName name="PINOBRUTOTRAT4x4x12" localSheetId="7">#REF!</definedName>
    <definedName name="PINOBRUTOTRAT4x4x12" localSheetId="0">#REF!</definedName>
    <definedName name="PINOBRUTOTRAT4x4x12">#REF!</definedName>
    <definedName name="PINODOROBCOALA" localSheetId="2">#REF!</definedName>
    <definedName name="PINODOROBCOALA" localSheetId="4">#REF!</definedName>
    <definedName name="PINODOROBCOALA" localSheetId="7">#REF!</definedName>
    <definedName name="PINODOROBCOALA">#REF!</definedName>
    <definedName name="PINODOROBCOCORR" localSheetId="2">#REF!</definedName>
    <definedName name="PINODOROBCOCORR" localSheetId="4">#REF!</definedName>
    <definedName name="PINODOROBCOCORR" localSheetId="7">#REF!</definedName>
    <definedName name="PINODOROBCOCORR">#REF!</definedName>
    <definedName name="PINODOROBCOST" localSheetId="2">#REF!</definedName>
    <definedName name="PINODOROBCOST" localSheetId="4">#REF!</definedName>
    <definedName name="PINODOROBCOST" localSheetId="7">#REF!</definedName>
    <definedName name="PINODOROBCOST">#REF!</definedName>
    <definedName name="PINODOROCOLALA" localSheetId="2">#REF!</definedName>
    <definedName name="PINODOROCOLALA" localSheetId="4">#REF!</definedName>
    <definedName name="PINODOROCOLALA" localSheetId="7">#REF!</definedName>
    <definedName name="PINODOROCOLALA">#REF!</definedName>
    <definedName name="PINODOROFLUX" localSheetId="2">#REF!</definedName>
    <definedName name="PINODOROFLUX" localSheetId="4">#REF!</definedName>
    <definedName name="PINODOROFLUX" localSheetId="7">#REF!</definedName>
    <definedName name="PINODOROFLUX">#REF!</definedName>
    <definedName name="pint" localSheetId="2">#REF!</definedName>
    <definedName name="pint" localSheetId="4">#REF!</definedName>
    <definedName name="pint" localSheetId="7">#REF!</definedName>
    <definedName name="pint">#REF!</definedName>
    <definedName name="pinta">[71]Analisis!$E$1257</definedName>
    <definedName name="PINTACRIEXT" localSheetId="2">#REF!</definedName>
    <definedName name="PINTACRIEXT" localSheetId="3">#REF!</definedName>
    <definedName name="PINTACRIEXT" localSheetId="4">#REF!</definedName>
    <definedName name="PINTACRIEXT" localSheetId="5">#REF!</definedName>
    <definedName name="PINTACRIEXT" localSheetId="6">#REF!</definedName>
    <definedName name="PINTACRIEXT" localSheetId="7">#REF!</definedName>
    <definedName name="PINTACRIEXT" localSheetId="0">#REF!</definedName>
    <definedName name="PINTACRIEXT">#REF!</definedName>
    <definedName name="PINTACRIEXTAND" localSheetId="2">#REF!</definedName>
    <definedName name="PINTACRIEXTAND" localSheetId="3">#REF!</definedName>
    <definedName name="PINTACRIEXTAND" localSheetId="4">#REF!</definedName>
    <definedName name="PINTACRIEXTAND" localSheetId="5">#REF!</definedName>
    <definedName name="PINTACRIEXTAND" localSheetId="6">#REF!</definedName>
    <definedName name="PINTACRIEXTAND" localSheetId="7">#REF!</definedName>
    <definedName name="PINTACRIEXTAND" localSheetId="0">#REF!</definedName>
    <definedName name="PINTACRIEXTAND">#REF!</definedName>
    <definedName name="PINTACRIINT" localSheetId="2">#REF!</definedName>
    <definedName name="PINTACRIINT" localSheetId="4">#REF!</definedName>
    <definedName name="PINTACRIINT" localSheetId="7">#REF!</definedName>
    <definedName name="PINTACRIINT">#REF!</definedName>
    <definedName name="pintam">[71]Analisis!$E$1249</definedName>
    <definedName name="pinte">[71]Analisis!$E$1277</definedName>
    <definedName name="PINTECO" localSheetId="2">#REF!</definedName>
    <definedName name="PINTECO" localSheetId="3">#REF!</definedName>
    <definedName name="PINTECO" localSheetId="4">#REF!</definedName>
    <definedName name="PINTECO" localSheetId="5">#REF!</definedName>
    <definedName name="PINTECO" localSheetId="6">#REF!</definedName>
    <definedName name="PINTECO" localSheetId="7">#REF!</definedName>
    <definedName name="PINTECO" localSheetId="0">#REF!</definedName>
    <definedName name="PINTECO">#REF!</definedName>
    <definedName name="PINTEPOX" localSheetId="2">#REF!</definedName>
    <definedName name="PINTEPOX" localSheetId="3">#REF!</definedName>
    <definedName name="PINTEPOX" localSheetId="4">#REF!</definedName>
    <definedName name="PINTEPOX" localSheetId="5">#REF!</definedName>
    <definedName name="PINTEPOX" localSheetId="6">#REF!</definedName>
    <definedName name="PINTEPOX" localSheetId="7">#REF!</definedName>
    <definedName name="PINTEPOX" localSheetId="0">#REF!</definedName>
    <definedName name="PINTEPOX">#REF!</definedName>
    <definedName name="PINTERRUPOR1" localSheetId="2">#REF!</definedName>
    <definedName name="PINTERRUPOR1" localSheetId="4">#REF!</definedName>
    <definedName name="PINTERRUPOR1" localSheetId="7">#REF!</definedName>
    <definedName name="PINTERRUPOR1">#REF!</definedName>
    <definedName name="PINTERRUPTOR2" localSheetId="2">#REF!</definedName>
    <definedName name="PINTERRUPTOR2" localSheetId="4">#REF!</definedName>
    <definedName name="PINTERRUPTOR2" localSheetId="7">#REF!</definedName>
    <definedName name="PINTERRUPTOR2">#REF!</definedName>
    <definedName name="PINTERRUPTOR3" localSheetId="2">#REF!</definedName>
    <definedName name="PINTERRUPTOR3" localSheetId="4">#REF!</definedName>
    <definedName name="PINTERRUPTOR3" localSheetId="7">#REF!</definedName>
    <definedName name="PINTERRUPTOR3">#REF!</definedName>
    <definedName name="PINTERRUPTOR3VIAS" localSheetId="2">#REF!</definedName>
    <definedName name="PINTERRUPTOR3VIAS" localSheetId="4">#REF!</definedName>
    <definedName name="PINTERRUPTOR3VIAS" localSheetId="7">#REF!</definedName>
    <definedName name="PINTERRUPTOR3VIAS">#REF!</definedName>
    <definedName name="PINTERRUPTOR4VIAS" localSheetId="2">#REF!</definedName>
    <definedName name="PINTERRUPTOR4VIAS" localSheetId="4">#REF!</definedName>
    <definedName name="PINTERRUPTOR4VIAS" localSheetId="7">#REF!</definedName>
    <definedName name="PINTERRUPTOR4VIAS">#REF!</definedName>
    <definedName name="PINTERRUPTORPILOTO" localSheetId="2">#REF!</definedName>
    <definedName name="PINTERRUPTORPILOTO" localSheetId="4">#REF!</definedName>
    <definedName name="PINTERRUPTORPILOTO" localSheetId="7">#REF!</definedName>
    <definedName name="PINTERRUPTORPILOTO">#REF!</definedName>
    <definedName name="PINTERRUPTORSEG100A2P" localSheetId="2">#REF!</definedName>
    <definedName name="PINTERRUPTORSEG100A2P" localSheetId="4">#REF!</definedName>
    <definedName name="PINTERRUPTORSEG100A2P" localSheetId="7">#REF!</definedName>
    <definedName name="PINTERRUPTORSEG100A2P">#REF!</definedName>
    <definedName name="PINTERRUPTORSEG30A2P" localSheetId="2">#REF!</definedName>
    <definedName name="PINTERRUPTORSEG30A2P" localSheetId="4">#REF!</definedName>
    <definedName name="PINTERRUPTORSEG30A2P" localSheetId="7">#REF!</definedName>
    <definedName name="PINTERRUPTORSEG30A2P">#REF!</definedName>
    <definedName name="PINTERRUPTORSEG60A2P" localSheetId="2">#REF!</definedName>
    <definedName name="PINTERRUPTORSEG60A2P" localSheetId="4">#REF!</definedName>
    <definedName name="PINTERRUPTORSEG60A2P" localSheetId="7">#REF!</definedName>
    <definedName name="PINTERRUPTORSEG60A2P">#REF!</definedName>
    <definedName name="pinth">'[32]Pres. '!$E$19</definedName>
    <definedName name="PINTLACA" localSheetId="2">#REF!</definedName>
    <definedName name="PINTLACA" localSheetId="3">#REF!</definedName>
    <definedName name="PINTLACA" localSheetId="4">#REF!</definedName>
    <definedName name="PINTLACA" localSheetId="5">#REF!</definedName>
    <definedName name="PINTLACA" localSheetId="6">#REF!</definedName>
    <definedName name="PINTLACA" localSheetId="7">#REF!</definedName>
    <definedName name="PINTLACA" localSheetId="0">#REF!</definedName>
    <definedName name="PINTLACA">#REF!</definedName>
    <definedName name="PINTMAN" localSheetId="2">#REF!</definedName>
    <definedName name="PINTMAN" localSheetId="3">#REF!</definedName>
    <definedName name="PINTMAN" localSheetId="4">#REF!</definedName>
    <definedName name="PINTMAN" localSheetId="5">#REF!</definedName>
    <definedName name="PINTMAN" localSheetId="6">#REF!</definedName>
    <definedName name="PINTMAN" localSheetId="7">#REF!</definedName>
    <definedName name="PINTMAN" localSheetId="0">#REF!</definedName>
    <definedName name="PINTMAN">#REF!</definedName>
    <definedName name="PINTMANAND" localSheetId="2">#REF!</definedName>
    <definedName name="PINTMANAND" localSheetId="3">#REF!</definedName>
    <definedName name="PINTMANAND" localSheetId="4">#REF!</definedName>
    <definedName name="PINTMANAND" localSheetId="5">#REF!</definedName>
    <definedName name="PINTMANAND" localSheetId="6">#REF!</definedName>
    <definedName name="PINTMANAND" localSheetId="7">#REF!</definedName>
    <definedName name="PINTMANAND" localSheetId="0">#REF!</definedName>
    <definedName name="PINTMANAND">#REF!</definedName>
    <definedName name="pints">[71]Analisis!$E$1302</definedName>
    <definedName name="PINTSATIN" localSheetId="2">#REF!</definedName>
    <definedName name="PINTSATIN" localSheetId="3">#REF!</definedName>
    <definedName name="PINTSATIN" localSheetId="4">#REF!</definedName>
    <definedName name="PINTSATIN" localSheetId="5">#REF!</definedName>
    <definedName name="PINTSATIN" localSheetId="6">#REF!</definedName>
    <definedName name="PINTSATIN" localSheetId="7">#REF!</definedName>
    <definedName name="PINTSATIN" localSheetId="0">#REF!</definedName>
    <definedName name="PINTSATIN">#REF!</definedName>
    <definedName name="PINTU1" localSheetId="2">[23]Volumenes!#REF!</definedName>
    <definedName name="PINTU1" localSheetId="3">[23]Volumenes!#REF!</definedName>
    <definedName name="PINTU1" localSheetId="4">[23]Volumenes!#REF!</definedName>
    <definedName name="PINTU1" localSheetId="5">[23]Volumenes!#REF!</definedName>
    <definedName name="PINTU1" localSheetId="6">[23]Volumenes!#REF!</definedName>
    <definedName name="PINTU1" localSheetId="7">[23]Volumenes!#REF!</definedName>
    <definedName name="PINTU1" localSheetId="0">[23]Volumenes!#REF!</definedName>
    <definedName name="PINTU1">[23]Volumenes!#REF!</definedName>
    <definedName name="Pintura" localSheetId="2">#REF!</definedName>
    <definedName name="Pintura" localSheetId="3">#REF!</definedName>
    <definedName name="Pintura" localSheetId="4">#REF!</definedName>
    <definedName name="Pintura" localSheetId="5">#REF!</definedName>
    <definedName name="Pintura" localSheetId="6">#REF!</definedName>
    <definedName name="Pintura" localSheetId="7">#REF!</definedName>
    <definedName name="Pintura">#REF!</definedName>
    <definedName name="Pintura.Aceite" localSheetId="2">#REF!</definedName>
    <definedName name="Pintura.Aceite" localSheetId="4">#REF!</definedName>
    <definedName name="Pintura.Aceite" localSheetId="7">#REF!</definedName>
    <definedName name="Pintura.Aceite">#REF!</definedName>
    <definedName name="Pintura.aceite.pared" localSheetId="2">#REF!</definedName>
    <definedName name="Pintura.aceite.pared" localSheetId="4">#REF!</definedName>
    <definedName name="Pintura.aceite.pared" localSheetId="7">#REF!</definedName>
    <definedName name="Pintura.aceite.pared">#REF!</definedName>
    <definedName name="Pintura.Acrilica.Bca.MA" localSheetId="2">#REF!</definedName>
    <definedName name="Pintura.Acrilica.Bca.MA" localSheetId="4">#REF!</definedName>
    <definedName name="Pintura.Acrilica.Bca.MA" localSheetId="7">#REF!</definedName>
    <definedName name="Pintura.Acrilica.Bca.MA">#REF!</definedName>
    <definedName name="Pintura.Acrilica.Ma" localSheetId="2">#REF!</definedName>
    <definedName name="Pintura.Acrilica.Ma" localSheetId="4">#REF!</definedName>
    <definedName name="Pintura.Acrilica.Ma" localSheetId="7">#REF!</definedName>
    <definedName name="Pintura.Acrilica.Ma">#REF!</definedName>
    <definedName name="Pintura.Acrilica.preparada.MA" localSheetId="2">#REF!</definedName>
    <definedName name="Pintura.Acrilica.preparada.MA" localSheetId="4">#REF!</definedName>
    <definedName name="Pintura.Acrilica.preparada.MA" localSheetId="7">#REF!</definedName>
    <definedName name="Pintura.Acrilica.preparada.MA">#REF!</definedName>
    <definedName name="Pintura.Eco.Pupolar" localSheetId="2">#REF!</definedName>
    <definedName name="Pintura.Eco.Pupolar" localSheetId="4">#REF!</definedName>
    <definedName name="Pintura.Eco.Pupolar" localSheetId="7">#REF!</definedName>
    <definedName name="Pintura.Eco.Pupolar">#REF!</definedName>
    <definedName name="Pintura.Epóxica" localSheetId="2">#REF!</definedName>
    <definedName name="Pintura.Epóxica" localSheetId="4">#REF!</definedName>
    <definedName name="Pintura.Epóxica" localSheetId="7">#REF!</definedName>
    <definedName name="Pintura.Epóxica">#REF!</definedName>
    <definedName name="Pintura.epoxica.piscina" localSheetId="3">[99]Análisis!$D$1562</definedName>
    <definedName name="Pintura.epoxica.piscina" localSheetId="4">[99]Análisis!$D$1562</definedName>
    <definedName name="Pintura.epoxica.piscina" localSheetId="5">[99]Análisis!$D$1562</definedName>
    <definedName name="Pintura.epoxica.piscina" localSheetId="6">[99]Análisis!$D$1562</definedName>
    <definedName name="Pintura.epoxica.piscina" localSheetId="7">[99]Análisis!$D$1562</definedName>
    <definedName name="Pintura.epoxica.piscina" localSheetId="0">[99]Análisis!$D$1562</definedName>
    <definedName name="Pintura.epoxica.piscina">[100]Análisis!$D$1562</definedName>
    <definedName name="Pintura.Epoxica.Popular.MA" localSheetId="2">#REF!</definedName>
    <definedName name="Pintura.Epoxica.Popular.MA" localSheetId="3">#REF!</definedName>
    <definedName name="Pintura.Epoxica.Popular.MA" localSheetId="4">#REF!</definedName>
    <definedName name="Pintura.Epoxica.Popular.MA" localSheetId="5">#REF!</definedName>
    <definedName name="Pintura.Epoxica.Popular.MA" localSheetId="6">#REF!</definedName>
    <definedName name="Pintura.Epoxica.Popular.MA" localSheetId="7">#REF!</definedName>
    <definedName name="Pintura.Epoxica.Popular.MA">#REF!</definedName>
    <definedName name="pintura.man.puertas">[98]Análisis!$D$1549</definedName>
    <definedName name="pintura.mant.puertas">[97]Análisis!$D$1164</definedName>
    <definedName name="Pintura.Pared.Exteriores" localSheetId="2">#REF!</definedName>
    <definedName name="Pintura.Pared.Exteriores" localSheetId="3">#REF!</definedName>
    <definedName name="Pintura.Pared.Exteriores" localSheetId="4">#REF!</definedName>
    <definedName name="Pintura.Pared.Exteriores" localSheetId="5">#REF!</definedName>
    <definedName name="Pintura.Pared.Exteriores" localSheetId="6">#REF!</definedName>
    <definedName name="Pintura.Pared.Exteriores" localSheetId="7">#REF!</definedName>
    <definedName name="Pintura.Pared.Exteriores">#REF!</definedName>
    <definedName name="Pintura.pared.Interior" localSheetId="2">#REF!</definedName>
    <definedName name="Pintura.pared.Interior" localSheetId="4">#REF!</definedName>
    <definedName name="Pintura.pared.Interior" localSheetId="7">#REF!</definedName>
    <definedName name="Pintura.pared.Interior">#REF!</definedName>
    <definedName name="pintura.sobre.clavot">[98]Análisis!$D$1556</definedName>
    <definedName name="Pintura.techo" localSheetId="2">#REF!</definedName>
    <definedName name="Pintura.techo" localSheetId="3">#REF!</definedName>
    <definedName name="Pintura.techo" localSheetId="4">#REF!</definedName>
    <definedName name="Pintura.techo" localSheetId="5">#REF!</definedName>
    <definedName name="Pintura.techo" localSheetId="6">#REF!</definedName>
    <definedName name="Pintura.techo" localSheetId="7">#REF!</definedName>
    <definedName name="Pintura.techo">#REF!</definedName>
    <definedName name="PINTURA_ACRILICA_NOPAÑETE">[78]Analisis!$F$621</definedName>
    <definedName name="Pintura_Epóxica_Popular" localSheetId="2">[56]Insumos!#REF!</definedName>
    <definedName name="Pintura_Epóxica_Popular" localSheetId="3">[56]Insumos!#REF!</definedName>
    <definedName name="Pintura_Epóxica_Popular" localSheetId="4">[56]Insumos!#REF!</definedName>
    <definedName name="Pintura_Epóxica_Popular" localSheetId="5">[56]Insumos!#REF!</definedName>
    <definedName name="Pintura_Epóxica_Popular" localSheetId="6">[56]Insumos!#REF!</definedName>
    <definedName name="Pintura_Epóxica_Popular" localSheetId="7">[56]Insumos!#REF!</definedName>
    <definedName name="Pintura_Epóxica_Popular">[56]Insumos!#REF!</definedName>
    <definedName name="Pintura_Epóxica_Popular_2">#N/A</definedName>
    <definedName name="Pintura_Epóxica_Popular_3">#N/A</definedName>
    <definedName name="PINTURAACRILICA">[41]Analisis!$F$67</definedName>
    <definedName name="PINTURAACRILICAAND" localSheetId="2">[118]Analisis!#REF!</definedName>
    <definedName name="PINTURAACRILICAAND" localSheetId="3">[118]Analisis!#REF!</definedName>
    <definedName name="PINTURAACRILICAAND" localSheetId="4">[118]Analisis!#REF!</definedName>
    <definedName name="PINTURAACRILICAAND" localSheetId="5">[118]Analisis!#REF!</definedName>
    <definedName name="PINTURAACRILICAAND" localSheetId="6">[118]Analisis!#REF!</definedName>
    <definedName name="PINTURAACRILICAAND" localSheetId="7">[118]Analisis!#REF!</definedName>
    <definedName name="PINTURAACRILICAAND" localSheetId="0">[118]Analisis!#REF!</definedName>
    <definedName name="PINTURAACRILICAAND">[118]Analisis!#REF!</definedName>
    <definedName name="PINTURAECONOTE">[40]Analisis!$F$107</definedName>
    <definedName name="PINTURALACA">[40]Analisis!$F$100</definedName>
    <definedName name="PINTURAMANT">[94]Analisis!$F$120</definedName>
    <definedName name="PINTURAMANTAND" localSheetId="2">[118]Analisis!#REF!</definedName>
    <definedName name="PINTURAMANTAND" localSheetId="3">[118]Analisis!#REF!</definedName>
    <definedName name="PINTURAMANTAND" localSheetId="4">[118]Analisis!#REF!</definedName>
    <definedName name="PINTURAMANTAND" localSheetId="5">[118]Analisis!#REF!</definedName>
    <definedName name="PINTURAMANTAND" localSheetId="6">[118]Analisis!#REF!</definedName>
    <definedName name="PINTURAMANTAND" localSheetId="7">[118]Analisis!#REF!</definedName>
    <definedName name="PINTURAMANTAND" localSheetId="0">[118]Analisis!#REF!</definedName>
    <definedName name="PINTURAMANTAND">[118]Analisis!#REF!</definedName>
    <definedName name="PINTURAS" localSheetId="2">#REF!</definedName>
    <definedName name="PINTURAS" localSheetId="3">#REF!</definedName>
    <definedName name="PINTURAS" localSheetId="4">#REF!</definedName>
    <definedName name="PINTURAS" localSheetId="5">#REF!</definedName>
    <definedName name="PINTURAS" localSheetId="6">#REF!</definedName>
    <definedName name="PINTURAS" localSheetId="7">#REF!</definedName>
    <definedName name="PINTURAS" localSheetId="0">#REF!</definedName>
    <definedName name="PINTURAS">#REF!</definedName>
    <definedName name="PINTURASEMIG">[41]Analisis!$F$135</definedName>
    <definedName name="PINTURASEMIGAND" localSheetId="2">[118]Analisis!#REF!</definedName>
    <definedName name="PINTURASEMIGAND" localSheetId="3">[118]Analisis!#REF!</definedName>
    <definedName name="PINTURASEMIGAND" localSheetId="4">[118]Analisis!#REF!</definedName>
    <definedName name="PINTURASEMIGAND" localSheetId="5">[118]Analisis!#REF!</definedName>
    <definedName name="PINTURASEMIGAND" localSheetId="6">[118]Analisis!#REF!</definedName>
    <definedName name="PINTURASEMIGAND" localSheetId="7">[118]Analisis!#REF!</definedName>
    <definedName name="PINTURASEMIGAND" localSheetId="0">[118]Analisis!#REF!</definedName>
    <definedName name="PINTURASEMIGAND">[118]Analisis!#REF!</definedName>
    <definedName name="PINTURASEMIGLOSS">'[140]Analisis Reclamados'!$F$10</definedName>
    <definedName name="Pinturat" localSheetId="2">#REF!</definedName>
    <definedName name="Pinturat" localSheetId="3">#REF!</definedName>
    <definedName name="Pinturat" localSheetId="4">#REF!</definedName>
    <definedName name="Pinturat" localSheetId="5">#REF!</definedName>
    <definedName name="Pinturat" localSheetId="6">#REF!</definedName>
    <definedName name="Pinturat" localSheetId="7">#REF!</definedName>
    <definedName name="Pinturat">#REF!</definedName>
    <definedName name="PINTURATRAFICO">[40]Analisis!$F$114</definedName>
    <definedName name="PIPORC30X30" localSheetId="3">[5]Mat!$D$65</definedName>
    <definedName name="PIPORC30X30" localSheetId="4">[5]Mat!$D$65</definedName>
    <definedName name="PIPORC30X30" localSheetId="5">[5]Mat!$D$65</definedName>
    <definedName name="PIPORC30X30" localSheetId="6">[5]Mat!$D$65</definedName>
    <definedName name="PIPORC30X30" localSheetId="7">[5]Mat!$D$65</definedName>
    <definedName name="PIPORC30X30" localSheetId="0">[5]Mat!$D$65</definedName>
    <definedName name="PIPORC30X30">[6]Mat!$D$65</definedName>
    <definedName name="pipu2" localSheetId="2">[23]Volumenes!#REF!</definedName>
    <definedName name="pipu2" localSheetId="3">[23]Volumenes!#REF!</definedName>
    <definedName name="pipu2" localSheetId="4">[23]Volumenes!#REF!</definedName>
    <definedName name="pipu2" localSheetId="5">[23]Volumenes!#REF!</definedName>
    <definedName name="pipu2" localSheetId="6">[23]Volumenes!#REF!</definedName>
    <definedName name="pipu2" localSheetId="7">[23]Volumenes!#REF!</definedName>
    <definedName name="pipu2">[23]Volumenes!#REF!</definedName>
    <definedName name="pipu3" localSheetId="2">[23]Volumenes!#REF!</definedName>
    <definedName name="pipu3" localSheetId="3">[23]Volumenes!#REF!</definedName>
    <definedName name="pipu3" localSheetId="4">[23]Volumenes!#REF!</definedName>
    <definedName name="pipu3" localSheetId="5">[23]Volumenes!#REF!</definedName>
    <definedName name="pipu3" localSheetId="6">[23]Volumenes!#REF!</definedName>
    <definedName name="pipu3" localSheetId="7">[23]Volumenes!#REF!</definedName>
    <definedName name="pipu3">[23]Volumenes!#REF!</definedName>
    <definedName name="pipu3y" localSheetId="2">[23]Volumenes!#REF!</definedName>
    <definedName name="pipu3y" localSheetId="4">[23]Volumenes!#REF!</definedName>
    <definedName name="pipu3y" localSheetId="7">[23]Volumenes!#REF!</definedName>
    <definedName name="pipu3y">[23]Volumenes!#REF!</definedName>
    <definedName name="pipue2" localSheetId="2">[23]Volumenes!#REF!</definedName>
    <definedName name="pipue2" localSheetId="4">[23]Volumenes!#REF!</definedName>
    <definedName name="pipue2" localSheetId="7">[23]Volumenes!#REF!</definedName>
    <definedName name="pipue2">[23]Volumenes!#REF!</definedName>
    <definedName name="Piscina" localSheetId="2">#REF!</definedName>
    <definedName name="Piscina" localSheetId="3">#REF!</definedName>
    <definedName name="Piscina" localSheetId="4">#REF!</definedName>
    <definedName name="Piscina" localSheetId="5">#REF!</definedName>
    <definedName name="Piscina" localSheetId="6">#REF!</definedName>
    <definedName name="Piscina" localSheetId="7">#REF!</definedName>
    <definedName name="Piscina">#REF!</definedName>
    <definedName name="Piscina.Crhist" localSheetId="2">[64]Análisis!#REF!</definedName>
    <definedName name="Piscina.Crhist" localSheetId="3">[64]Análisis!#REF!</definedName>
    <definedName name="Piscina.Crhist" localSheetId="4">[64]Análisis!#REF!</definedName>
    <definedName name="Piscina.Crhist" localSheetId="5">[64]Análisis!#REF!</definedName>
    <definedName name="Piscina.Crhist" localSheetId="6">[64]Análisis!#REF!</definedName>
    <definedName name="Piscina.Crhist" localSheetId="7">[64]Análisis!#REF!</definedName>
    <definedName name="Piscina.Crhist">[64]Análisis!#REF!</definedName>
    <definedName name="Piscina.Losa.Fondo" localSheetId="2">[64]Análisis!#REF!</definedName>
    <definedName name="Piscina.Losa.Fondo" localSheetId="4">[64]Análisis!#REF!</definedName>
    <definedName name="Piscina.Losa.Fondo" localSheetId="7">[64]Análisis!#REF!</definedName>
    <definedName name="Piscina.Losa.Fondo">[64]Análisis!#REF!</definedName>
    <definedName name="Piscina.Muro" localSheetId="2">[64]Análisis!#REF!</definedName>
    <definedName name="Piscina.Muro" localSheetId="4">[64]Análisis!#REF!</definedName>
    <definedName name="Piscina.Muro" localSheetId="7">[64]Análisis!#REF!</definedName>
    <definedName name="Piscina.Muro">[64]Análisis!#REF!</definedName>
    <definedName name="PiscinaKurt" localSheetId="2">[64]Análisis!#REF!</definedName>
    <definedName name="PiscinaKurt" localSheetId="4">[64]Análisis!#REF!</definedName>
    <definedName name="PiscinaKurt" localSheetId="7">[64]Análisis!#REF!</definedName>
    <definedName name="PiscinaKurt">[64]Análisis!#REF!</definedName>
    <definedName name="Pisntura.Piscina" localSheetId="2">[64]Análisis!#REF!</definedName>
    <definedName name="Pisntura.Piscina" localSheetId="4">[64]Análisis!#REF!</definedName>
    <definedName name="Pisntura.Piscina" localSheetId="7">[64]Análisis!#REF!</definedName>
    <definedName name="Pisntura.Piscina">[64]Análisis!#REF!</definedName>
    <definedName name="Piso.Baldosin30x60" localSheetId="2">[64]Análisis!#REF!</definedName>
    <definedName name="Piso.Baldosin30x60" localSheetId="4">[64]Análisis!#REF!</definedName>
    <definedName name="Piso.Baldosin30x60" localSheetId="7">[64]Análisis!#REF!</definedName>
    <definedName name="Piso.Baldosin30x60">[64]Análisis!#REF!</definedName>
    <definedName name="Piso.Ceram" localSheetId="2">#REF!</definedName>
    <definedName name="Piso.Ceram" localSheetId="3">#REF!</definedName>
    <definedName name="Piso.Ceram" localSheetId="4">#REF!</definedName>
    <definedName name="Piso.Ceram" localSheetId="5">#REF!</definedName>
    <definedName name="Piso.Ceram" localSheetId="6">#REF!</definedName>
    <definedName name="Piso.Ceram" localSheetId="7">#REF!</definedName>
    <definedName name="Piso.Ceram">#REF!</definedName>
    <definedName name="Piso.Ceram.Blanca.20x20" localSheetId="2">#REF!</definedName>
    <definedName name="Piso.Ceram.Blanca.20x20" localSheetId="4">#REF!</definedName>
    <definedName name="Piso.Ceram.Blanca.20x20" localSheetId="7">#REF!</definedName>
    <definedName name="Piso.Ceram.Blanca.20x20">#REF!</definedName>
    <definedName name="Piso.Ceram.Boston" localSheetId="2">[141]Análisis!#REF!</definedName>
    <definedName name="Piso.Ceram.Boston" localSheetId="4">[141]Análisis!#REF!</definedName>
    <definedName name="Piso.Ceram.Boston" localSheetId="7">[141]Análisis!#REF!</definedName>
    <definedName name="Piso.Ceram.Boston">[141]Análisis!#REF!</definedName>
    <definedName name="Piso.Ceram.Etrusco.30x30" localSheetId="2">#REF!</definedName>
    <definedName name="Piso.Ceram.Etrusco.30x30" localSheetId="3">#REF!</definedName>
    <definedName name="Piso.Ceram.Etrusco.30x30" localSheetId="4">#REF!</definedName>
    <definedName name="Piso.Ceram.Etrusco.30x30" localSheetId="5">#REF!</definedName>
    <definedName name="Piso.Ceram.Etrusco.30x30" localSheetId="6">#REF!</definedName>
    <definedName name="Piso.Ceram.Etrusco.30x30" localSheetId="7">#REF!</definedName>
    <definedName name="Piso.Ceram.Etrusco.30x30">#REF!</definedName>
    <definedName name="Piso.Ceram.Gres.Piso.Mezc.Antillana" localSheetId="2">[64]Análisis!#REF!</definedName>
    <definedName name="Piso.Ceram.Gres.Piso.Mezc.Antillana" localSheetId="3">[64]Análisis!#REF!</definedName>
    <definedName name="Piso.Ceram.Gres.Piso.Mezc.Antillana" localSheetId="4">[64]Análisis!#REF!</definedName>
    <definedName name="Piso.Ceram.Gres.Piso.Mezc.Antillana" localSheetId="5">[64]Análisis!#REF!</definedName>
    <definedName name="Piso.Ceram.Gres.Piso.Mezc.Antillana" localSheetId="6">[64]Análisis!#REF!</definedName>
    <definedName name="Piso.Ceram.Gres.Piso.Mezc.Antillana" localSheetId="7">[64]Análisis!#REF!</definedName>
    <definedName name="Piso.Ceram.Gres.Piso.Mezc.Antillana">[64]Análisis!#REF!</definedName>
    <definedName name="Piso.Ceram.Imperial.Gris" localSheetId="2">#REF!</definedName>
    <definedName name="Piso.Ceram.Imperial.Gris" localSheetId="3">#REF!</definedName>
    <definedName name="Piso.Ceram.Imperial.Gris" localSheetId="4">#REF!</definedName>
    <definedName name="Piso.Ceram.Imperial.Gris" localSheetId="5">#REF!</definedName>
    <definedName name="Piso.Ceram.Imperial.Gris" localSheetId="6">#REF!</definedName>
    <definedName name="Piso.Ceram.Imperial.Gris" localSheetId="7">#REF!</definedName>
    <definedName name="Piso.Ceram.Imperial.Gris">#REF!</definedName>
    <definedName name="Piso.Ceram.Ines.Gris" localSheetId="2">#REF!</definedName>
    <definedName name="Piso.Ceram.Ines.Gris" localSheetId="4">#REF!</definedName>
    <definedName name="Piso.Ceram.Ines.Gris" localSheetId="7">#REF!</definedName>
    <definedName name="Piso.Ceram.Ines.Gris">#REF!</definedName>
    <definedName name="Piso.Ceram.Nevada.33x33" localSheetId="2">#REF!</definedName>
    <definedName name="Piso.Ceram.Nevada.33x33" localSheetId="4">#REF!</definedName>
    <definedName name="Piso.Ceram.Nevada.33x33" localSheetId="7">#REF!</definedName>
    <definedName name="Piso.Ceram.Nevada.33x33">#REF!</definedName>
    <definedName name="Piso.Ceram.Serv.">[59]Análisis!$D$580</definedName>
    <definedName name="Piso.Ceram.Ultra.Bco." localSheetId="2">#REF!</definedName>
    <definedName name="Piso.Ceram.Ultra.Bco." localSheetId="3">#REF!</definedName>
    <definedName name="Piso.Ceram.Ultra.Bco." localSheetId="4">#REF!</definedName>
    <definedName name="Piso.Ceram.Ultra.Bco." localSheetId="5">#REF!</definedName>
    <definedName name="Piso.Ceram.Ultra.Bco." localSheetId="6">#REF!</definedName>
    <definedName name="Piso.Ceram.Ultra.Bco." localSheetId="7">#REF!</definedName>
    <definedName name="Piso.Ceram.Ultra.Bco.">#REF!</definedName>
    <definedName name="Piso.Cerámica" localSheetId="2">[64]Análisis!#REF!</definedName>
    <definedName name="Piso.Cerámica" localSheetId="3">[64]Análisis!#REF!</definedName>
    <definedName name="Piso.Cerámica" localSheetId="4">[64]Análisis!#REF!</definedName>
    <definedName name="Piso.Cerámica" localSheetId="5">[64]Análisis!#REF!</definedName>
    <definedName name="Piso.Cerámica" localSheetId="6">[64]Análisis!#REF!</definedName>
    <definedName name="Piso.Cerámica" localSheetId="7">[64]Análisis!#REF!</definedName>
    <definedName name="Piso.Cerámica">[64]Análisis!#REF!</definedName>
    <definedName name="Piso.Ceramica.A">[59]Análisis!$D$522</definedName>
    <definedName name="piso.ceramica.antideslizante" localSheetId="2">#REF!</definedName>
    <definedName name="piso.ceramica.antideslizante" localSheetId="3">#REF!</definedName>
    <definedName name="piso.ceramica.antideslizante" localSheetId="4">#REF!</definedName>
    <definedName name="piso.ceramica.antideslizante" localSheetId="5">#REF!</definedName>
    <definedName name="piso.ceramica.antideslizante" localSheetId="6">#REF!</definedName>
    <definedName name="piso.ceramica.antideslizante" localSheetId="7">#REF!</definedName>
    <definedName name="piso.ceramica.antideslizante">#REF!</definedName>
    <definedName name="Piso.Ceramica.B">[59]Análisis!$D$541</definedName>
    <definedName name="Piso.Ceramica.C">[59]Análisis!$D$560</definedName>
    <definedName name="Piso.Cerámica.Importada" localSheetId="2">#REF!</definedName>
    <definedName name="Piso.Cerámica.Importada" localSheetId="3">#REF!</definedName>
    <definedName name="Piso.Cerámica.Importada" localSheetId="4">#REF!</definedName>
    <definedName name="Piso.Cerámica.Importada" localSheetId="5">#REF!</definedName>
    <definedName name="Piso.Cerámica.Importada" localSheetId="6">#REF!</definedName>
    <definedName name="Piso.Cerámica.Importada" localSheetId="7">#REF!</definedName>
    <definedName name="Piso.Cerámica.Importada">#REF!</definedName>
    <definedName name="Piso.Cerámica.Mezc.Antillana" localSheetId="2">[64]Análisis!#REF!</definedName>
    <definedName name="Piso.Cerámica.Mezc.Antillana" localSheetId="3">[64]Análisis!#REF!</definedName>
    <definedName name="Piso.Cerámica.Mezc.Antillana" localSheetId="4">[64]Análisis!#REF!</definedName>
    <definedName name="Piso.Cerámica.Mezc.Antillana" localSheetId="5">[64]Análisis!#REF!</definedName>
    <definedName name="Piso.Cerámica.Mezc.Antillana" localSheetId="6">[64]Análisis!#REF!</definedName>
    <definedName name="Piso.Cerámica.Mezc.Antillana" localSheetId="7">[64]Análisis!#REF!</definedName>
    <definedName name="Piso.Cerámica.Mezc.Antillana">[64]Análisis!#REF!</definedName>
    <definedName name="piso.de.marmol" localSheetId="2">#REF!</definedName>
    <definedName name="piso.de.marmol" localSheetId="3">#REF!</definedName>
    <definedName name="piso.de.marmol" localSheetId="4">#REF!</definedName>
    <definedName name="piso.de.marmol" localSheetId="5">#REF!</definedName>
    <definedName name="piso.de.marmol" localSheetId="6">#REF!</definedName>
    <definedName name="piso.de.marmol" localSheetId="7">#REF!</definedName>
    <definedName name="piso.de.marmol">#REF!</definedName>
    <definedName name="Piso.Granimarmol" localSheetId="2">#REF!</definedName>
    <definedName name="Piso.Granimarmol" localSheetId="4">#REF!</definedName>
    <definedName name="Piso.Granimarmol" localSheetId="7">#REF!</definedName>
    <definedName name="Piso.Granimarmol">#REF!</definedName>
    <definedName name="Piso.Granito.Blanco" localSheetId="2">#REF!</definedName>
    <definedName name="Piso.Granito.Blanco" localSheetId="4">#REF!</definedName>
    <definedName name="Piso.Granito.Blanco" localSheetId="7">#REF!</definedName>
    <definedName name="Piso.Granito.Blanco">#REF!</definedName>
    <definedName name="piso.granito.ext.crema">[59]Análisis!$D$415</definedName>
    <definedName name="piso.granito.ext.rosado">[59]Análisis!$D$427</definedName>
    <definedName name="piso.granito.ext.rozado">[59]Análisis!$D$427</definedName>
    <definedName name="Piso.granito.fondo.blanco">[59]Análisis!$D$449</definedName>
    <definedName name="Piso.granito.fondo.gris">[59]Análisis!$D$460</definedName>
    <definedName name="piso.granito.p.exterior.rojo">[59]Análisis!$D$438</definedName>
    <definedName name="piso.granito.p.exterior.rosado">[59]Análisis!$D$438</definedName>
    <definedName name="Piso.Horm.10cm.Sin.Malla" localSheetId="2">#REF!</definedName>
    <definedName name="Piso.Horm.10cm.Sin.Malla" localSheetId="3">#REF!</definedName>
    <definedName name="Piso.Horm.10cm.Sin.Malla" localSheetId="4">#REF!</definedName>
    <definedName name="Piso.Horm.10cm.Sin.Malla" localSheetId="5">#REF!</definedName>
    <definedName name="Piso.Horm.10cm.Sin.Malla" localSheetId="6">#REF!</definedName>
    <definedName name="Piso.Horm.10cm.Sin.Malla" localSheetId="7">#REF!</definedName>
    <definedName name="Piso.Horm.10cm.Sin.Malla">#REF!</definedName>
    <definedName name="Piso.Horm.Estampado" localSheetId="2">#REF!</definedName>
    <definedName name="Piso.Horm.Estampado" localSheetId="4">#REF!</definedName>
    <definedName name="Piso.Horm.Estampado" localSheetId="7">#REF!</definedName>
    <definedName name="Piso.Horm.Estampado">#REF!</definedName>
    <definedName name="Piso.loseta.cemento.25x25" localSheetId="2">#REF!</definedName>
    <definedName name="Piso.loseta.cemento.25x25" localSheetId="4">#REF!</definedName>
    <definedName name="Piso.loseta.cemento.25x25" localSheetId="7">#REF!</definedName>
    <definedName name="Piso.loseta.cemento.25x25">#REF!</definedName>
    <definedName name="Piso.Madera.Teka" localSheetId="2">#REF!</definedName>
    <definedName name="Piso.Madera.Teka" localSheetId="4">#REF!</definedName>
    <definedName name="Piso.Madera.Teka" localSheetId="7">#REF!</definedName>
    <definedName name="Piso.Madera.Teka">#REF!</definedName>
    <definedName name="Piso.marmol.A.20x40" localSheetId="2">#REF!</definedName>
    <definedName name="Piso.marmol.A.20x40" localSheetId="4">#REF!</definedName>
    <definedName name="Piso.marmol.A.20x40" localSheetId="7">#REF!</definedName>
    <definedName name="Piso.marmol.A.20x40">#REF!</definedName>
    <definedName name="Piso.marmol.A.40x40" localSheetId="2">#REF!</definedName>
    <definedName name="Piso.marmol.A.40x40" localSheetId="4">#REF!</definedName>
    <definedName name="Piso.marmol.A.40x40" localSheetId="7">#REF!</definedName>
    <definedName name="Piso.marmol.A.40x40">#REF!</definedName>
    <definedName name="Piso.Marmol.B.40x40" localSheetId="2">#REF!</definedName>
    <definedName name="Piso.Marmol.B.40x40" localSheetId="4">#REF!</definedName>
    <definedName name="Piso.Marmol.B.40x40" localSheetId="7">#REF!</definedName>
    <definedName name="Piso.Marmol.B.40x40">#REF!</definedName>
    <definedName name="piso.marmol.crema" localSheetId="2">#REF!</definedName>
    <definedName name="piso.marmol.crema" localSheetId="4">#REF!</definedName>
    <definedName name="piso.marmol.crema" localSheetId="7">#REF!</definedName>
    <definedName name="piso.marmol.crema">#REF!</definedName>
    <definedName name="Piso.Mármol.crema" localSheetId="2">[64]Análisis!#REF!</definedName>
    <definedName name="Piso.Mármol.crema" localSheetId="4">[64]Análisis!#REF!</definedName>
    <definedName name="Piso.Mármol.crema" localSheetId="7">[64]Análisis!#REF!</definedName>
    <definedName name="Piso.Mármol.crema">[64]Análisis!#REF!</definedName>
    <definedName name="Piso.marmol.Tipo.B" localSheetId="2">#REF!</definedName>
    <definedName name="Piso.marmol.Tipo.B" localSheetId="3">#REF!</definedName>
    <definedName name="Piso.marmol.Tipo.B" localSheetId="4">#REF!</definedName>
    <definedName name="Piso.marmol.Tipo.B" localSheetId="5">#REF!</definedName>
    <definedName name="Piso.marmol.Tipo.B" localSheetId="6">#REF!</definedName>
    <definedName name="Piso.marmol.Tipo.B" localSheetId="7">#REF!</definedName>
    <definedName name="Piso.marmol.Tipo.B">#REF!</definedName>
    <definedName name="piso.mosaico.25x25">[98]Análisis!$D$1256</definedName>
    <definedName name="piso.porcelanato.40x40">[59]Análisis!$D$491</definedName>
    <definedName name="Piso.Quary.Tile" localSheetId="2">#REF!</definedName>
    <definedName name="Piso.Quary.Tile" localSheetId="3">#REF!</definedName>
    <definedName name="Piso.Quary.Tile" localSheetId="4">#REF!</definedName>
    <definedName name="Piso.Quary.Tile" localSheetId="5">#REF!</definedName>
    <definedName name="Piso.Quary.Tile" localSheetId="6">#REF!</definedName>
    <definedName name="Piso.Quary.Tile" localSheetId="7">#REF!</definedName>
    <definedName name="Piso.Quary.Tile">#REF!</definedName>
    <definedName name="Piso.Vibrazo.Blanco30x30" localSheetId="2">#REF!</definedName>
    <definedName name="Piso.Vibrazo.Blanco30x30" localSheetId="4">#REF!</definedName>
    <definedName name="Piso.Vibrazo.Blanco30x30" localSheetId="7">#REF!</definedName>
    <definedName name="Piso.Vibrazo.Blanco30x30">#REF!</definedName>
    <definedName name="piso_asept" localSheetId="2">#REF!</definedName>
    <definedName name="piso_asept" localSheetId="4">#REF!</definedName>
    <definedName name="piso_asept" localSheetId="7">#REF!</definedName>
    <definedName name="piso_asept">#REF!</definedName>
    <definedName name="PISO_GRANITO_FONDO_BCO">[79]INSU!$B$103</definedName>
    <definedName name="PISO01" localSheetId="2">#REF!</definedName>
    <definedName name="PISO01" localSheetId="3">#REF!</definedName>
    <definedName name="PISO01" localSheetId="4">#REF!</definedName>
    <definedName name="PISO01" localSheetId="5">#REF!</definedName>
    <definedName name="PISO01" localSheetId="6">#REF!</definedName>
    <definedName name="PISO01" localSheetId="7">#REF!</definedName>
    <definedName name="PISO01" localSheetId="0">#REF!</definedName>
    <definedName name="PISO01">#REF!</definedName>
    <definedName name="PISO09" localSheetId="2">#REF!</definedName>
    <definedName name="PISO09" localSheetId="4">#REF!</definedName>
    <definedName name="PISO09" localSheetId="7">#REF!</definedName>
    <definedName name="PISO09">#REF!</definedName>
    <definedName name="PISOADO50080G" localSheetId="2">#REF!</definedName>
    <definedName name="PISOADO50080G" localSheetId="4">#REF!</definedName>
    <definedName name="PISOADO50080G" localSheetId="5">#REF!</definedName>
    <definedName name="PISOADO50080G" localSheetId="6">#REF!</definedName>
    <definedName name="PISOADO50080G" localSheetId="7">#REF!</definedName>
    <definedName name="PISOADO50080G">#REF!</definedName>
    <definedName name="PISOADO50080R" localSheetId="2">#REF!</definedName>
    <definedName name="PISOADO50080R" localSheetId="4">#REF!</definedName>
    <definedName name="PISOADO50080R" localSheetId="5">#REF!</definedName>
    <definedName name="PISOADO50080R" localSheetId="6">#REF!</definedName>
    <definedName name="PISOADO50080R" localSheetId="7">#REF!</definedName>
    <definedName name="PISOADO50080R">#REF!</definedName>
    <definedName name="PISOADO511G" localSheetId="2">#REF!</definedName>
    <definedName name="PISOADO511G" localSheetId="4">#REF!</definedName>
    <definedName name="PISOADO511G" localSheetId="5">#REF!</definedName>
    <definedName name="PISOADO511G" localSheetId="6">#REF!</definedName>
    <definedName name="PISOADO511G" localSheetId="7">#REF!</definedName>
    <definedName name="PISOADO511G">#REF!</definedName>
    <definedName name="PISOADO511R" localSheetId="2">#REF!</definedName>
    <definedName name="PISOADO511R" localSheetId="4">#REF!</definedName>
    <definedName name="PISOADO511R" localSheetId="5">#REF!</definedName>
    <definedName name="PISOADO511R" localSheetId="6">#REF!</definedName>
    <definedName name="PISOADO511R" localSheetId="7">#REF!</definedName>
    <definedName name="PISOADO511R">#REF!</definedName>
    <definedName name="PISOADO604G" localSheetId="2">#REF!</definedName>
    <definedName name="PISOADO604G" localSheetId="4">#REF!</definedName>
    <definedName name="PISOADO604G" localSheetId="5">#REF!</definedName>
    <definedName name="PISOADO604G" localSheetId="6">#REF!</definedName>
    <definedName name="PISOADO604G" localSheetId="7">#REF!</definedName>
    <definedName name="PISOADO604G">#REF!</definedName>
    <definedName name="PISOADO604R" localSheetId="2">#REF!</definedName>
    <definedName name="PISOADO604R" localSheetId="4">#REF!</definedName>
    <definedName name="PISOADO604R" localSheetId="5">#REF!</definedName>
    <definedName name="PISOADO604R" localSheetId="6">#REF!</definedName>
    <definedName name="PISOADO604R" localSheetId="7">#REF!</definedName>
    <definedName name="PISOADO604R">#REF!</definedName>
    <definedName name="PISOADOCLAGRIS" localSheetId="2">#REF!</definedName>
    <definedName name="PISOADOCLAGRIS" localSheetId="4">#REF!</definedName>
    <definedName name="PISOADOCLAGRIS" localSheetId="7">#REF!</definedName>
    <definedName name="PISOADOCLAGRIS">#REF!</definedName>
    <definedName name="PISOADOCLAQUEM" localSheetId="2">#REF!</definedName>
    <definedName name="PISOADOCLAQUEM" localSheetId="4">#REF!</definedName>
    <definedName name="PISOADOCLAQUEM" localSheetId="7">#REF!</definedName>
    <definedName name="PISOADOCLAQUEM">#REF!</definedName>
    <definedName name="PISOADOCLAROJO" localSheetId="2">#REF!</definedName>
    <definedName name="PISOADOCLAROJO" localSheetId="4">#REF!</definedName>
    <definedName name="PISOADOCLAROJO" localSheetId="7">#REF!</definedName>
    <definedName name="PISOADOCLAROJO">#REF!</definedName>
    <definedName name="PISOADOCOLGRIS" localSheetId="2">#REF!</definedName>
    <definedName name="PISOADOCOLGRIS" localSheetId="4">#REF!</definedName>
    <definedName name="PISOADOCOLGRIS" localSheetId="7">#REF!</definedName>
    <definedName name="PISOADOCOLGRIS">#REF!</definedName>
    <definedName name="PISOADOCOLROJO" localSheetId="2">#REF!</definedName>
    <definedName name="PISOADOCOLROJO" localSheetId="4">#REF!</definedName>
    <definedName name="PISOADOCOLROJO" localSheetId="7">#REF!</definedName>
    <definedName name="PISOADOCOLROJO">#REF!</definedName>
    <definedName name="PISOADOMEDGRIS" localSheetId="2">#REF!</definedName>
    <definedName name="PISOADOMEDGRIS" localSheetId="4">#REF!</definedName>
    <definedName name="PISOADOMEDGRIS" localSheetId="7">#REF!</definedName>
    <definedName name="PISOADOMEDGRIS">#REF!</definedName>
    <definedName name="PISOADOMEDQUEM" localSheetId="2">#REF!</definedName>
    <definedName name="PISOADOMEDQUEM" localSheetId="4">#REF!</definedName>
    <definedName name="PISOADOMEDQUEM" localSheetId="7">#REF!</definedName>
    <definedName name="PISOADOMEDQUEM">#REF!</definedName>
    <definedName name="PISOADOMEDROJO" localSheetId="2">#REF!</definedName>
    <definedName name="PISOADOMEDROJO" localSheetId="4">#REF!</definedName>
    <definedName name="PISOADOMEDROJO" localSheetId="7">#REF!</definedName>
    <definedName name="PISOADOMEDROJO">#REF!</definedName>
    <definedName name="pisoasept" localSheetId="3">'[126]PRESUPUESTO DE TERMINACION'!$G$123</definedName>
    <definedName name="pisoasept" localSheetId="4">'[126]PRESUPUESTO DE TERMINACION'!$G$123</definedName>
    <definedName name="pisoasept" localSheetId="5">'[126]PRESUPUESTO DE TERMINACION'!$G$123</definedName>
    <definedName name="pisoasept" localSheetId="6">'[126]PRESUPUESTO DE TERMINACION'!$G$123</definedName>
    <definedName name="pisoasept" localSheetId="7">'[126]PRESUPUESTO DE TERMINACION'!$G$123</definedName>
    <definedName name="pisoasept" localSheetId="0">'[126]PRESUPUESTO DE TERMINACION'!$G$123</definedName>
    <definedName name="pisoasept">'[127]PRESUPUESTO DE TERMINACION'!$G$123</definedName>
    <definedName name="PISOCERAMICA">[41]Analisis!$F$1487</definedName>
    <definedName name="pisofro">[71]Analisis!$E$1227</definedName>
    <definedName name="PISOGRA1233030BCO" localSheetId="2">#REF!</definedName>
    <definedName name="PISOGRA1233030BCO" localSheetId="3">#REF!</definedName>
    <definedName name="PISOGRA1233030BCO" localSheetId="4">#REF!</definedName>
    <definedName name="PISOGRA1233030BCO" localSheetId="5">#REF!</definedName>
    <definedName name="PISOGRA1233030BCO" localSheetId="6">#REF!</definedName>
    <definedName name="PISOGRA1233030BCO" localSheetId="7">#REF!</definedName>
    <definedName name="PISOGRA1233030BCO" localSheetId="0">#REF!</definedName>
    <definedName name="PISOGRA1233030BCO">#REF!</definedName>
    <definedName name="PISOGRA1233030GRIS" localSheetId="2">#REF!</definedName>
    <definedName name="PISOGRA1233030GRIS" localSheetId="4">#REF!</definedName>
    <definedName name="PISOGRA1233030GRIS" localSheetId="7">#REF!</definedName>
    <definedName name="PISOGRA1233030GRIS">#REF!</definedName>
    <definedName name="PISOGRA1234040BCO" localSheetId="2">#REF!</definedName>
    <definedName name="PISOGRA1234040BCO" localSheetId="4">#REF!</definedName>
    <definedName name="PISOGRA1234040BCO" localSheetId="7">#REF!</definedName>
    <definedName name="PISOGRA1234040BCO">#REF!</definedName>
    <definedName name="PISOGRAPROY4040" localSheetId="2">#REF!</definedName>
    <definedName name="PISOGRAPROY4040" localSheetId="4">#REF!</definedName>
    <definedName name="PISOGRAPROY4040" localSheetId="7">#REF!</definedName>
    <definedName name="PISOGRAPROY4040">#REF!</definedName>
    <definedName name="PISOHFV10" localSheetId="2">#REF!</definedName>
    <definedName name="PISOHFV10" localSheetId="4">#REF!</definedName>
    <definedName name="PISOHFV10" localSheetId="7">#REF!</definedName>
    <definedName name="PISOHFV10">#REF!</definedName>
    <definedName name="PISOLADEXAPEQ" localSheetId="2">#REF!</definedName>
    <definedName name="PISOLADEXAPEQ" localSheetId="4">#REF!</definedName>
    <definedName name="PISOLADEXAPEQ" localSheetId="7">#REF!</definedName>
    <definedName name="PISOLADEXAPEQ">#REF!</definedName>
    <definedName name="PISOLADFERIAPEQ" localSheetId="2">#REF!</definedName>
    <definedName name="PISOLADFERIAPEQ" localSheetId="4">#REF!</definedName>
    <definedName name="PISOLADFERIAPEQ" localSheetId="7">#REF!</definedName>
    <definedName name="PISOLADFERIAPEQ">#REF!</definedName>
    <definedName name="PISOMOSROJ2525" localSheetId="2">#REF!</definedName>
    <definedName name="PISOMOSROJ2525" localSheetId="4">#REF!</definedName>
    <definedName name="PISOMOSROJ2525" localSheetId="7">#REF!</definedName>
    <definedName name="PISOMOSROJ2525">#REF!</definedName>
    <definedName name="PISOPORCELANATO">[41]Analisis!$F$1497</definedName>
    <definedName name="PISOPUL10" localSheetId="2">#REF!</definedName>
    <definedName name="PISOPUL10" localSheetId="3">#REF!</definedName>
    <definedName name="PISOPUL10" localSheetId="4">#REF!</definedName>
    <definedName name="PISOPUL10" localSheetId="5">#REF!</definedName>
    <definedName name="PISOPUL10" localSheetId="6">#REF!</definedName>
    <definedName name="PISOPUL10" localSheetId="7">#REF!</definedName>
    <definedName name="PISOPUL10" localSheetId="0">#REF!</definedName>
    <definedName name="PISOPUL10">#REF!</definedName>
    <definedName name="PISOS" localSheetId="2">#REF!</definedName>
    <definedName name="PISOS" localSheetId="4">#REF!</definedName>
    <definedName name="PISOS" localSheetId="5">#REF!</definedName>
    <definedName name="PISOS" localSheetId="6">#REF!</definedName>
    <definedName name="PISOS" localSheetId="7">#REF!</definedName>
    <definedName name="PISOS">#REF!</definedName>
    <definedName name="PISOS_AN" localSheetId="2">#REF!</definedName>
    <definedName name="PISOS_AN" localSheetId="4">#REF!</definedName>
    <definedName name="PISOS_AN" localSheetId="7">#REF!</definedName>
    <definedName name="PISOS_AN">#REF!</definedName>
    <definedName name="PITACRILLICA" localSheetId="2">#REF!</definedName>
    <definedName name="PITACRILLICA" localSheetId="3">#REF!</definedName>
    <definedName name="PITACRILLICA" localSheetId="4">#REF!</definedName>
    <definedName name="PITACRILLICA" localSheetId="5">#REF!</definedName>
    <definedName name="PITACRILLICA" localSheetId="6">#REF!</definedName>
    <definedName name="PITACRILLICA" localSheetId="7">#REF!</definedName>
    <definedName name="PITACRILLICA" localSheetId="0">#REF!</definedName>
    <definedName name="PITACRILLICA">#REF!</definedName>
    <definedName name="PITECONOMICA" localSheetId="2">#REF!</definedName>
    <definedName name="PITECONOMICA" localSheetId="3">#REF!</definedName>
    <definedName name="PITECONOMICA" localSheetId="4">#REF!</definedName>
    <definedName name="PITECONOMICA" localSheetId="5">#REF!</definedName>
    <definedName name="PITECONOMICA" localSheetId="6">#REF!</definedName>
    <definedName name="PITECONOMICA" localSheetId="7">#REF!</definedName>
    <definedName name="PITECONOMICA" localSheetId="0">#REF!</definedName>
    <definedName name="PITECONOMICA">#REF!</definedName>
    <definedName name="pitesmalte" localSheetId="2">#REF!</definedName>
    <definedName name="pitesmalte" localSheetId="3">#REF!</definedName>
    <definedName name="pitesmalte" localSheetId="4">#REF!</definedName>
    <definedName name="pitesmalte" localSheetId="5">#REF!</definedName>
    <definedName name="pitesmalte" localSheetId="6">#REF!</definedName>
    <definedName name="pitesmalte" localSheetId="7">#REF!</definedName>
    <definedName name="pitesmalte" localSheetId="0">#REF!</definedName>
    <definedName name="pitesmalte">#REF!</definedName>
    <definedName name="PITMANTENIMIENTO" localSheetId="2">#REF!</definedName>
    <definedName name="PITMANTENIMIENTO" localSheetId="3">#REF!</definedName>
    <definedName name="PITMANTENIMIENTO" localSheetId="4">#REF!</definedName>
    <definedName name="PITMANTENIMIENTO" localSheetId="5">#REF!</definedName>
    <definedName name="PITMANTENIMIENTO" localSheetId="6">#REF!</definedName>
    <definedName name="PITMANTENIMIENTO" localSheetId="7">#REF!</definedName>
    <definedName name="PITMANTENIMIENTO" localSheetId="0">#REF!</definedName>
    <definedName name="PITMANTENIMIENTO">#REF!</definedName>
    <definedName name="pitoxidoverde" localSheetId="2">#REF!</definedName>
    <definedName name="pitoxidoverde" localSheetId="3">#REF!</definedName>
    <definedName name="pitoxidoverde" localSheetId="4">#REF!</definedName>
    <definedName name="pitoxidoverde" localSheetId="5">#REF!</definedName>
    <definedName name="pitoxidoverde" localSheetId="6">#REF!</definedName>
    <definedName name="pitoxidoverde" localSheetId="7">#REF!</definedName>
    <definedName name="pitoxidoverde" localSheetId="0">#REF!</definedName>
    <definedName name="pitoxidoverde">#REF!</definedName>
    <definedName name="PITSATINADA" localSheetId="2">#REF!</definedName>
    <definedName name="PITSATINADA" localSheetId="3">#REF!</definedName>
    <definedName name="PITSATINADA" localSheetId="4">#REF!</definedName>
    <definedName name="PITSATINADA" localSheetId="5">#REF!</definedName>
    <definedName name="PITSATINADA" localSheetId="6">#REF!</definedName>
    <definedName name="PITSATINADA" localSheetId="7">#REF!</definedName>
    <definedName name="PITSATINADA" localSheetId="0">#REF!</definedName>
    <definedName name="PITSATINADA">#REF!</definedName>
    <definedName name="pitsemiglos" localSheetId="2">#REF!</definedName>
    <definedName name="pitsemiglos" localSheetId="3">#REF!</definedName>
    <definedName name="pitsemiglos" localSheetId="4">#REF!</definedName>
    <definedName name="pitsemiglos" localSheetId="5">#REF!</definedName>
    <definedName name="pitsemiglos" localSheetId="6">#REF!</definedName>
    <definedName name="pitsemiglos" localSheetId="7">#REF!</definedName>
    <definedName name="pitsemiglos" localSheetId="0">#REF!</definedName>
    <definedName name="pitsemiglos">#REF!</definedName>
    <definedName name="pive2" localSheetId="2">[23]Volumenes!#REF!</definedName>
    <definedName name="pive2" localSheetId="4">[23]Volumenes!#REF!</definedName>
    <definedName name="pive2" localSheetId="7">[23]Volumenes!#REF!</definedName>
    <definedName name="pive2">[23]Volumenes!#REF!</definedName>
    <definedName name="pive3" localSheetId="2">[23]Volumenes!#REF!</definedName>
    <definedName name="pive3" localSheetId="4">[23]Volumenes!#REF!</definedName>
    <definedName name="pive3" localSheetId="7">[23]Volumenes!#REF!</definedName>
    <definedName name="pive3">[23]Volumenes!#REF!</definedName>
    <definedName name="pive3y" localSheetId="2">[23]Volumenes!#REF!</definedName>
    <definedName name="pive3y" localSheetId="4">[23]Volumenes!#REF!</definedName>
    <definedName name="pive3y" localSheetId="7">[23]Volumenes!#REF!</definedName>
    <definedName name="pive3y">[23]Volumenes!#REF!</definedName>
    <definedName name="piven2" localSheetId="2">[23]Volumenes!#REF!</definedName>
    <definedName name="piven2" localSheetId="4">[23]Volumenes!#REF!</definedName>
    <definedName name="piven2" localSheetId="7">[23]Volumenes!#REF!</definedName>
    <definedName name="piven2">[23]Volumenes!#REF!</definedName>
    <definedName name="PL" localSheetId="2">[30]A!#REF!</definedName>
    <definedName name="PL" localSheetId="3">[30]A!#REF!</definedName>
    <definedName name="PL" localSheetId="4">[30]A!#REF!</definedName>
    <definedName name="PL" localSheetId="5">[30]A!#REF!</definedName>
    <definedName name="PL" localSheetId="6">[30]A!#REF!</definedName>
    <definedName name="PL" localSheetId="7">[30]A!#REF!</definedName>
    <definedName name="PL" localSheetId="0">[30]A!#REF!</definedName>
    <definedName name="PL">[30]A!#REF!</definedName>
    <definedName name="PLADRILLO2X2X8" localSheetId="2">#REF!</definedName>
    <definedName name="PLADRILLO2X2X8" localSheetId="3">#REF!</definedName>
    <definedName name="PLADRILLO2X2X8" localSheetId="4">#REF!</definedName>
    <definedName name="PLADRILLO2X2X8" localSheetId="5">#REF!</definedName>
    <definedName name="PLADRILLO2X2X8" localSheetId="6">#REF!</definedName>
    <definedName name="PLADRILLO2X2X8" localSheetId="7">#REF!</definedName>
    <definedName name="PLADRILLO2X2X8" localSheetId="0">#REF!</definedName>
    <definedName name="PLADRILLO2X2X8">#REF!</definedName>
    <definedName name="PLADRILLO2X4X8" localSheetId="2">#REF!</definedName>
    <definedName name="PLADRILLO2X4X8" localSheetId="4">#REF!</definedName>
    <definedName name="PLADRILLO2X4X8" localSheetId="7">#REF!</definedName>
    <definedName name="PLADRILLO2X4X8">#REF!</definedName>
    <definedName name="plafon" localSheetId="2">'[23]anal term'!#REF!</definedName>
    <definedName name="plafon" localSheetId="4">'[23]anal term'!#REF!</definedName>
    <definedName name="plafon" localSheetId="7">'[23]anal term'!#REF!</definedName>
    <definedName name="plafon">'[23]anal term'!#REF!</definedName>
    <definedName name="plafon.pvc.hache" localSheetId="2">#REF!</definedName>
    <definedName name="plafon.pvc.hache" localSheetId="3">#REF!</definedName>
    <definedName name="plafon.pvc.hache" localSheetId="4">#REF!</definedName>
    <definedName name="plafon.pvc.hache" localSheetId="5">#REF!</definedName>
    <definedName name="plafon.pvc.hache" localSheetId="6">#REF!</definedName>
    <definedName name="plafon.pvc.hache" localSheetId="7">#REF!</definedName>
    <definedName name="plafon.pvc.hache">#REF!</definedName>
    <definedName name="plafon.pvc.varece" localSheetId="2">#REF!</definedName>
    <definedName name="plafon.pvc.varece" localSheetId="4">#REF!</definedName>
    <definedName name="plafon.pvc.varece" localSheetId="7">#REF!</definedName>
    <definedName name="plafon.pvc.varece">#REF!</definedName>
    <definedName name="plafond.antihumeda" localSheetId="2">#REF!</definedName>
    <definedName name="plafond.antihumeda" localSheetId="4">#REF!</definedName>
    <definedName name="plafond.antihumeda" localSheetId="7">#REF!</definedName>
    <definedName name="plafond.antihumeda">#REF!</definedName>
    <definedName name="Plafond.PVC" localSheetId="2">#REF!</definedName>
    <definedName name="Plafond.PVC" localSheetId="4">#REF!</definedName>
    <definedName name="Plafond.PVC" localSheetId="7">#REF!</definedName>
    <definedName name="Plafond.PVC">#REF!</definedName>
    <definedName name="plafond.sheetrock">'[101]Plafond Sheetrock'!$E$54</definedName>
    <definedName name="plafondasept" localSheetId="3">'[126]PRESUPUESTO DE TERMINACION'!$G$124</definedName>
    <definedName name="plafondasept" localSheetId="4">'[126]PRESUPUESTO DE TERMINACION'!$G$124</definedName>
    <definedName name="plafondasept" localSheetId="5">'[126]PRESUPUESTO DE TERMINACION'!$G$124</definedName>
    <definedName name="plafondasept" localSheetId="6">'[126]PRESUPUESTO DE TERMINACION'!$G$124</definedName>
    <definedName name="plafondasept" localSheetId="7">'[126]PRESUPUESTO DE TERMINACION'!$G$124</definedName>
    <definedName name="plafondasept" localSheetId="0">'[126]PRESUPUESTO DE TERMINACION'!$G$124</definedName>
    <definedName name="plafondasept">'[127]PRESUPUESTO DE TERMINACION'!$G$124</definedName>
    <definedName name="PLAJ4040GRI" localSheetId="2">#REF!</definedName>
    <definedName name="PLAJ4040GRI" localSheetId="3">#REF!</definedName>
    <definedName name="PLAJ4040GRI" localSheetId="4">#REF!</definedName>
    <definedName name="PLAJ4040GRI" localSheetId="5">#REF!</definedName>
    <definedName name="PLAJ4040GRI" localSheetId="6">#REF!</definedName>
    <definedName name="PLAJ4040GRI" localSheetId="7">#REF!</definedName>
    <definedName name="PLAJ4040GRI" localSheetId="0">#REF!</definedName>
    <definedName name="PLAJ4040GRI">#REF!</definedName>
    <definedName name="PLAMPARAFLUORES24" localSheetId="2">#REF!</definedName>
    <definedName name="PLAMPARAFLUORES24" localSheetId="4">#REF!</definedName>
    <definedName name="PLAMPARAFLUORES24" localSheetId="7">#REF!</definedName>
    <definedName name="PLAMPARAFLUORES24">#REF!</definedName>
    <definedName name="PLAMPARAFLUORESSUP2TDIFTRANS" localSheetId="2">#REF!</definedName>
    <definedName name="PLAMPARAFLUORESSUP2TDIFTRANS" localSheetId="4">#REF!</definedName>
    <definedName name="PLAMPARAFLUORESSUP2TDIFTRANS" localSheetId="7">#REF!</definedName>
    <definedName name="PLAMPARAFLUORESSUP2TDIFTRANS">#REF!</definedName>
    <definedName name="Plancha_de_Plywood_4_x8_x3_4" localSheetId="2">#REF!</definedName>
    <definedName name="Plancha_de_Plywood_4_x8_x3_4" localSheetId="4">#REF!</definedName>
    <definedName name="Plancha_de_Plywood_4_x8_x3_4" localSheetId="7">#REF!</definedName>
    <definedName name="Plancha_de_Plywood_4_x8_x3_4">#REF!</definedName>
    <definedName name="Plancha_de_Plywood_4_x8_x3_4_2">#N/A</definedName>
    <definedName name="Plancha_de_Plywood_4_x8_x3_4_3">#N/A</definedName>
    <definedName name="planta.electrica500w">[59]Resumen!$D$25</definedName>
    <definedName name="Planta.Tratamiento" localSheetId="2">#REF!</definedName>
    <definedName name="Planta.Tratamiento" localSheetId="3">#REF!</definedName>
    <definedName name="Planta.Tratamiento" localSheetId="4">#REF!</definedName>
    <definedName name="Planta.Tratamiento" localSheetId="5">#REF!</definedName>
    <definedName name="Planta.Tratamiento" localSheetId="6">#REF!</definedName>
    <definedName name="Planta.Tratamiento" localSheetId="7">#REF!</definedName>
    <definedName name="Planta.Tratamiento">#REF!</definedName>
    <definedName name="Planta_Eléctrica_para_tesado" localSheetId="2">[56]Insumos!#REF!</definedName>
    <definedName name="Planta_Eléctrica_para_tesado" localSheetId="3">[56]Insumos!#REF!</definedName>
    <definedName name="Planta_Eléctrica_para_tesado" localSheetId="4">[56]Insumos!#REF!</definedName>
    <definedName name="Planta_Eléctrica_para_tesado" localSheetId="5">[56]Insumos!#REF!</definedName>
    <definedName name="Planta_Eléctrica_para_tesado" localSheetId="6">[56]Insumos!#REF!</definedName>
    <definedName name="Planta_Eléctrica_para_tesado" localSheetId="7">[56]Insumos!#REF!</definedName>
    <definedName name="Planta_Eléctrica_para_tesado">[56]Insumos!#REF!</definedName>
    <definedName name="Planta_Eléctrica_para_tesado_2">#N/A</definedName>
    <definedName name="Planta_Eléctrica_para_tesado_3">#N/A</definedName>
    <definedName name="PLANTASELECT" localSheetId="2">#REF!</definedName>
    <definedName name="PLANTASELECT" localSheetId="3">#REF!</definedName>
    <definedName name="PLANTASELECT" localSheetId="4">#REF!</definedName>
    <definedName name="PLANTASELECT" localSheetId="5">#REF!</definedName>
    <definedName name="PLANTASELECT" localSheetId="6">#REF!</definedName>
    <definedName name="PLANTASELECT" localSheetId="7">#REF!</definedName>
    <definedName name="PLANTASELECT" localSheetId="0">#REF!</definedName>
    <definedName name="PLANTASELECT">#REF!</definedName>
    <definedName name="PLASFONES" localSheetId="2">#REF!</definedName>
    <definedName name="PLASFONES" localSheetId="4">#REF!</definedName>
    <definedName name="PLASFONES" localSheetId="7">#REF!</definedName>
    <definedName name="PLASFONES">#REF!</definedName>
    <definedName name="PLASTICO">[79]INSU!$B$90</definedName>
    <definedName name="PLATEA">[78]Analisis!$F$119</definedName>
    <definedName name="Platea.Fundación.Villa" localSheetId="2">#REF!</definedName>
    <definedName name="Platea.Fundación.Villa" localSheetId="3">#REF!</definedName>
    <definedName name="Platea.Fundación.Villa" localSheetId="4">#REF!</definedName>
    <definedName name="Platea.Fundación.Villa" localSheetId="5">#REF!</definedName>
    <definedName name="Platea.Fundación.Villa" localSheetId="6">#REF!</definedName>
    <definedName name="Platea.Fundación.Villa" localSheetId="7">#REF!</definedName>
    <definedName name="Platea.Fundación.Villa">#REF!</definedName>
    <definedName name="platea.piscina" localSheetId="3">[99]Análisis!$D$200</definedName>
    <definedName name="platea.piscina" localSheetId="4">[99]Análisis!$D$200</definedName>
    <definedName name="platea.piscina" localSheetId="5">[99]Análisis!$D$200</definedName>
    <definedName name="platea.piscina" localSheetId="6">[99]Análisis!$D$200</definedName>
    <definedName name="platea.piscina" localSheetId="7">[99]Análisis!$D$200</definedName>
    <definedName name="platea.piscina" localSheetId="0">[99]Análisis!$D$200</definedName>
    <definedName name="platea.piscina">[100]Análisis!$D$200</definedName>
    <definedName name="Plato.Acrilico" localSheetId="2">#REF!</definedName>
    <definedName name="Plato.Acrilico" localSheetId="3">#REF!</definedName>
    <definedName name="Plato.Acrilico" localSheetId="4">#REF!</definedName>
    <definedName name="Plato.Acrilico" localSheetId="5">#REF!</definedName>
    <definedName name="Plato.Acrilico" localSheetId="6">#REF!</definedName>
    <definedName name="Plato.Acrilico" localSheetId="7">#REF!</definedName>
    <definedName name="Plato.Acrilico">#REF!</definedName>
    <definedName name="PLAVADERO1" localSheetId="2">#REF!</definedName>
    <definedName name="PLAVADERO1" localSheetId="4">#REF!</definedName>
    <definedName name="PLAVADERO1" localSheetId="7">#REF!</definedName>
    <definedName name="PLAVADERO1">#REF!</definedName>
    <definedName name="PLAVADERO2" localSheetId="2">#REF!</definedName>
    <definedName name="PLAVADERO2" localSheetId="4">#REF!</definedName>
    <definedName name="PLAVADERO2" localSheetId="7">#REF!</definedName>
    <definedName name="PLAVADERO2">#REF!</definedName>
    <definedName name="PLAVBCO" localSheetId="2">#REF!</definedName>
    <definedName name="PLAVBCO" localSheetId="4">#REF!</definedName>
    <definedName name="PLAVBCO" localSheetId="7">#REF!</definedName>
    <definedName name="PLAVBCO">#REF!</definedName>
    <definedName name="PLAVBCOPEQ" localSheetId="2">#REF!</definedName>
    <definedName name="PLAVBCOPEQ" localSheetId="4">#REF!</definedName>
    <definedName name="PLAVBCOPEQ" localSheetId="7">#REF!</definedName>
    <definedName name="PLAVBCOPEQ">#REF!</definedName>
    <definedName name="PLAVCOL" localSheetId="2">#REF!</definedName>
    <definedName name="PLAVCOL" localSheetId="4">#REF!</definedName>
    <definedName name="PLAVCOL" localSheetId="7">#REF!</definedName>
    <definedName name="PLAVCOL">#REF!</definedName>
    <definedName name="PLAVOVABCO" localSheetId="2">#REF!</definedName>
    <definedName name="PLAVOVABCO" localSheetId="4">#REF!</definedName>
    <definedName name="PLAVOVABCO" localSheetId="7">#REF!</definedName>
    <definedName name="PLAVOVABCO">#REF!</definedName>
    <definedName name="PLAVOVACOL" localSheetId="2">#REF!</definedName>
    <definedName name="PLAVOVACOL" localSheetId="4">#REF!</definedName>
    <definedName name="PLAVOVACOL" localSheetId="7">#REF!</definedName>
    <definedName name="PLAVOVACOL">#REF!</definedName>
    <definedName name="PLAVPEDCOL" localSheetId="2">#REF!</definedName>
    <definedName name="PLAVPEDCOL" localSheetId="3">#REF!</definedName>
    <definedName name="PLAVPEDCOL" localSheetId="4">#REF!</definedName>
    <definedName name="PLAVPEDCOL" localSheetId="5">#REF!</definedName>
    <definedName name="PLAVPEDCOL" localSheetId="6">#REF!</definedName>
    <definedName name="PLAVPEDCOL" localSheetId="7">#REF!</definedName>
    <definedName name="PLAVPEDCOL" localSheetId="0">#REF!</definedName>
    <definedName name="PLAVPEDCOL">#REF!</definedName>
    <definedName name="PLIGADORA2">[113]INS!$D$563</definedName>
    <definedName name="PLLAVECHORRO12">'[86]LISTA DE MATERIALES'!$C$188</definedName>
    <definedName name="PLLAVECHORRO34" localSheetId="2">#REF!</definedName>
    <definedName name="PLLAVECHORRO34" localSheetId="3">#REF!</definedName>
    <definedName name="PLLAVECHORRO34" localSheetId="4">#REF!</definedName>
    <definedName name="PLLAVECHORRO34" localSheetId="5">#REF!</definedName>
    <definedName name="PLLAVECHORRO34" localSheetId="6">#REF!</definedName>
    <definedName name="PLLAVECHORRO34" localSheetId="7">#REF!</definedName>
    <definedName name="PLLAVECHORRO34" localSheetId="0">#REF!</definedName>
    <definedName name="PLLAVECHORRO34">#REF!</definedName>
    <definedName name="PLLAVEPASOBOLA1" localSheetId="2">#REF!</definedName>
    <definedName name="PLLAVEPASOBOLA1" localSheetId="4">#REF!</definedName>
    <definedName name="PLLAVEPASOBOLA1" localSheetId="7">#REF!</definedName>
    <definedName name="PLLAVEPASOBOLA1">#REF!</definedName>
    <definedName name="PLLAVEPASOBOLA112" localSheetId="2">#REF!</definedName>
    <definedName name="PLLAVEPASOBOLA112" localSheetId="4">#REF!</definedName>
    <definedName name="PLLAVEPASOBOLA112" localSheetId="5">#REF!</definedName>
    <definedName name="PLLAVEPASOBOLA112" localSheetId="6">#REF!</definedName>
    <definedName name="PLLAVEPASOBOLA112" localSheetId="7">#REF!</definedName>
    <definedName name="PLLAVEPASOBOLA112">#REF!</definedName>
    <definedName name="PLLAVEPASOBOLA12" localSheetId="2">#REF!</definedName>
    <definedName name="PLLAVEPASOBOLA12" localSheetId="4">#REF!</definedName>
    <definedName name="PLLAVEPASOBOLA12" localSheetId="5">#REF!</definedName>
    <definedName name="PLLAVEPASOBOLA12" localSheetId="6">#REF!</definedName>
    <definedName name="PLLAVEPASOBOLA12" localSheetId="7">#REF!</definedName>
    <definedName name="PLLAVEPASOBOLA12">#REF!</definedName>
    <definedName name="PLLAVEPASOBOLA2" localSheetId="2">#REF!</definedName>
    <definedName name="PLLAVEPASOBOLA2" localSheetId="4">#REF!</definedName>
    <definedName name="PLLAVEPASOBOLA2" localSheetId="5">#REF!</definedName>
    <definedName name="PLLAVEPASOBOLA2" localSheetId="6">#REF!</definedName>
    <definedName name="PLLAVEPASOBOLA2" localSheetId="7">#REF!</definedName>
    <definedName name="PLLAVEPASOBOLA2">#REF!</definedName>
    <definedName name="PLLAVEPASOBOLA212" localSheetId="2">#REF!</definedName>
    <definedName name="PLLAVEPASOBOLA212" localSheetId="4">#REF!</definedName>
    <definedName name="PLLAVEPASOBOLA212" localSheetId="5">#REF!</definedName>
    <definedName name="PLLAVEPASOBOLA212" localSheetId="6">#REF!</definedName>
    <definedName name="PLLAVEPASOBOLA212" localSheetId="7">#REF!</definedName>
    <definedName name="PLLAVEPASOBOLA212">#REF!</definedName>
    <definedName name="PLLAVEPASOBOLA3" localSheetId="2">#REF!</definedName>
    <definedName name="PLLAVEPASOBOLA3" localSheetId="4">#REF!</definedName>
    <definedName name="PLLAVEPASOBOLA3" localSheetId="5">#REF!</definedName>
    <definedName name="PLLAVEPASOBOLA3" localSheetId="6">#REF!</definedName>
    <definedName name="PLLAVEPASOBOLA3" localSheetId="7">#REF!</definedName>
    <definedName name="PLLAVEPASOBOLA3">#REF!</definedName>
    <definedName name="PLLAVEPASOBOLA34" localSheetId="2">#REF!</definedName>
    <definedName name="PLLAVEPASOBOLA34" localSheetId="4">#REF!</definedName>
    <definedName name="PLLAVEPASOBOLA34" localSheetId="5">#REF!</definedName>
    <definedName name="PLLAVEPASOBOLA34" localSheetId="6">#REF!</definedName>
    <definedName name="PLLAVEPASOBOLA34" localSheetId="7">#REF!</definedName>
    <definedName name="PLLAVEPASOBOLA34">#REF!</definedName>
    <definedName name="PLOMERIA.GENERAL" localSheetId="2">#REF!</definedName>
    <definedName name="PLOMERIA.GENERAL" localSheetId="4">#REF!</definedName>
    <definedName name="PLOMERIA.GENERAL" localSheetId="7">#REF!</definedName>
    <definedName name="PLOMERIA.GENERAL">#REF!</definedName>
    <definedName name="PLOMERO" localSheetId="2">[70]Ins!#REF!</definedName>
    <definedName name="PLOMERO" localSheetId="4">[70]Ins!#REF!</definedName>
    <definedName name="PLOMERO" localSheetId="7">[70]Ins!#REF!</definedName>
    <definedName name="PLOMERO">[70]Ins!#REF!</definedName>
    <definedName name="PLOMEROAYUDANTE" localSheetId="2">[70]Ins!#REF!</definedName>
    <definedName name="PLOMEROAYUDANTE" localSheetId="4">[70]Ins!#REF!</definedName>
    <definedName name="PLOMEROAYUDANTE" localSheetId="7">[70]Ins!#REF!</definedName>
    <definedName name="PLOMEROAYUDANTE">[70]Ins!#REF!</definedName>
    <definedName name="PLOMEROOFICIAL" localSheetId="2">[70]Ins!#REF!</definedName>
    <definedName name="PLOMEROOFICIAL" localSheetId="4">[70]Ins!#REF!</definedName>
    <definedName name="PLOMEROOFICIAL" localSheetId="7">[70]Ins!#REF!</definedName>
    <definedName name="PLOMEROOFICIAL">[70]Ins!#REF!</definedName>
    <definedName name="PLOSABARROEXAGDE" localSheetId="2">#REF!</definedName>
    <definedName name="PLOSABARROEXAGDE" localSheetId="3">#REF!</definedName>
    <definedName name="PLOSABARROEXAGDE" localSheetId="4">#REF!</definedName>
    <definedName name="PLOSABARROEXAGDE" localSheetId="5">#REF!</definedName>
    <definedName name="PLOSABARROEXAGDE" localSheetId="6">#REF!</definedName>
    <definedName name="PLOSABARROEXAGDE" localSheetId="7">#REF!</definedName>
    <definedName name="PLOSABARROEXAGDE" localSheetId="0">#REF!</definedName>
    <definedName name="PLOSABARROEXAGDE">#REF!</definedName>
    <definedName name="PLOSABARROEXAGONALPEQUEÑA" localSheetId="2">#REF!</definedName>
    <definedName name="PLOSABARROEXAGONALPEQUEÑA" localSheetId="4">#REF!</definedName>
    <definedName name="PLOSABARROEXAGONALPEQUEÑA" localSheetId="7">#REF!</definedName>
    <definedName name="PLOSABARROEXAGONALPEQUEÑA">#REF!</definedName>
    <definedName name="PLOSABARROFERIAGDE" localSheetId="2">#REF!</definedName>
    <definedName name="PLOSABARROFERIAGDE" localSheetId="4">#REF!</definedName>
    <definedName name="PLOSABARROFERIAGDE" localSheetId="7">#REF!</definedName>
    <definedName name="PLOSABARROFERIAGDE">#REF!</definedName>
    <definedName name="PLOSABARROFERIAPEQ" localSheetId="2">#REF!</definedName>
    <definedName name="PLOSABARROFERIAPEQ" localSheetId="4">#REF!</definedName>
    <definedName name="PLOSABARROFERIAPEQ" localSheetId="7">#REF!</definedName>
    <definedName name="PLOSABARROFERIAPEQ">#REF!</definedName>
    <definedName name="PLYW">[6]Mat!$D$49</definedName>
    <definedName name="PLYWOOD" localSheetId="2">#REF!</definedName>
    <definedName name="PLYWOOD" localSheetId="3">#REF!</definedName>
    <definedName name="PLYWOOD" localSheetId="4">#REF!</definedName>
    <definedName name="PLYWOOD" localSheetId="5">#REF!</definedName>
    <definedName name="PLYWOOD" localSheetId="6">#REF!</definedName>
    <definedName name="PLYWOOD" localSheetId="7">#REF!</definedName>
    <definedName name="PLYWOOD">#REF!</definedName>
    <definedName name="Plywood3.4" localSheetId="2">#REF!</definedName>
    <definedName name="Plywood3.4" localSheetId="4">#REF!</definedName>
    <definedName name="Plywood3.4" localSheetId="7">#REF!</definedName>
    <definedName name="Plywood3.4">#REF!</definedName>
    <definedName name="PM" localSheetId="2">[4]A!#REF!</definedName>
    <definedName name="PM" localSheetId="4">[4]A!#REF!</definedName>
    <definedName name="PM" localSheetId="7">[4]A!#REF!</definedName>
    <definedName name="PM">[4]A!#REF!</definedName>
    <definedName name="PMALLA38" localSheetId="2">#REF!</definedName>
    <definedName name="PMALLA38" localSheetId="3">#REF!</definedName>
    <definedName name="PMALLA38" localSheetId="4">#REF!</definedName>
    <definedName name="PMALLA38" localSheetId="5">#REF!</definedName>
    <definedName name="PMALLA38" localSheetId="6">#REF!</definedName>
    <definedName name="PMALLA38" localSheetId="7">#REF!</definedName>
    <definedName name="PMALLA38" localSheetId="0">#REF!</definedName>
    <definedName name="PMALLA38">#REF!</definedName>
    <definedName name="PMALLACAL9HG6" localSheetId="2">#REF!</definedName>
    <definedName name="PMALLACAL9HG6" localSheetId="4">#REF!</definedName>
    <definedName name="PMALLACAL9HG6" localSheetId="7">#REF!</definedName>
    <definedName name="PMALLACAL9HG6">#REF!</definedName>
    <definedName name="PMALLACAL9HG7" localSheetId="2">#REF!</definedName>
    <definedName name="PMALLACAL9HG7" localSheetId="4">#REF!</definedName>
    <definedName name="PMALLACAL9HG7" localSheetId="7">#REF!</definedName>
    <definedName name="PMALLACAL9HG7">#REF!</definedName>
    <definedName name="PMES23BCO" localSheetId="2">#REF!</definedName>
    <definedName name="PMES23BCO" localSheetId="4">#REF!</definedName>
    <definedName name="PMES23BCO" localSheetId="7">#REF!</definedName>
    <definedName name="PMES23BCO">#REF!</definedName>
    <definedName name="PMESSUPBCO" localSheetId="2">#REF!</definedName>
    <definedName name="PMESSUPBCO" localSheetId="4">#REF!</definedName>
    <definedName name="PMESSUPBCO" localSheetId="5">#REF!</definedName>
    <definedName name="PMESSUPBCO" localSheetId="6">#REF!</definedName>
    <definedName name="PMESSUPBCO" localSheetId="7">#REF!</definedName>
    <definedName name="PMESSUPBCO">#REF!</definedName>
    <definedName name="PMOSAICO25X25ROJO" localSheetId="2">#REF!</definedName>
    <definedName name="PMOSAICO25X25ROJO" localSheetId="4">#REF!</definedName>
    <definedName name="PMOSAICO25X25ROJO" localSheetId="7">#REF!</definedName>
    <definedName name="PMOSAICO25X25ROJO">#REF!</definedName>
    <definedName name="Poblado.Columnas" localSheetId="2">[64]Análisis!#REF!</definedName>
    <definedName name="Poblado.Columnas" localSheetId="4">[64]Análisis!#REF!</definedName>
    <definedName name="Poblado.Columnas" localSheetId="7">[64]Análisis!#REF!</definedName>
    <definedName name="Poblado.Columnas">[64]Análisis!#REF!</definedName>
    <definedName name="Poblado.Comercial" localSheetId="2">#REF!</definedName>
    <definedName name="Poblado.Comercial" localSheetId="3">#REF!</definedName>
    <definedName name="Poblado.Comercial" localSheetId="4">#REF!</definedName>
    <definedName name="Poblado.Comercial" localSheetId="5">#REF!</definedName>
    <definedName name="Poblado.Comercial" localSheetId="6">#REF!</definedName>
    <definedName name="Poblado.Comercial" localSheetId="7">#REF!</definedName>
    <definedName name="Poblado.Comercial">#REF!</definedName>
    <definedName name="Poblado.Zap.Columna" localSheetId="2">[64]Análisis!#REF!</definedName>
    <definedName name="Poblado.Zap.Columna" localSheetId="3">[64]Análisis!#REF!</definedName>
    <definedName name="Poblado.Zap.Columna" localSheetId="4">[64]Análisis!#REF!</definedName>
    <definedName name="Poblado.Zap.Columna" localSheetId="5">[64]Análisis!#REF!</definedName>
    <definedName name="Poblado.Zap.Columna" localSheetId="6">[64]Análisis!#REF!</definedName>
    <definedName name="Poblado.Zap.Columna" localSheetId="7">[64]Análisis!#REF!</definedName>
    <definedName name="Poblado.Zap.Columna">[64]Análisis!#REF!</definedName>
    <definedName name="pol" localSheetId="2">#REF!</definedName>
    <definedName name="pol" localSheetId="3">#REF!</definedName>
    <definedName name="pol" localSheetId="4">#REF!</definedName>
    <definedName name="pol" localSheetId="5">#REF!</definedName>
    <definedName name="pol" localSheetId="6">#REF!</definedName>
    <definedName name="pol" localSheetId="7">#REF!</definedName>
    <definedName name="pol">#REF!</definedName>
    <definedName name="pold" localSheetId="2">#REF!</definedName>
    <definedName name="pold" localSheetId="4">#REF!</definedName>
    <definedName name="pold" localSheetId="7">#REF!</definedName>
    <definedName name="pold">#REF!</definedName>
    <definedName name="poli">'[32]Pres. '!$E$17</definedName>
    <definedName name="poli2">'[32]Pres. '!$E$57</definedName>
    <definedName name="por" localSheetId="2">'[32]Pres. '!#REF!</definedName>
    <definedName name="por" localSheetId="3">'[32]Pres. '!#REF!</definedName>
    <definedName name="por" localSheetId="4">'[32]Pres. '!#REF!</definedName>
    <definedName name="por" localSheetId="5">'[32]Pres. '!#REF!</definedName>
    <definedName name="por" localSheetId="6">'[32]Pres. '!#REF!</definedName>
    <definedName name="por" localSheetId="7">'[32]Pres. '!#REF!</definedName>
    <definedName name="por" localSheetId="0">'[32]Pres. '!#REF!</definedName>
    <definedName name="por">'[32]Pres. '!#REF!</definedName>
    <definedName name="porcela" localSheetId="2">[142]Materiales!#REF!</definedName>
    <definedName name="porcela" localSheetId="3">[142]Materiales!#REF!</definedName>
    <definedName name="porcela" localSheetId="4">[142]Materiales!#REF!</definedName>
    <definedName name="porcela" localSheetId="5">[142]Materiales!#REF!</definedName>
    <definedName name="porcela" localSheetId="6">[142]Materiales!#REF!</definedName>
    <definedName name="porcela" localSheetId="7">[142]Materiales!#REF!</definedName>
    <definedName name="porcela">[142]Materiales!#REF!</definedName>
    <definedName name="Porcelanato" localSheetId="2">#REF!</definedName>
    <definedName name="Porcelanato" localSheetId="3">#REF!</definedName>
    <definedName name="Porcelanato" localSheetId="4">#REF!</definedName>
    <definedName name="Porcelanato" localSheetId="5">#REF!</definedName>
    <definedName name="Porcelanato" localSheetId="6">#REF!</definedName>
    <definedName name="Porcelanato" localSheetId="7">#REF!</definedName>
    <definedName name="Porcelanato" localSheetId="0">#REF!</definedName>
    <definedName name="Porcelanato">#REF!</definedName>
    <definedName name="Porcelanato30x60">[59]Análisis!$D$512</definedName>
    <definedName name="porcentaje" localSheetId="2">#REF!</definedName>
    <definedName name="porcentaje" localSheetId="3">#REF!</definedName>
    <definedName name="porcentaje" localSheetId="4">#REF!</definedName>
    <definedName name="porcentaje" localSheetId="5">#REF!</definedName>
    <definedName name="porcentaje" localSheetId="6">#REF!</definedName>
    <definedName name="porcentaje" localSheetId="7">#REF!</definedName>
    <definedName name="porcentaje" localSheetId="0">#REF!</definedName>
    <definedName name="porcentaje">#REF!</definedName>
    <definedName name="porcentaje_2">"$#REF!.$J$12"</definedName>
    <definedName name="porcentaje_3">"$#REF!.$J$12"</definedName>
    <definedName name="porciento" localSheetId="2">#REF!</definedName>
    <definedName name="porciento" localSheetId="3">#REF!</definedName>
    <definedName name="porciento" localSheetId="4">#REF!</definedName>
    <definedName name="porciento" localSheetId="5">#REF!</definedName>
    <definedName name="porciento" localSheetId="6">#REF!</definedName>
    <definedName name="porciento" localSheetId="7">#REF!</definedName>
    <definedName name="porciento" localSheetId="0">#REF!</definedName>
    <definedName name="porciento">#REF!</definedName>
    <definedName name="PORTACANDADO" localSheetId="2">#REF!</definedName>
    <definedName name="PORTACANDADO" localSheetId="4">#REF!</definedName>
    <definedName name="PORTACANDADO" localSheetId="7">#REF!</definedName>
    <definedName name="PORTACANDADO">#REF!</definedName>
    <definedName name="post">'[116]Trabajos Generales'!$F$4</definedName>
    <definedName name="postmagueyal">'[116]Trabajos Generales'!$C$8</definedName>
    <definedName name="POZO10" localSheetId="2">#REF!</definedName>
    <definedName name="POZO10" localSheetId="3">#REF!</definedName>
    <definedName name="POZO10" localSheetId="4">#REF!</definedName>
    <definedName name="POZO10" localSheetId="5">#REF!</definedName>
    <definedName name="POZO10" localSheetId="6">#REF!</definedName>
    <definedName name="POZO10" localSheetId="7">#REF!</definedName>
    <definedName name="POZO10" localSheetId="0">#REF!</definedName>
    <definedName name="POZO10">#REF!</definedName>
    <definedName name="POZO8" localSheetId="2">#REF!</definedName>
    <definedName name="POZO8" localSheetId="4">#REF!</definedName>
    <definedName name="POZO8" localSheetId="7">#REF!</definedName>
    <definedName name="POZO8">#REF!</definedName>
    <definedName name="POZOS" localSheetId="2">#REF!</definedName>
    <definedName name="POZOS" localSheetId="4">#REF!</definedName>
    <definedName name="POZOS" localSheetId="5">#REF!</definedName>
    <definedName name="POZOS" localSheetId="6">#REF!</definedName>
    <definedName name="POZOS" localSheetId="7">#REF!</definedName>
    <definedName name="POZOS">#REF!</definedName>
    <definedName name="PP" localSheetId="2">[4]A!#REF!</definedName>
    <definedName name="PP" localSheetId="4">[4]A!#REF!</definedName>
    <definedName name="PP" localSheetId="7">[4]A!#REF!</definedName>
    <definedName name="PP">[4]A!#REF!</definedName>
    <definedName name="PPAL1123CDOB" localSheetId="2">#REF!</definedName>
    <definedName name="PPAL1123CDOB" localSheetId="3">#REF!</definedName>
    <definedName name="PPAL1123CDOB" localSheetId="4">#REF!</definedName>
    <definedName name="PPAL1123CDOB" localSheetId="5">#REF!</definedName>
    <definedName name="PPAL1123CDOB" localSheetId="6">#REF!</definedName>
    <definedName name="PPAL1123CDOB" localSheetId="7">#REF!</definedName>
    <definedName name="PPAL1123CDOB" localSheetId="0">#REF!</definedName>
    <definedName name="PPAL1123CDOB">#REF!</definedName>
    <definedName name="PPAL1123CSENC" localSheetId="2">#REF!</definedName>
    <definedName name="PPAL1123CSENC" localSheetId="4">#REF!</definedName>
    <definedName name="PPAL1123CSENC" localSheetId="7">#REF!</definedName>
    <definedName name="PPAL1123CSENC">#REF!</definedName>
    <definedName name="PPALACUADRADA" localSheetId="2">#REF!</definedName>
    <definedName name="PPALACUADRADA" localSheetId="4">#REF!</definedName>
    <definedName name="PPALACUADRADA" localSheetId="7">#REF!</definedName>
    <definedName name="PPALACUADRADA">#REF!</definedName>
    <definedName name="PPALAREDONDA" localSheetId="2">#REF!</definedName>
    <definedName name="PPALAREDONDA" localSheetId="4">#REF!</definedName>
    <definedName name="PPALAREDONDA" localSheetId="7">#REF!</definedName>
    <definedName name="PPALAREDONDA">#REF!</definedName>
    <definedName name="PPANEL12A24" localSheetId="2">#REF!</definedName>
    <definedName name="PPANEL12A24" localSheetId="4">#REF!</definedName>
    <definedName name="PPANEL12A24" localSheetId="7">#REF!</definedName>
    <definedName name="PPANEL12A24">#REF!</definedName>
    <definedName name="PPANEL2A4" localSheetId="2">#REF!</definedName>
    <definedName name="PPANEL2A4" localSheetId="4">#REF!</definedName>
    <definedName name="PPANEL2A4" localSheetId="7">#REF!</definedName>
    <definedName name="PPANEL2A4">#REF!</definedName>
    <definedName name="PPANEL4A8" localSheetId="2">#REF!</definedName>
    <definedName name="PPANEL4A8" localSheetId="4">#REF!</definedName>
    <definedName name="PPANEL4A8" localSheetId="7">#REF!</definedName>
    <definedName name="PPANEL4A8">#REF!</definedName>
    <definedName name="PPANEL6A12" localSheetId="2">#REF!</definedName>
    <definedName name="PPANEL6A12" localSheetId="4">#REF!</definedName>
    <definedName name="PPANEL6A12" localSheetId="7">#REF!</definedName>
    <definedName name="PPANEL6A12">#REF!</definedName>
    <definedName name="PPANEL8A16" localSheetId="2">#REF!</definedName>
    <definedName name="PPANEL8A16" localSheetId="4">#REF!</definedName>
    <definedName name="PPANEL8A16" localSheetId="7">#REF!</definedName>
    <definedName name="PPANEL8A16">#REF!</definedName>
    <definedName name="PPANRLCON100" localSheetId="2">#REF!</definedName>
    <definedName name="PPANRLCON100" localSheetId="4">#REF!</definedName>
    <definedName name="PPANRLCON100" localSheetId="7">#REF!</definedName>
    <definedName name="PPANRLCON100">#REF!</definedName>
    <definedName name="PPANRLCON60" localSheetId="2">#REF!</definedName>
    <definedName name="PPANRLCON60" localSheetId="4">#REF!</definedName>
    <definedName name="PPANRLCON60" localSheetId="7">#REF!</definedName>
    <definedName name="PPANRLCON60">#REF!</definedName>
    <definedName name="PPARAGOMA" localSheetId="2">#REF!</definedName>
    <definedName name="PPARAGOMA" localSheetId="4">#REF!</definedName>
    <definedName name="PPARAGOMA" localSheetId="7">#REF!</definedName>
    <definedName name="PPARAGOMA">#REF!</definedName>
    <definedName name="PPD">'[143]med.mov.de tierras'!$D$6</definedName>
    <definedName name="PPERFIL112X112" localSheetId="2">#REF!</definedName>
    <definedName name="PPERFIL112X112" localSheetId="3">#REF!</definedName>
    <definedName name="PPERFIL112X112" localSheetId="4">#REF!</definedName>
    <definedName name="PPERFIL112X112" localSheetId="5">#REF!</definedName>
    <definedName name="PPERFIL112X112" localSheetId="6">#REF!</definedName>
    <definedName name="PPERFIL112X112" localSheetId="7">#REF!</definedName>
    <definedName name="PPERFIL112X112" localSheetId="0">#REF!</definedName>
    <definedName name="PPERFIL112X112">#REF!</definedName>
    <definedName name="PPERFIL1X1" localSheetId="2">#REF!</definedName>
    <definedName name="PPERFIL1X1" localSheetId="4">#REF!</definedName>
    <definedName name="PPERFIL1X1" localSheetId="7">#REF!</definedName>
    <definedName name="PPERFIL1X1">#REF!</definedName>
    <definedName name="PPERFIL1X2" localSheetId="2">#REF!</definedName>
    <definedName name="PPERFIL1X2" localSheetId="4">#REF!</definedName>
    <definedName name="PPERFIL1X2" localSheetId="7">#REF!</definedName>
    <definedName name="PPERFIL1X2">#REF!</definedName>
    <definedName name="PPERFIL2X2" localSheetId="2">#REF!</definedName>
    <definedName name="PPERFIL2X2" localSheetId="4">#REF!</definedName>
    <definedName name="PPERFIL2X2" localSheetId="7">#REF!</definedName>
    <definedName name="PPERFIL2X2">#REF!</definedName>
    <definedName name="PPERFIL2X3" localSheetId="2">#REF!</definedName>
    <definedName name="PPERFIL2X3" localSheetId="4">#REF!</definedName>
    <definedName name="PPERFIL2X3" localSheetId="7">#REF!</definedName>
    <definedName name="PPERFIL2X3">#REF!</definedName>
    <definedName name="PPERFIL2X4" localSheetId="2">#REF!</definedName>
    <definedName name="PPERFIL2X4" localSheetId="4">#REF!</definedName>
    <definedName name="PPERFIL2X4" localSheetId="7">#REF!</definedName>
    <definedName name="PPERFIL2X4">#REF!</definedName>
    <definedName name="PPERFIL3X3" localSheetId="2">#REF!</definedName>
    <definedName name="PPERFIL3X3" localSheetId="4">#REF!</definedName>
    <definedName name="PPERFIL3X3" localSheetId="7">#REF!</definedName>
    <definedName name="PPERFIL3X3">#REF!</definedName>
    <definedName name="PPERFIL4X4" localSheetId="2">#REF!</definedName>
    <definedName name="PPERFIL4X4" localSheetId="4">#REF!</definedName>
    <definedName name="PPERFIL4X4" localSheetId="7">#REF!</definedName>
    <definedName name="PPERFIL4X4">#REF!</definedName>
    <definedName name="PPERFILHG112X112" localSheetId="2">#REF!</definedName>
    <definedName name="PPERFILHG112X112" localSheetId="4">#REF!</definedName>
    <definedName name="PPERFILHG112X112" localSheetId="7">#REF!</definedName>
    <definedName name="PPERFILHG112X112">#REF!</definedName>
    <definedName name="PPERFILHG2X2" localSheetId="2">#REF!</definedName>
    <definedName name="PPERFILHG2X2" localSheetId="4">#REF!</definedName>
    <definedName name="PPERFILHG2X2" localSheetId="7">#REF!</definedName>
    <definedName name="PPERFILHG2X2">#REF!</definedName>
    <definedName name="PPERFILHG2X3" localSheetId="2">#REF!</definedName>
    <definedName name="PPERFILHG2X3" localSheetId="4">#REF!</definedName>
    <definedName name="PPERFILHG2X3" localSheetId="7">#REF!</definedName>
    <definedName name="PPERFILHG2X3">#REF!</definedName>
    <definedName name="PPERFILHG34X34" localSheetId="2">#REF!</definedName>
    <definedName name="PPERFILHG34X34" localSheetId="4">#REF!</definedName>
    <definedName name="PPERFILHG34X34" localSheetId="7">#REF!</definedName>
    <definedName name="PPERFILHG34X34">#REF!</definedName>
    <definedName name="PPIEPAVDGVE25" localSheetId="2">#REF!</definedName>
    <definedName name="PPIEPAVDGVE25" localSheetId="4">#REF!</definedName>
    <definedName name="PPIEPAVDGVE25" localSheetId="5">#REF!</definedName>
    <definedName name="PPIEPAVDGVE25" localSheetId="6">#REF!</definedName>
    <definedName name="PPIEPAVDGVE25" localSheetId="7">#REF!</definedName>
    <definedName name="PPIEPAVDGVE25">#REF!</definedName>
    <definedName name="PPIEPAVG15" localSheetId="2">#REF!</definedName>
    <definedName name="PPIEPAVG15" localSheetId="4">#REF!</definedName>
    <definedName name="PPIEPAVG15" localSheetId="5">#REF!</definedName>
    <definedName name="PPIEPAVG15" localSheetId="6">#REF!</definedName>
    <definedName name="PPIEPAVG15" localSheetId="7">#REF!</definedName>
    <definedName name="PPIEPAVG15">#REF!</definedName>
    <definedName name="PPIEPAVG3" localSheetId="2">#REF!</definedName>
    <definedName name="PPIEPAVG3" localSheetId="4">#REF!</definedName>
    <definedName name="PPIEPAVG3" localSheetId="5">#REF!</definedName>
    <definedName name="PPIEPAVG3" localSheetId="6">#REF!</definedName>
    <definedName name="PPIEPAVG3" localSheetId="7">#REF!</definedName>
    <definedName name="PPIEPAVG3">#REF!</definedName>
    <definedName name="PPINTACRIBCO" localSheetId="2">#REF!</definedName>
    <definedName name="PPINTACRIBCO" localSheetId="4">#REF!</definedName>
    <definedName name="PPINTACRIBCO" localSheetId="7">#REF!</definedName>
    <definedName name="PPINTACRIBCO">#REF!</definedName>
    <definedName name="PPINTACRIEXT" localSheetId="2">#REF!</definedName>
    <definedName name="PPINTACRIEXT" localSheetId="4">#REF!</definedName>
    <definedName name="PPINTACRIEXT" localSheetId="7">#REF!</definedName>
    <definedName name="PPINTACRIEXT">#REF!</definedName>
    <definedName name="PPINTEPOX" localSheetId="2">#REF!</definedName>
    <definedName name="PPINTEPOX" localSheetId="4">#REF!</definedName>
    <definedName name="PPINTEPOX" localSheetId="7">#REF!</definedName>
    <definedName name="PPINTEPOX">#REF!</definedName>
    <definedName name="PPINTMAN" localSheetId="2">#REF!</definedName>
    <definedName name="PPINTMAN" localSheetId="4">#REF!</definedName>
    <definedName name="PPINTMAN" localSheetId="7">#REF!</definedName>
    <definedName name="PPINTMAN">#REF!</definedName>
    <definedName name="PPLA112X14" localSheetId="2">#REF!</definedName>
    <definedName name="PPLA112X14" localSheetId="4">#REF!</definedName>
    <definedName name="PPLA112X14" localSheetId="7">#REF!</definedName>
    <definedName name="PPLA112X14">#REF!</definedName>
    <definedName name="PPLA12X18" localSheetId="2">#REF!</definedName>
    <definedName name="PPLA12X18" localSheetId="4">#REF!</definedName>
    <definedName name="PPLA12X18" localSheetId="7">#REF!</definedName>
    <definedName name="PPLA12X18">#REF!</definedName>
    <definedName name="PPLA12X316" localSheetId="2">#REF!</definedName>
    <definedName name="PPLA12X316" localSheetId="4">#REF!</definedName>
    <definedName name="PPLA12X316" localSheetId="7">#REF!</definedName>
    <definedName name="PPLA12X316">#REF!</definedName>
    <definedName name="PPLA2X14" localSheetId="2">#REF!</definedName>
    <definedName name="PPLA2X14" localSheetId="4">#REF!</definedName>
    <definedName name="PPLA2X14" localSheetId="7">#REF!</definedName>
    <definedName name="PPLA2X14">#REF!</definedName>
    <definedName name="PPLA34X14" localSheetId="2">#REF!</definedName>
    <definedName name="PPLA34X14" localSheetId="4">#REF!</definedName>
    <definedName name="PPLA34X14" localSheetId="7">#REF!</definedName>
    <definedName name="PPLA34X14">#REF!</definedName>
    <definedName name="PPLA34X316" localSheetId="2">#REF!</definedName>
    <definedName name="PPLA34X316" localSheetId="4">#REF!</definedName>
    <definedName name="PPLA34X316" localSheetId="7">#REF!</definedName>
    <definedName name="PPLA34X316">#REF!</definedName>
    <definedName name="PPLA3X14" localSheetId="2">#REF!</definedName>
    <definedName name="PPLA3X14" localSheetId="4">#REF!</definedName>
    <definedName name="PPLA3X14" localSheetId="7">#REF!</definedName>
    <definedName name="PPLA3X14">#REF!</definedName>
    <definedName name="PPLA4X14" localSheetId="2">#REF!</definedName>
    <definedName name="PPLA4X14" localSheetId="4">#REF!</definedName>
    <definedName name="PPLA4X14" localSheetId="7">#REF!</definedName>
    <definedName name="PPLA4X14">#REF!</definedName>
    <definedName name="PPUERTAENR" localSheetId="2">#REF!</definedName>
    <definedName name="PPUERTAENR" localSheetId="4">#REF!</definedName>
    <definedName name="PPUERTAENR" localSheetId="7">#REF!</definedName>
    <definedName name="PPUERTAENR">#REF!</definedName>
    <definedName name="PRASTRILLO" localSheetId="2">#REF!</definedName>
    <definedName name="PRASTRILLO" localSheetId="4">#REF!</definedName>
    <definedName name="PRASTRILLO" localSheetId="7">#REF!</definedName>
    <definedName name="PRASTRILLO">#REF!</definedName>
    <definedName name="pre_abrasadera_1.5pulg">[39]PRE!$F$213</definedName>
    <definedName name="pre_abrasadera_1pulg">[39]PRE!$F$220</definedName>
    <definedName name="pre_abrasadera_2pulg">[39]PRE!$F$206</definedName>
    <definedName name="pre_abrasadera_3pulg">[39]PRE!$F$199</definedName>
    <definedName name="pre_abrasadera_4pulg">[39]PRE!$F$192</definedName>
    <definedName name="pre_asiento_arena">[39]PRE!$F$28</definedName>
    <definedName name="pre_blocks_6pulg">[39]PRE!$F$112</definedName>
    <definedName name="pre_blocks_8pulg">[39]PRE!$F$122</definedName>
    <definedName name="pre_bote">[39]PRE!$F$42</definedName>
    <definedName name="pre_colg_0.5pulg">[39]PRE!$F$185</definedName>
    <definedName name="pre_colg_0.75pulg">[39]PRE!$F$178</definedName>
    <definedName name="pre_colg_1.5pulg">[39]PRE!$F$164</definedName>
    <definedName name="pre_colg_1pulg">[39]PRE!$F$171</definedName>
    <definedName name="pre_colg_2pulg">[39]PRE!$F$157</definedName>
    <definedName name="pre_colg_3pulg">[39]PRE!$F$150</definedName>
    <definedName name="pre_colg_4pulg">[39]PRE!$F$143</definedName>
    <definedName name="pre_excavacion">[39]PRE!$F$22</definedName>
    <definedName name="pre_fino_fondo">[39]PRE!$F$135</definedName>
    <definedName name="pre_hormigon_124">[39]PRE!$F$51</definedName>
    <definedName name="pre_losa_fondo">[39]PRE!$F$71</definedName>
    <definedName name="pre_losa_techo">[39]PRE!$F$78</definedName>
    <definedName name="pre_mortero_13">[39]PRE!$F$58</definedName>
    <definedName name="pre_mortero_14">[39]PRE!$F$65</definedName>
    <definedName name="pre_muro_ha">[39]PRE!$F$102</definedName>
    <definedName name="pre_pañete">[39]PRE!$F$129</definedName>
    <definedName name="pre_relleno">[39]PRE!$F$36</definedName>
    <definedName name="pre_sold_pp_0.375pulg">[39]PRE!$F$269</definedName>
    <definedName name="pre_sold_pp_0.5pulg">[39]PRE!$F$263</definedName>
    <definedName name="pre_sold_pp_0.75pulg">[39]PRE!$F$257</definedName>
    <definedName name="pre_sold_pp_1.5pulg">[39]PRE!$F$245</definedName>
    <definedName name="pre_sold_pp_1pulg">[39]PRE!$F$251</definedName>
    <definedName name="pre_sold_pp_2pulg">[39]PRE!$F$239</definedName>
    <definedName name="pre_sold_pp_3pulg">[39]PRE!$F$233</definedName>
    <definedName name="pre_sold_pp_4pulg">[39]PRE!$F$227</definedName>
    <definedName name="pre_viga_ha">[39]PRE!$F$90</definedName>
    <definedName name="PREC._UNITARIO">#N/A</definedName>
    <definedName name="preci">#REF!</definedName>
    <definedName name="precii">#REF!</definedName>
    <definedName name="preciii">#REF!</definedName>
    <definedName name="preciiii">#REF!</definedName>
    <definedName name="precio2">[144]Precios!$A$4:$F$1576</definedName>
    <definedName name="precios" localSheetId="1">[145]Precios!$A$4:$F$1576</definedName>
    <definedName name="precios" localSheetId="2">[145]Precios!$A$4:$F$1576</definedName>
    <definedName name="precios">[145]Precios!$A$4:$F$1576</definedName>
    <definedName name="precios2">[144]Precios!$A$4:$F$1576</definedName>
    <definedName name="PREJASLIV" localSheetId="2">#REF!</definedName>
    <definedName name="PREJASLIV" localSheetId="3">#REF!</definedName>
    <definedName name="PREJASLIV" localSheetId="4">#REF!</definedName>
    <definedName name="PREJASLIV" localSheetId="5">#REF!</definedName>
    <definedName name="PREJASLIV" localSheetId="6">#REF!</definedName>
    <definedName name="PREJASLIV" localSheetId="7">#REF!</definedName>
    <definedName name="PREJASLIV" localSheetId="0">#REF!</definedName>
    <definedName name="PREJASLIV">#REF!</definedName>
    <definedName name="PREJASREF" localSheetId="2">#REF!</definedName>
    <definedName name="PREJASREF" localSheetId="4">#REF!</definedName>
    <definedName name="PREJASREF" localSheetId="7">#REF!</definedName>
    <definedName name="PREJASREF">#REF!</definedName>
    <definedName name="preli">#REF!</definedName>
    <definedName name="prelii">#REF!</definedName>
    <definedName name="preliii">#REF!</definedName>
    <definedName name="preliiii">#REF!</definedName>
    <definedName name="PREPARARPISO" localSheetId="2">#REF!</definedName>
    <definedName name="PREPARARPISO" localSheetId="4">#REF!</definedName>
    <definedName name="PREPARARPISO" localSheetId="7">#REF!</definedName>
    <definedName name="PREPARARPISO">#REF!</definedName>
    <definedName name="Pres.actual" localSheetId="2">ROW(#REF!)</definedName>
    <definedName name="Pres.actual" localSheetId="4">ROW(#REF!)</definedName>
    <definedName name="Pres.actual" localSheetId="7">ROW(#REF!)</definedName>
    <definedName name="Pres.actual">ROW(#REF!)</definedName>
    <definedName name="PRES.COTUI">[41]Analisis!$E$1466</definedName>
    <definedName name="PRES_DESAGUES">#REF!</definedName>
    <definedName name="PRES_ESCALERAS">#REF!</definedName>
    <definedName name="PRES_FINO">#REF!</definedName>
    <definedName name="PRES_GASTOS">#REF!</definedName>
    <definedName name="PRES_HORMIGON">#REF!</definedName>
    <definedName name="PRES_M._TIERRAS">#REF!</definedName>
    <definedName name="PRES_MISCEL.">#REF!</definedName>
    <definedName name="PRES_MUROS">#REF!</definedName>
    <definedName name="PRES_OTROS">#REF!</definedName>
    <definedName name="PRES_PAÑETE">#REF!</definedName>
    <definedName name="PRES_PINTURAS">#REF!</definedName>
    <definedName name="PRES_PISOS">#REF!</definedName>
    <definedName name="PRES_PLAFONES">#REF!</definedName>
    <definedName name="PRES_REPLANTEO">#REF!</definedName>
    <definedName name="PRES_REVEST.">#REF!</definedName>
    <definedName name="PRES_TOTAL">#REF!</definedName>
    <definedName name="PRES_VENTANAS">#REF!</definedName>
    <definedName name="Presup">[13]Senalizacion!#REF!</definedName>
    <definedName name="Presupuesto" localSheetId="2">#REF!</definedName>
    <definedName name="Presupuesto" localSheetId="3">#REF!</definedName>
    <definedName name="Presupuesto" localSheetId="4">#REF!</definedName>
    <definedName name="Presupuesto" localSheetId="5">#REF!</definedName>
    <definedName name="Presupuesto" localSheetId="6">#REF!</definedName>
    <definedName name="Presupuesto" localSheetId="7">#REF!</definedName>
    <definedName name="Presupuesto" localSheetId="0">#REF!</definedName>
    <definedName name="Presupuesto">#REF!</definedName>
    <definedName name="Presupuesto_Maternidad" localSheetId="2">#REF!</definedName>
    <definedName name="Presupuesto_Maternidad" localSheetId="3">#REF!</definedName>
    <definedName name="Presupuesto_Maternidad" localSheetId="4">#REF!</definedName>
    <definedName name="Presupuesto_Maternidad" localSheetId="5">#REF!</definedName>
    <definedName name="Presupuesto_Maternidad" localSheetId="6">#REF!</definedName>
    <definedName name="Presupuesto_Maternidad" localSheetId="7">#REF!</definedName>
    <definedName name="Presupuesto_Maternidad" localSheetId="0">#REF!</definedName>
    <definedName name="Presupuesto_Maternidad">#REF!</definedName>
    <definedName name="presupuestoc1">#REF!</definedName>
    <definedName name="presupuestoc2">#REF!</definedName>
    <definedName name="PRETEADO" localSheetId="2">#REF!</definedName>
    <definedName name="PRETEADO" localSheetId="4">#REF!</definedName>
    <definedName name="PRETEADO" localSheetId="7">#REF!</definedName>
    <definedName name="PRETEADO">#REF!</definedName>
    <definedName name="PRETEPI" localSheetId="2">#REF!</definedName>
    <definedName name="PRETEPI" localSheetId="3">#REF!</definedName>
    <definedName name="PRETEPI" localSheetId="4">#REF!</definedName>
    <definedName name="PRETEPI" localSheetId="5">#REF!</definedName>
    <definedName name="PRETEPI" localSheetId="6">#REF!</definedName>
    <definedName name="PRETEPI" localSheetId="7">#REF!</definedName>
    <definedName name="PRETEPI" localSheetId="0">#REF!</definedName>
    <definedName name="PRETEPI">#REF!</definedName>
    <definedName name="PRIMA" localSheetId="2">#REF!</definedName>
    <definedName name="PRIMA" localSheetId="4">#REF!</definedName>
    <definedName name="PRIMA" localSheetId="7">#REF!</definedName>
    <definedName name="PRIMA">#REF!</definedName>
    <definedName name="PRIMA_2">"$#REF!.$M$38"</definedName>
    <definedName name="PRIMA_3">"$#REF!.$M$38"</definedName>
    <definedName name="Primer.Biocida.Popular" localSheetId="2">#REF!</definedName>
    <definedName name="Primer.Biocida.Popular" localSheetId="3">#REF!</definedName>
    <definedName name="Primer.Biocida.Popular" localSheetId="4">#REF!</definedName>
    <definedName name="Primer.Biocida.Popular" localSheetId="5">#REF!</definedName>
    <definedName name="Primer.Biocida.Popular" localSheetId="6">#REF!</definedName>
    <definedName name="Primer.Biocida.Popular" localSheetId="7">#REF!</definedName>
    <definedName name="Primer.Biocida.Popular">#REF!</definedName>
    <definedName name="Princ" localSheetId="2">#REF!</definedName>
    <definedName name="Princ" localSheetId="4">#REF!</definedName>
    <definedName name="Princ" localSheetId="7">#REF!</definedName>
    <definedName name="Princ">#REF!</definedName>
    <definedName name="PRINT_AREA_MI" localSheetId="1">[12]Senalizacion!#REF!</definedName>
    <definedName name="PRINT_AREA_MI" localSheetId="2">[12]Senalizacion!#REF!</definedName>
    <definedName name="PRINT_AREA_MI" localSheetId="3">[12]Senalizacion!#REF!</definedName>
    <definedName name="PRINT_AREA_MI" localSheetId="4">[12]Senalizacion!#REF!</definedName>
    <definedName name="PRINT_AREA_MI" localSheetId="5">[12]Senalizacion!#REF!</definedName>
    <definedName name="PRINT_AREA_MI" localSheetId="6">[12]Senalizacion!#REF!</definedName>
    <definedName name="PRINT_AREA_MI" localSheetId="7">[12]Senalizacion!#REF!</definedName>
    <definedName name="PRINT_AREA_MI" localSheetId="0">[12]Senalizacion!#REF!</definedName>
    <definedName name="PRINT_AREA_MI">[12]Senalizacion!#REF!</definedName>
    <definedName name="Print_Area_Reset" localSheetId="2">OFFSET('LOTE B'!Full_Print,0,0,[0]!Last_Row)</definedName>
    <definedName name="Print_Area_Reset" localSheetId="3">OFFSET([0]!Full_Print,0,0,Last_Row)</definedName>
    <definedName name="Print_Area_Reset" localSheetId="4">OFFSET([0]!Full_Print,0,0,[0]!Last_Row)</definedName>
    <definedName name="Print_Area_Reset" localSheetId="5">OFFSET([0]!Full_Print,0,0,Last_Row)</definedName>
    <definedName name="Print_Area_Reset" localSheetId="6">OFFSET([0]!Full_Print,0,0,Last_Row)</definedName>
    <definedName name="Print_Area_Reset" localSheetId="7">OFFSET([0]!Full_Print,0,0,[0]!Last_Row)</definedName>
    <definedName name="Print_Area_Reset" localSheetId="0">OFFSET([0]!Full_Print,0,0,Last_Row)</definedName>
    <definedName name="Print_Area_Reset">OFFSET(Full_Print,0,0,Last_Row)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0">#REF!</definedName>
    <definedName name="PRINT_TITLES_MI">#REF!</definedName>
    <definedName name="PROMEDIO" localSheetId="1">#REF!</definedName>
    <definedName name="PROMEDIO" localSheetId="2">#REF!</definedName>
    <definedName name="PROMEDIO" localSheetId="3">#REF!</definedName>
    <definedName name="PROMEDIO" localSheetId="4">#REF!</definedName>
    <definedName name="PROMEDIO" localSheetId="5">#REF!</definedName>
    <definedName name="PROMEDIO" localSheetId="6">#REF!</definedName>
    <definedName name="PROMEDIO" localSheetId="7">#REF!</definedName>
    <definedName name="PROMEDIO" localSheetId="0">#REF!</definedName>
    <definedName name="PROMEDIO">#REF!</definedName>
    <definedName name="PROMEDIO_11">#REF!</definedName>
    <definedName name="PROMEDIO_12">#REF!</definedName>
    <definedName name="PROP" localSheetId="2">#REF!</definedName>
    <definedName name="PROP" localSheetId="4">#REF!</definedName>
    <definedName name="PROP" localSheetId="7">#REF!</definedName>
    <definedName name="PROP">#REF!</definedName>
    <definedName name="protec" localSheetId="2">'[32]Pres. '!#REF!</definedName>
    <definedName name="protec" localSheetId="3">'[32]Pres. '!#REF!</definedName>
    <definedName name="protec" localSheetId="4">'[32]Pres. '!#REF!</definedName>
    <definedName name="protec" localSheetId="5">'[32]Pres. '!#REF!</definedName>
    <definedName name="protec" localSheetId="6">'[32]Pres. '!#REF!</definedName>
    <definedName name="protec" localSheetId="7">'[32]Pres. '!#REF!</definedName>
    <definedName name="protec" localSheetId="0">'[32]Pres. '!#REF!</definedName>
    <definedName name="protec">'[32]Pres. '!#REF!</definedName>
    <definedName name="protev">[71]Analisis!$E$1309</definedName>
    <definedName name="PROY" localSheetId="2">#REF!</definedName>
    <definedName name="PROY" localSheetId="3">#REF!</definedName>
    <definedName name="PROY" localSheetId="4">#REF!</definedName>
    <definedName name="PROY" localSheetId="5">#REF!</definedName>
    <definedName name="PROY" localSheetId="6">#REF!</definedName>
    <definedName name="PROY" localSheetId="7">#REF!</definedName>
    <definedName name="PROY">#REF!</definedName>
    <definedName name="PROYECTADA">[41]Analisis!$E$161</definedName>
    <definedName name="proyecto">[110]Análisis!$C$226</definedName>
    <definedName name="prticos" localSheetId="2">[146]peso!#REF!</definedName>
    <definedName name="prticos" localSheetId="3">[146]peso!#REF!</definedName>
    <definedName name="prticos" localSheetId="4">[146]peso!#REF!</definedName>
    <definedName name="prticos" localSheetId="5">[146]peso!#REF!</definedName>
    <definedName name="prticos" localSheetId="6">[146]peso!#REF!</definedName>
    <definedName name="prticos" localSheetId="7">[146]peso!#REF!</definedName>
    <definedName name="prticos">[146]peso!#REF!</definedName>
    <definedName name="prticos_2">#N/A</definedName>
    <definedName name="prticos_3">#N/A</definedName>
    <definedName name="Prueba_en_Compactación_con_equipo" localSheetId="2">[19]Insumos!#REF!</definedName>
    <definedName name="Prueba_en_Compactación_con_equipo" localSheetId="3">[19]Insumos!#REF!</definedName>
    <definedName name="Prueba_en_Compactación_con_equipo" localSheetId="4">[19]Insumos!#REF!</definedName>
    <definedName name="Prueba_en_Compactación_con_equipo" localSheetId="5">[19]Insumos!#REF!</definedName>
    <definedName name="Prueba_en_Compactación_con_equipo" localSheetId="6">[19]Insumos!#REF!</definedName>
    <definedName name="Prueba_en_Compactación_con_equipo" localSheetId="7">[19]Insumos!#REF!</definedName>
    <definedName name="Prueba_en_Compactación_con_equipo">[19]Insumos!#REF!</definedName>
    <definedName name="PSILICOOLCRI" localSheetId="2">#REF!</definedName>
    <definedName name="PSILICOOLCRI" localSheetId="3">#REF!</definedName>
    <definedName name="PSILICOOLCRI" localSheetId="4">#REF!</definedName>
    <definedName name="PSILICOOLCRI" localSheetId="5">#REF!</definedName>
    <definedName name="PSILICOOLCRI" localSheetId="6">#REF!</definedName>
    <definedName name="PSILICOOLCRI" localSheetId="7">#REF!</definedName>
    <definedName name="PSILICOOLCRI" localSheetId="0">#REF!</definedName>
    <definedName name="PSILICOOLCRI">#REF!</definedName>
    <definedName name="PSOLDADURA" localSheetId="2">#REF!</definedName>
    <definedName name="PSOLDADURA" localSheetId="4">#REF!</definedName>
    <definedName name="PSOLDADURA" localSheetId="7">#REF!</definedName>
    <definedName name="PSOLDADURA">#REF!</definedName>
    <definedName name="PTABLETAGRIS" localSheetId="2">#REF!</definedName>
    <definedName name="PTABLETAGRIS" localSheetId="4">#REF!</definedName>
    <definedName name="PTABLETAGRIS" localSheetId="7">#REF!</definedName>
    <definedName name="PTABLETAGRIS">#REF!</definedName>
    <definedName name="PTABLETAROJA" localSheetId="2">#REF!</definedName>
    <definedName name="PTABLETAROJA" localSheetId="4">#REF!</definedName>
    <definedName name="PTABLETAROJA" localSheetId="7">#REF!</definedName>
    <definedName name="PTABLETAROJA">#REF!</definedName>
    <definedName name="PTAFRANCAOBA" localSheetId="2">#REF!</definedName>
    <definedName name="PTAFRANCAOBA" localSheetId="4">#REF!</definedName>
    <definedName name="PTAFRANCAOBA" localSheetId="7">#REF!</definedName>
    <definedName name="PTAFRANCAOBA">#REF!</definedName>
    <definedName name="PTAFRANCAOBAM2" localSheetId="2">#REF!</definedName>
    <definedName name="PTAFRANCAOBAM2" localSheetId="4">#REF!</definedName>
    <definedName name="PTAFRANCAOBAM2" localSheetId="7">#REF!</definedName>
    <definedName name="PTAFRANCAOBAM2">#REF!</definedName>
    <definedName name="PTAFRANROBLE" localSheetId="2">#REF!</definedName>
    <definedName name="PTAFRANROBLE" localSheetId="4">#REF!</definedName>
    <definedName name="PTAFRANROBLE" localSheetId="7">#REF!</definedName>
    <definedName name="PTAFRANROBLE">#REF!</definedName>
    <definedName name="PTAPAC24INTPVC" localSheetId="2">#REF!</definedName>
    <definedName name="PTAPAC24INTPVC" localSheetId="4">#REF!</definedName>
    <definedName name="PTAPAC24INTPVC" localSheetId="7">#REF!</definedName>
    <definedName name="PTAPAC24INTPVC">#REF!</definedName>
    <definedName name="PTAPAC24MET" localSheetId="2">#REF!</definedName>
    <definedName name="PTAPAC24MET" localSheetId="4">#REF!</definedName>
    <definedName name="PTAPAC24MET" localSheetId="7">#REF!</definedName>
    <definedName name="PTAPAC24MET">#REF!</definedName>
    <definedName name="PTAPAC24TCMET" localSheetId="2">#REF!</definedName>
    <definedName name="PTAPAC24TCMET" localSheetId="4">#REF!</definedName>
    <definedName name="PTAPAC24TCMET" localSheetId="7">#REF!</definedName>
    <definedName name="PTAPAC24TCMET">#REF!</definedName>
    <definedName name="PTAPAC24TCPVC" localSheetId="2">#REF!</definedName>
    <definedName name="PTAPAC24TCPVC" localSheetId="4">#REF!</definedName>
    <definedName name="PTAPAC24TCPVC" localSheetId="7">#REF!</definedName>
    <definedName name="PTAPAC24TCPVC">#REF!</definedName>
    <definedName name="PTAPANCORCAOBA" localSheetId="2">#REF!</definedName>
    <definedName name="PTAPANCORCAOBA" localSheetId="4">#REF!</definedName>
    <definedName name="PTAPANCORCAOBA" localSheetId="7">#REF!</definedName>
    <definedName name="PTAPANCORCAOBA">#REF!</definedName>
    <definedName name="PTAPANCORCAOBAM2" localSheetId="2">#REF!</definedName>
    <definedName name="PTAPANCORCAOBAM2" localSheetId="4">#REF!</definedName>
    <definedName name="PTAPANCORCAOBAM2" localSheetId="7">#REF!</definedName>
    <definedName name="PTAPANCORCAOBAM2">#REF!</definedName>
    <definedName name="PTAPANCORPINO" localSheetId="2">#REF!</definedName>
    <definedName name="PTAPANCORPINO" localSheetId="4">#REF!</definedName>
    <definedName name="PTAPANCORPINO" localSheetId="7">#REF!</definedName>
    <definedName name="PTAPANCORPINO">#REF!</definedName>
    <definedName name="PTAPANCORPINOM2" localSheetId="2">#REF!</definedName>
    <definedName name="PTAPANCORPINOM2" localSheetId="4">#REF!</definedName>
    <definedName name="PTAPANCORPINOM2" localSheetId="7">#REF!</definedName>
    <definedName name="PTAPANCORPINOM2">#REF!</definedName>
    <definedName name="PTAPANCORROBLE" localSheetId="2">#REF!</definedName>
    <definedName name="PTAPANCORROBLE" localSheetId="4">#REF!</definedName>
    <definedName name="PTAPANCORROBLE" localSheetId="7">#REF!</definedName>
    <definedName name="PTAPANCORROBLE">#REF!</definedName>
    <definedName name="PTAPANESPCAOBA" localSheetId="2">#REF!</definedName>
    <definedName name="PTAPANESPCAOBA" localSheetId="4">#REF!</definedName>
    <definedName name="PTAPANESPCAOBA" localSheetId="7">#REF!</definedName>
    <definedName name="PTAPANESPCAOBA">#REF!</definedName>
    <definedName name="PTAPANESPCAOBAM2" localSheetId="2">#REF!</definedName>
    <definedName name="PTAPANESPCAOBAM2" localSheetId="4">#REF!</definedName>
    <definedName name="PTAPANESPCAOBAM2" localSheetId="7">#REF!</definedName>
    <definedName name="PTAPANESPCAOBAM2">#REF!</definedName>
    <definedName name="PTAPANESPROBLE" localSheetId="2">#REF!</definedName>
    <definedName name="PTAPANESPROBLE" localSheetId="4">#REF!</definedName>
    <definedName name="PTAPANESPROBLE" localSheetId="7">#REF!</definedName>
    <definedName name="PTAPANESPROBLE">#REF!</definedName>
    <definedName name="PTAPANVAIVENCAOBA" localSheetId="2">#REF!</definedName>
    <definedName name="PTAPANVAIVENCAOBA" localSheetId="4">#REF!</definedName>
    <definedName name="PTAPANVAIVENCAOBA" localSheetId="7">#REF!</definedName>
    <definedName name="PTAPANVAIVENCAOBA">#REF!</definedName>
    <definedName name="PTAPANVAIVENCAOBAM2" localSheetId="2">#REF!</definedName>
    <definedName name="PTAPANVAIVENCAOBAM2" localSheetId="4">#REF!</definedName>
    <definedName name="PTAPANVAIVENCAOBAM2" localSheetId="7">#REF!</definedName>
    <definedName name="PTAPANVAIVENCAOBAM2">#REF!</definedName>
    <definedName name="PTAPANVAIVENROBLE" localSheetId="2">#REF!</definedName>
    <definedName name="PTAPANVAIVENROBLE" localSheetId="4">#REF!</definedName>
    <definedName name="PTAPANVAIVENROBLE" localSheetId="7">#REF!</definedName>
    <definedName name="PTAPANVAIVENROBLE">#REF!</definedName>
    <definedName name="PTAPLY" localSheetId="2">#REF!</definedName>
    <definedName name="PTAPLY" localSheetId="4">#REF!</definedName>
    <definedName name="PTAPLY" localSheetId="7">#REF!</definedName>
    <definedName name="PTAPLY">#REF!</definedName>
    <definedName name="PTAPLYM2" localSheetId="2">#REF!</definedName>
    <definedName name="PTAPLYM2" localSheetId="4">#REF!</definedName>
    <definedName name="PTAPLYM2" localSheetId="7">#REF!</definedName>
    <definedName name="PTAPLYM2">#REF!</definedName>
    <definedName name="PTC110PISO" localSheetId="2">#REF!</definedName>
    <definedName name="PTC110PISO" localSheetId="4">#REF!</definedName>
    <definedName name="PTC110PISO" localSheetId="5">#REF!</definedName>
    <definedName name="PTC110PISO" localSheetId="6">#REF!</definedName>
    <definedName name="PTC110PISO" localSheetId="7">#REF!</definedName>
    <definedName name="PTC110PISO">#REF!</definedName>
    <definedName name="PTEJA16" localSheetId="2">#REF!</definedName>
    <definedName name="PTEJA16" localSheetId="4">#REF!</definedName>
    <definedName name="PTEJA16" localSheetId="7">#REF!</definedName>
    <definedName name="PTEJA16">#REF!</definedName>
    <definedName name="PTEJA16ESP" localSheetId="2">#REF!</definedName>
    <definedName name="PTEJA16ESP" localSheetId="4">#REF!</definedName>
    <definedName name="PTEJA16ESP" localSheetId="7">#REF!</definedName>
    <definedName name="PTEJA16ESP">#REF!</definedName>
    <definedName name="PTEJA18" localSheetId="2">#REF!</definedName>
    <definedName name="PTEJA18" localSheetId="4">#REF!</definedName>
    <definedName name="PTEJA18" localSheetId="7">#REF!</definedName>
    <definedName name="PTEJA18">#REF!</definedName>
    <definedName name="PTEJA18ESP" localSheetId="2">#REF!</definedName>
    <definedName name="PTEJA18ESP" localSheetId="4">#REF!</definedName>
    <definedName name="PTEJA18ESP" localSheetId="7">#REF!</definedName>
    <definedName name="PTEJA18ESP">#REF!</definedName>
    <definedName name="PTEJATIPOS" localSheetId="2">#REF!</definedName>
    <definedName name="PTEJATIPOS" localSheetId="4">#REF!</definedName>
    <definedName name="PTEJATIPOS" localSheetId="7">#REF!</definedName>
    <definedName name="PTEJATIPOS">#REF!</definedName>
    <definedName name="PTERM114" localSheetId="2">#REF!</definedName>
    <definedName name="PTERM114" localSheetId="4">#REF!</definedName>
    <definedName name="PTERM114" localSheetId="7">#REF!</definedName>
    <definedName name="PTERM114">#REF!</definedName>
    <definedName name="pti">#REF!</definedName>
    <definedName name="ptii">#REF!</definedName>
    <definedName name="ptiii">#REF!</definedName>
    <definedName name="ptiiii">#REF!</definedName>
    <definedName name="PTIMBRECORRIENTE" localSheetId="2">#REF!</definedName>
    <definedName name="PTIMBRECORRIENTE" localSheetId="4">#REF!</definedName>
    <definedName name="PTIMBRECORRIENTE" localSheetId="7">#REF!</definedName>
    <definedName name="PTIMBRECORRIENTE">#REF!</definedName>
    <definedName name="PTINA" localSheetId="2">#REF!</definedName>
    <definedName name="PTINA" localSheetId="4">#REF!</definedName>
    <definedName name="PTINA" localSheetId="7">#REF!</definedName>
    <definedName name="PTINA">#REF!</definedName>
    <definedName name="PTOREXAASB" localSheetId="2">#REF!</definedName>
    <definedName name="PTOREXAASB" localSheetId="4">#REF!</definedName>
    <definedName name="PTOREXAASB" localSheetId="7">#REF!</definedName>
    <definedName name="PTOREXAASB">#REF!</definedName>
    <definedName name="PTPACISAL2424" localSheetId="2">#REF!</definedName>
    <definedName name="PTPACISAL2424" localSheetId="4">#REF!</definedName>
    <definedName name="PTPACISAL2424" localSheetId="7">#REF!</definedName>
    <definedName name="PTPACISAL2424">#REF!</definedName>
    <definedName name="PTPACISTOLA3030" localSheetId="2">#REF!</definedName>
    <definedName name="PTPACISTOLA3030" localSheetId="4">#REF!</definedName>
    <definedName name="PTPACISTOLA3030" localSheetId="5">#REF!</definedName>
    <definedName name="PTPACISTOLA3030" localSheetId="6">#REF!</definedName>
    <definedName name="PTPACISTOLA3030" localSheetId="7">#REF!</definedName>
    <definedName name="PTPACISTOLA3030">#REF!</definedName>
    <definedName name="PTUBOHG112X15" localSheetId="2">#REF!</definedName>
    <definedName name="PTUBOHG112X15" localSheetId="4">#REF!</definedName>
    <definedName name="PTUBOHG112X15" localSheetId="7">#REF!</definedName>
    <definedName name="PTUBOHG112X15">#REF!</definedName>
    <definedName name="PTUBOHG114X20" localSheetId="2">#REF!</definedName>
    <definedName name="PTUBOHG114X20" localSheetId="4">#REF!</definedName>
    <definedName name="PTUBOHG114X20" localSheetId="7">#REF!</definedName>
    <definedName name="PTUBOHG114X20">#REF!</definedName>
    <definedName name="PU" localSheetId="2">#REF!</definedName>
    <definedName name="PU" localSheetId="4">#REF!</definedName>
    <definedName name="PU" localSheetId="7">#REF!</definedName>
    <definedName name="PU">#REF!</definedName>
    <definedName name="PU_2">"$#REF!.$E$1:$E$65534"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a" localSheetId="2">#REF!</definedName>
    <definedName name="Pua" localSheetId="3">#REF!</definedName>
    <definedName name="Pua" localSheetId="4">#REF!</definedName>
    <definedName name="Pua" localSheetId="5">#REF!</definedName>
    <definedName name="Pua" localSheetId="6">#REF!</definedName>
    <definedName name="Pua" localSheetId="7">#REF!</definedName>
    <definedName name="Pua">#REF!</definedName>
    <definedName name="puab1ho2" localSheetId="2">[23]Volumenes!#REF!</definedName>
    <definedName name="puab1ho2" localSheetId="3">[23]Volumenes!#REF!</definedName>
    <definedName name="puab1ho2" localSheetId="4">[23]Volumenes!#REF!</definedName>
    <definedName name="puab1ho2" localSheetId="5">[23]Volumenes!#REF!</definedName>
    <definedName name="puab1ho2" localSheetId="6">[23]Volumenes!#REF!</definedName>
    <definedName name="puab1ho2" localSheetId="7">[23]Volumenes!#REF!</definedName>
    <definedName name="puab1ho2" localSheetId="0">[23]Volumenes!#REF!</definedName>
    <definedName name="puab1ho2">[23]Volumenes!#REF!</definedName>
    <definedName name="puab1ho3" localSheetId="2">[23]Volumenes!#REF!</definedName>
    <definedName name="puab1ho3" localSheetId="3">[23]Volumenes!#REF!</definedName>
    <definedName name="puab1ho3" localSheetId="4">[23]Volumenes!#REF!</definedName>
    <definedName name="puab1ho3" localSheetId="5">[23]Volumenes!#REF!</definedName>
    <definedName name="puab1ho3" localSheetId="6">[23]Volumenes!#REF!</definedName>
    <definedName name="puab1ho3" localSheetId="7">[23]Volumenes!#REF!</definedName>
    <definedName name="puab1ho3">[23]Volumenes!#REF!</definedName>
    <definedName name="PUAB2HO">[23]Mat!$D$161</definedName>
    <definedName name="puab2ho2" localSheetId="2">[23]Volumenes!#REF!</definedName>
    <definedName name="puab2ho2" localSheetId="3">[23]Volumenes!#REF!</definedName>
    <definedName name="puab2ho2" localSheetId="4">[23]Volumenes!#REF!</definedName>
    <definedName name="puab2ho2" localSheetId="5">[23]Volumenes!#REF!</definedName>
    <definedName name="puab2ho2" localSheetId="6">[23]Volumenes!#REF!</definedName>
    <definedName name="puab2ho2" localSheetId="7">[23]Volumenes!#REF!</definedName>
    <definedName name="puab2ho2">[23]Volumenes!#REF!</definedName>
    <definedName name="puab2ho3" localSheetId="2">[23]Volumenes!#REF!</definedName>
    <definedName name="puab2ho3" localSheetId="3">[23]Volumenes!#REF!</definedName>
    <definedName name="puab2ho3" localSheetId="4">[23]Volumenes!#REF!</definedName>
    <definedName name="puab2ho3" localSheetId="5">[23]Volumenes!#REF!</definedName>
    <definedName name="puab2ho3" localSheetId="6">[23]Volumenes!#REF!</definedName>
    <definedName name="puab2ho3" localSheetId="7">[23]Volumenes!#REF!</definedName>
    <definedName name="puab2ho3">[23]Volumenes!#REF!</definedName>
    <definedName name="PUABIHO">[61]Mat!$D$160</definedName>
    <definedName name="PUACERASHORMIGON" localSheetId="2">#REF!</definedName>
    <definedName name="PUACERASHORMIGON" localSheetId="3">#REF!</definedName>
    <definedName name="PUACERASHORMIGON" localSheetId="4">#REF!</definedName>
    <definedName name="PUACERASHORMIGON" localSheetId="5">#REF!</definedName>
    <definedName name="PUACERASHORMIGON" localSheetId="6">#REF!</definedName>
    <definedName name="PUACERASHORMIGON" localSheetId="7">#REF!</definedName>
    <definedName name="PUACERASHORMIGON">#REF!</definedName>
    <definedName name="PUACERASHORMIGON_2">#N/A</definedName>
    <definedName name="puacero">[110]Análisis!$H$139</definedName>
    <definedName name="PUACERO_1_2_GRADO40" localSheetId="2">#REF!</definedName>
    <definedName name="PUACERO_1_2_GRADO40" localSheetId="3">#REF!</definedName>
    <definedName name="PUACERO_1_2_GRADO40" localSheetId="4">#REF!</definedName>
    <definedName name="PUACERO_1_2_GRADO40" localSheetId="5">#REF!</definedName>
    <definedName name="PUACERO_1_2_GRADO40" localSheetId="6">#REF!</definedName>
    <definedName name="PUACERO_1_2_GRADO40" localSheetId="7">#REF!</definedName>
    <definedName name="PUACERO_1_2_GRADO40">#REF!</definedName>
    <definedName name="PUACERO_1_2_GRADO40_2">#N/A</definedName>
    <definedName name="PUACERO_1_4_GRADO40" localSheetId="2">#REF!</definedName>
    <definedName name="PUACERO_1_4_GRADO40" localSheetId="3">#REF!</definedName>
    <definedName name="PUACERO_1_4_GRADO40" localSheetId="4">#REF!</definedName>
    <definedName name="PUACERO_1_4_GRADO40" localSheetId="5">#REF!</definedName>
    <definedName name="PUACERO_1_4_GRADO40" localSheetId="6">#REF!</definedName>
    <definedName name="PUACERO_1_4_GRADO40" localSheetId="7">#REF!</definedName>
    <definedName name="PUACERO_1_4_GRADO40">#REF!</definedName>
    <definedName name="PUACERO_1_4_GRADO40_2">#N/A</definedName>
    <definedName name="PUACERO_1_GRADO40" localSheetId="2">#REF!</definedName>
    <definedName name="PUACERO_1_GRADO40" localSheetId="3">#REF!</definedName>
    <definedName name="PUACERO_1_GRADO40" localSheetId="4">#REF!</definedName>
    <definedName name="PUACERO_1_GRADO40" localSheetId="5">#REF!</definedName>
    <definedName name="PUACERO_1_GRADO40" localSheetId="6">#REF!</definedName>
    <definedName name="PUACERO_1_GRADO40" localSheetId="7">#REF!</definedName>
    <definedName name="PUACERO_1_GRADO40">#REF!</definedName>
    <definedName name="PUACERO_1_GRADO40_2">#N/A</definedName>
    <definedName name="PUACERO_3_4_GRADO40" localSheetId="2">#REF!</definedName>
    <definedName name="PUACERO_3_4_GRADO40" localSheetId="3">#REF!</definedName>
    <definedName name="PUACERO_3_4_GRADO40" localSheetId="4">#REF!</definedName>
    <definedName name="PUACERO_3_4_GRADO40" localSheetId="5">#REF!</definedName>
    <definedName name="PUACERO_3_4_GRADO40" localSheetId="6">#REF!</definedName>
    <definedName name="PUACERO_3_4_GRADO40" localSheetId="7">#REF!</definedName>
    <definedName name="PUACERO_3_4_GRADO40">#REF!</definedName>
    <definedName name="PUACERO_3_4_GRADO40_2">#N/A</definedName>
    <definedName name="PUACERO_3_8_GRADO40" localSheetId="2">#REF!</definedName>
    <definedName name="PUACERO_3_8_GRADO40" localSheetId="3">#REF!</definedName>
    <definedName name="PUACERO_3_8_GRADO40" localSheetId="4">#REF!</definedName>
    <definedName name="PUACERO_3_8_GRADO40" localSheetId="5">#REF!</definedName>
    <definedName name="PUACERO_3_8_GRADO40" localSheetId="6">#REF!</definedName>
    <definedName name="PUACERO_3_8_GRADO40" localSheetId="7">#REF!</definedName>
    <definedName name="PUACERO_3_8_GRADO40">#REF!</definedName>
    <definedName name="PUACERO_3_8_GRADO40_2">#N/A</definedName>
    <definedName name="PUADOQUINCLASICOGRIS_10X20X20" localSheetId="2">#REF!</definedName>
    <definedName name="PUADOQUINCLASICOGRIS_10X20X20" localSheetId="3">#REF!</definedName>
    <definedName name="PUADOQUINCLASICOGRIS_10X20X20" localSheetId="4">#REF!</definedName>
    <definedName name="PUADOQUINCLASICOGRIS_10X20X20" localSheetId="5">#REF!</definedName>
    <definedName name="PUADOQUINCLASICOGRIS_10X20X20" localSheetId="6">#REF!</definedName>
    <definedName name="PUADOQUINCLASICOGRIS_10X20X20" localSheetId="7">#REF!</definedName>
    <definedName name="PUADOQUINCLASICOGRIS_10X20X20">#REF!</definedName>
    <definedName name="PUADOQUINCLASICOGRIS_10X20X20_2">#N/A</definedName>
    <definedName name="Pualdo" localSheetId="2">#REF!</definedName>
    <definedName name="Pualdo" localSheetId="3">#REF!</definedName>
    <definedName name="Pualdo" localSheetId="4">#REF!</definedName>
    <definedName name="Pualdo" localSheetId="5">#REF!</definedName>
    <definedName name="Pualdo" localSheetId="6">#REF!</definedName>
    <definedName name="Pualdo" localSheetId="7">#REF!</definedName>
    <definedName name="Pualdo">#REF!</definedName>
    <definedName name="pualse" localSheetId="2">#REF!</definedName>
    <definedName name="pualse" localSheetId="4">#REF!</definedName>
    <definedName name="pualse" localSheetId="7">#REF!</definedName>
    <definedName name="pualse">#REF!</definedName>
    <definedName name="PUALVIDR" localSheetId="2">[23]puertas!#REF!</definedName>
    <definedName name="PUALVIDR" localSheetId="4">[23]puertas!#REF!</definedName>
    <definedName name="PUALVIDR" localSheetId="7">[23]puertas!#REF!</definedName>
    <definedName name="PUALVIDR">[23]puertas!#REF!</definedName>
    <definedName name="pubañ2" localSheetId="2">[23]Volumenes!#REF!</definedName>
    <definedName name="pubañ2" localSheetId="4">[23]Volumenes!#REF!</definedName>
    <definedName name="pubañ2" localSheetId="7">[23]Volumenes!#REF!</definedName>
    <definedName name="pubañ2">[23]Volumenes!#REF!</definedName>
    <definedName name="pubañ3" localSheetId="2">[23]Volumenes!#REF!</definedName>
    <definedName name="pubañ3" localSheetId="4">[23]Volumenes!#REF!</definedName>
    <definedName name="pubañ3" localSheetId="7">[23]Volumenes!#REF!</definedName>
    <definedName name="pubañ3">[23]Volumenes!#REF!</definedName>
    <definedName name="PUBAÑO">[61]Mat!$D$163</definedName>
    <definedName name="pubaranda" localSheetId="2">[74]Análisis!#REF!</definedName>
    <definedName name="pubaranda" localSheetId="3">[74]Análisis!#REF!</definedName>
    <definedName name="pubaranda" localSheetId="4">[74]Análisis!#REF!</definedName>
    <definedName name="pubaranda" localSheetId="5">[74]Análisis!#REF!</definedName>
    <definedName name="pubaranda" localSheetId="6">[74]Análisis!#REF!</definedName>
    <definedName name="pubaranda" localSheetId="7">[74]Análisis!#REF!</definedName>
    <definedName name="pubaranda">[74]Análisis!#REF!</definedName>
    <definedName name="pubaranda_2">#N/A</definedName>
    <definedName name="pubaranda_3">#N/A</definedName>
    <definedName name="PUBLOQUES_4_ACERO_0.80" localSheetId="2">#REF!</definedName>
    <definedName name="PUBLOQUES_4_ACERO_0.80" localSheetId="3">#REF!</definedName>
    <definedName name="PUBLOQUES_4_ACERO_0.80" localSheetId="4">#REF!</definedName>
    <definedName name="PUBLOQUES_4_ACERO_0.80" localSheetId="5">#REF!</definedName>
    <definedName name="PUBLOQUES_4_ACERO_0.80" localSheetId="6">#REF!</definedName>
    <definedName name="PUBLOQUES_4_ACERO_0.80" localSheetId="7">#REF!</definedName>
    <definedName name="PUBLOQUES_4_ACERO_0.80">#REF!</definedName>
    <definedName name="PUBLOQUES_4_ACERO_0.80_2">#N/A</definedName>
    <definedName name="PUBLOQUES_6_ACERO_0.80" localSheetId="2">#REF!</definedName>
    <definedName name="PUBLOQUES_6_ACERO_0.80" localSheetId="3">#REF!</definedName>
    <definedName name="PUBLOQUES_6_ACERO_0.80" localSheetId="4">#REF!</definedName>
    <definedName name="PUBLOQUES_6_ACERO_0.80" localSheetId="5">#REF!</definedName>
    <definedName name="PUBLOQUES_6_ACERO_0.80" localSheetId="6">#REF!</definedName>
    <definedName name="PUBLOQUES_6_ACERO_0.80" localSheetId="7">#REF!</definedName>
    <definedName name="PUBLOQUES_6_ACERO_0.80">#REF!</definedName>
    <definedName name="PUBLOQUES_6_ACERO_0.80_2">#N/A</definedName>
    <definedName name="PUBLOQUES_8_ACERO_0.80" localSheetId="2">#REF!</definedName>
    <definedName name="PUBLOQUES_8_ACERO_0.80" localSheetId="3">#REF!</definedName>
    <definedName name="PUBLOQUES_8_ACERO_0.80" localSheetId="4">#REF!</definedName>
    <definedName name="PUBLOQUES_8_ACERO_0.80" localSheetId="5">#REF!</definedName>
    <definedName name="PUBLOQUES_8_ACERO_0.80" localSheetId="6">#REF!</definedName>
    <definedName name="PUBLOQUES_8_ACERO_0.80" localSheetId="7">#REF!</definedName>
    <definedName name="PUBLOQUES_8_ACERO_0.80">#REF!</definedName>
    <definedName name="PUBLOQUES_8_ACERO_0.80_2">#N/A</definedName>
    <definedName name="PUBLOQUES_8_ACERO_0.80_HOYOSLLENOS" localSheetId="2">#REF!</definedName>
    <definedName name="PUBLOQUES_8_ACERO_0.80_HOYOSLLENOS" localSheetId="3">#REF!</definedName>
    <definedName name="PUBLOQUES_8_ACERO_0.80_HOYOSLLENOS" localSheetId="4">#REF!</definedName>
    <definedName name="PUBLOQUES_8_ACERO_0.80_HOYOSLLENOS" localSheetId="5">#REF!</definedName>
    <definedName name="PUBLOQUES_8_ACERO_0.80_HOYOSLLENOS" localSheetId="6">#REF!</definedName>
    <definedName name="PUBLOQUES_8_ACERO_0.80_HOYOSLLENOS" localSheetId="7">#REF!</definedName>
    <definedName name="PUBLOQUES_8_ACERO_0.80_HOYOSLLENOS">#REF!</definedName>
    <definedName name="PUBLOQUES_8_ACERO_0.80_HOYOSLLENOS_2">#N/A</definedName>
    <definedName name="PUBLOQUESDE_8_ACERO_A_0.40_HOYOSLLENOS" localSheetId="2">#REF!</definedName>
    <definedName name="PUBLOQUESDE_8_ACERO_A_0.40_HOYOSLLENOS" localSheetId="3">#REF!</definedName>
    <definedName name="PUBLOQUESDE_8_ACERO_A_0.40_HOYOSLLENOS" localSheetId="4">#REF!</definedName>
    <definedName name="PUBLOQUESDE_8_ACERO_A_0.40_HOYOSLLENOS" localSheetId="5">#REF!</definedName>
    <definedName name="PUBLOQUESDE_8_ACERO_A_0.40_HOYOSLLENOS" localSheetId="6">#REF!</definedName>
    <definedName name="PUBLOQUESDE_8_ACERO_A_0.40_HOYOSLLENOS" localSheetId="7">#REF!</definedName>
    <definedName name="PUBLOQUESDE_8_ACERO_A_0.40_HOYOSLLENOS">#REF!</definedName>
    <definedName name="PUBLOQUESDE_8_ACERO_A_0.40_HOYOSLLENOS_2">#N/A</definedName>
    <definedName name="pucabezales" localSheetId="2">[110]Análisis!#REF!</definedName>
    <definedName name="pucabezales" localSheetId="3">[110]Análisis!#REF!</definedName>
    <definedName name="pucabezales" localSheetId="4">[110]Análisis!#REF!</definedName>
    <definedName name="pucabezales" localSheetId="5">[110]Análisis!#REF!</definedName>
    <definedName name="pucabezales" localSheetId="6">[110]Análisis!#REF!</definedName>
    <definedName name="pucabezales" localSheetId="7">[110]Análisis!#REF!</definedName>
    <definedName name="pucabezales">[110]Análisis!#REF!</definedName>
    <definedName name="PUCALICHE" localSheetId="2">#REF!</definedName>
    <definedName name="PUCALICHE" localSheetId="3">#REF!</definedName>
    <definedName name="PUCALICHE" localSheetId="4">#REF!</definedName>
    <definedName name="PUCALICHE" localSheetId="5">#REF!</definedName>
    <definedName name="PUCALICHE" localSheetId="6">#REF!</definedName>
    <definedName name="PUCALICHE" localSheetId="7">#REF!</definedName>
    <definedName name="PUCALICHE">#REF!</definedName>
    <definedName name="PUCALICHE_2">#N/A</definedName>
    <definedName name="PUCAMARAINSPECCION" localSheetId="2">#REF!</definedName>
    <definedName name="PUCAMARAINSPECCION" localSheetId="3">#REF!</definedName>
    <definedName name="PUCAMARAINSPECCION" localSheetId="4">#REF!</definedName>
    <definedName name="PUCAMARAINSPECCION" localSheetId="5">#REF!</definedName>
    <definedName name="PUCAMARAINSPECCION" localSheetId="6">#REF!</definedName>
    <definedName name="PUCAMARAINSPECCION" localSheetId="7">#REF!</definedName>
    <definedName name="PUCAMARAINSPECCION">#REF!</definedName>
    <definedName name="PUCAMARAINSPECCION_2">#N/A</definedName>
    <definedName name="PUCANTOS" localSheetId="2">#REF!</definedName>
    <definedName name="PUCANTOS" localSheetId="3">#REF!</definedName>
    <definedName name="PUCANTOS" localSheetId="4">#REF!</definedName>
    <definedName name="PUCANTOS" localSheetId="5">#REF!</definedName>
    <definedName name="PUCANTOS" localSheetId="6">#REF!</definedName>
    <definedName name="PUCANTOS" localSheetId="7">#REF!</definedName>
    <definedName name="PUCANTOS">#REF!</definedName>
    <definedName name="PUCANTOS_2">#N/A</definedName>
    <definedName name="PUCARETEO" localSheetId="2">#REF!</definedName>
    <definedName name="PUCARETEO" localSheetId="3">#REF!</definedName>
    <definedName name="PUCARETEO" localSheetId="4">#REF!</definedName>
    <definedName name="PUCARETEO" localSheetId="5">#REF!</definedName>
    <definedName name="PUCARETEO" localSheetId="6">#REF!</definedName>
    <definedName name="PUCARETEO" localSheetId="7">#REF!</definedName>
    <definedName name="PUCARETEO">#REF!</definedName>
    <definedName name="PUCARETEO_2">#N/A</definedName>
    <definedName name="pucastingbed" localSheetId="2">[110]Análisis!#REF!</definedName>
    <definedName name="pucastingbed" localSheetId="3">[110]Análisis!#REF!</definedName>
    <definedName name="pucastingbed" localSheetId="4">[110]Análisis!#REF!</definedName>
    <definedName name="pucastingbed" localSheetId="5">[110]Análisis!#REF!</definedName>
    <definedName name="pucastingbed" localSheetId="6">[110]Análisis!#REF!</definedName>
    <definedName name="pucastingbed" localSheetId="7">[110]Análisis!#REF!</definedName>
    <definedName name="pucastingbed">[110]Análisis!#REF!</definedName>
    <definedName name="PUCEMENTO">[110]Análisis!$H$126</definedName>
    <definedName name="PUCERAMICA15X15PARED" localSheetId="2">'[19]Análisis de Precios'!#REF!</definedName>
    <definedName name="PUCERAMICA15X15PARED" localSheetId="3">'[19]Análisis de Precios'!#REF!</definedName>
    <definedName name="PUCERAMICA15X15PARED" localSheetId="4">'[19]Análisis de Precios'!#REF!</definedName>
    <definedName name="PUCERAMICA15X15PARED" localSheetId="5">'[19]Análisis de Precios'!#REF!</definedName>
    <definedName name="PUCERAMICA15X15PARED" localSheetId="6">'[19]Análisis de Precios'!#REF!</definedName>
    <definedName name="PUCERAMICA15X15PARED" localSheetId="7">'[19]Análisis de Precios'!#REF!</definedName>
    <definedName name="PUCERAMICA15X15PARED" localSheetId="0">'[19]Análisis de Precios'!#REF!</definedName>
    <definedName name="PUCERAMICA15X15PARED">'[19]Análisis de Precios'!#REF!</definedName>
    <definedName name="PUCERAMICA30X30PARED" localSheetId="2">#REF!</definedName>
    <definedName name="PUCERAMICA30X30PARED" localSheetId="3">#REF!</definedName>
    <definedName name="PUCERAMICA30X30PARED" localSheetId="4">#REF!</definedName>
    <definedName name="PUCERAMICA30X30PARED" localSheetId="5">#REF!</definedName>
    <definedName name="PUCERAMICA30X30PARED" localSheetId="6">#REF!</definedName>
    <definedName name="PUCERAMICA30X30PARED" localSheetId="7">#REF!</definedName>
    <definedName name="PUCERAMICA30X30PARED">#REF!</definedName>
    <definedName name="PUCERAMICA30X30PARED_2">#N/A</definedName>
    <definedName name="PUCERAMICAITALIANAPARED" localSheetId="2">#REF!</definedName>
    <definedName name="PUCERAMICAITALIANAPARED" localSheetId="3">#REF!</definedName>
    <definedName name="PUCERAMICAITALIANAPARED" localSheetId="4">#REF!</definedName>
    <definedName name="PUCERAMICAITALIANAPARED" localSheetId="5">#REF!</definedName>
    <definedName name="PUCERAMICAITALIANAPARED" localSheetId="6">#REF!</definedName>
    <definedName name="PUCERAMICAITALIANAPARED" localSheetId="7">#REF!</definedName>
    <definedName name="PUCERAMICAITALIANAPARED">#REF!</definedName>
    <definedName name="PUCERAMICAITALIANAPARED_2">#N/A</definedName>
    <definedName name="PUCISTERNA" localSheetId="2">'[19]Análisis de Precios'!#REF!</definedName>
    <definedName name="PUCISTERNA" localSheetId="3">'[19]Análisis de Precios'!#REF!</definedName>
    <definedName name="PUCISTERNA" localSheetId="4">'[19]Análisis de Precios'!#REF!</definedName>
    <definedName name="PUCISTERNA" localSheetId="5">'[19]Análisis de Precios'!#REF!</definedName>
    <definedName name="PUCISTERNA" localSheetId="6">'[19]Análisis de Precios'!#REF!</definedName>
    <definedName name="PUCISTERNA" localSheetId="7">'[19]Análisis de Precios'!#REF!</definedName>
    <definedName name="PUCISTERNA">'[19]Análisis de Precios'!#REF!</definedName>
    <definedName name="PUCOEAP" localSheetId="3">[5]Mat!$D$142</definedName>
    <definedName name="PUCOEAP" localSheetId="4">[5]Mat!$D$142</definedName>
    <definedName name="PUCOEAP" localSheetId="5">[5]Mat!$D$142</definedName>
    <definedName name="PUCOEAP" localSheetId="6">[5]Mat!$D$142</definedName>
    <definedName name="PUCOEAP" localSheetId="7">[5]Mat!$D$142</definedName>
    <definedName name="PUCOEAP" localSheetId="0">[5]Mat!$D$142</definedName>
    <definedName name="PUCOEAP">[6]Mat!$D$142</definedName>
    <definedName name="PUCOLUMNAS_C1">'[47]Análisis de Precios'!$F$210</definedName>
    <definedName name="PUCOLUMNAS_C10" localSheetId="2">'[19]Análisis de Precios'!#REF!</definedName>
    <definedName name="PUCOLUMNAS_C10" localSheetId="3">'[19]Análisis de Precios'!#REF!</definedName>
    <definedName name="PUCOLUMNAS_C10" localSheetId="4">'[19]Análisis de Precios'!#REF!</definedName>
    <definedName name="PUCOLUMNAS_C10" localSheetId="5">'[19]Análisis de Precios'!#REF!</definedName>
    <definedName name="PUCOLUMNAS_C10" localSheetId="6">'[19]Análisis de Precios'!#REF!</definedName>
    <definedName name="PUCOLUMNAS_C10" localSheetId="7">'[19]Análisis de Precios'!#REF!</definedName>
    <definedName name="PUCOLUMNAS_C10" localSheetId="0">'[19]Análisis de Precios'!#REF!</definedName>
    <definedName name="PUCOLUMNAS_C10">'[19]Análisis de Precios'!#REF!</definedName>
    <definedName name="PUCOLUMNAS_C11" localSheetId="2">'[19]Análisis de Precios'!#REF!</definedName>
    <definedName name="PUCOLUMNAS_C11" localSheetId="3">'[19]Análisis de Precios'!#REF!</definedName>
    <definedName name="PUCOLUMNAS_C11" localSheetId="4">'[19]Análisis de Precios'!#REF!</definedName>
    <definedName name="PUCOLUMNAS_C11" localSheetId="5">'[19]Análisis de Precios'!#REF!</definedName>
    <definedName name="PUCOLUMNAS_C11" localSheetId="6">'[19]Análisis de Precios'!#REF!</definedName>
    <definedName name="PUCOLUMNAS_C11" localSheetId="7">'[19]Análisis de Precios'!#REF!</definedName>
    <definedName name="PUCOLUMNAS_C11">'[19]Análisis de Precios'!#REF!</definedName>
    <definedName name="PUCOLUMNAS_C12" localSheetId="2">'[19]Análisis de Precios'!#REF!</definedName>
    <definedName name="PUCOLUMNAS_C12" localSheetId="4">'[19]Análisis de Precios'!#REF!</definedName>
    <definedName name="PUCOLUMNAS_C12" localSheetId="7">'[19]Análisis de Precios'!#REF!</definedName>
    <definedName name="PUCOLUMNAS_C12">'[19]Análisis de Precios'!#REF!</definedName>
    <definedName name="PUCOLUMNAS_C2" localSheetId="2">#REF!</definedName>
    <definedName name="PUCOLUMNAS_C2" localSheetId="3">#REF!</definedName>
    <definedName name="PUCOLUMNAS_C2" localSheetId="4">#REF!</definedName>
    <definedName name="PUCOLUMNAS_C2" localSheetId="5">#REF!</definedName>
    <definedName name="PUCOLUMNAS_C2" localSheetId="6">#REF!</definedName>
    <definedName name="PUCOLUMNAS_C2" localSheetId="7">#REF!</definedName>
    <definedName name="PUCOLUMNAS_C2">#REF!</definedName>
    <definedName name="PUCOLUMNAS_C2_2">#N/A</definedName>
    <definedName name="PUCOLUMNAS_C3" localSheetId="2">#REF!</definedName>
    <definedName name="PUCOLUMNAS_C3" localSheetId="3">#REF!</definedName>
    <definedName name="PUCOLUMNAS_C3" localSheetId="4">#REF!</definedName>
    <definedName name="PUCOLUMNAS_C3" localSheetId="5">#REF!</definedName>
    <definedName name="PUCOLUMNAS_C3" localSheetId="6">#REF!</definedName>
    <definedName name="PUCOLUMNAS_C3" localSheetId="7">#REF!</definedName>
    <definedName name="PUCOLUMNAS_C3">#REF!</definedName>
    <definedName name="PUCOLUMNAS_C3_2">#N/A</definedName>
    <definedName name="PUCOLUMNAS_C4" localSheetId="2">#REF!</definedName>
    <definedName name="PUCOLUMNAS_C4" localSheetId="3">#REF!</definedName>
    <definedName name="PUCOLUMNAS_C4" localSheetId="4">#REF!</definedName>
    <definedName name="PUCOLUMNAS_C4" localSheetId="5">#REF!</definedName>
    <definedName name="PUCOLUMNAS_C4" localSheetId="6">#REF!</definedName>
    <definedName name="PUCOLUMNAS_C4" localSheetId="7">#REF!</definedName>
    <definedName name="PUCOLUMNAS_C4">#REF!</definedName>
    <definedName name="PUCOLUMNAS_C4_2">#N/A</definedName>
    <definedName name="PUCOLUMNAS_C9" localSheetId="2">'[19]Análisis de Precios'!#REF!</definedName>
    <definedName name="PUCOLUMNAS_C9" localSheetId="3">'[19]Análisis de Precios'!#REF!</definedName>
    <definedName name="PUCOLUMNAS_C9" localSheetId="4">'[19]Análisis de Precios'!#REF!</definedName>
    <definedName name="PUCOLUMNAS_C9" localSheetId="5">'[19]Análisis de Precios'!#REF!</definedName>
    <definedName name="PUCOLUMNAS_C9" localSheetId="6">'[19]Análisis de Precios'!#REF!</definedName>
    <definedName name="PUCOLUMNAS_C9" localSheetId="7">'[19]Análisis de Precios'!#REF!</definedName>
    <definedName name="PUCOLUMNAS_C9">'[19]Análisis de Precios'!#REF!</definedName>
    <definedName name="PUCOLUMNAS_CC" localSheetId="2">#REF!</definedName>
    <definedName name="PUCOLUMNAS_CC" localSheetId="3">#REF!</definedName>
    <definedName name="PUCOLUMNAS_CC" localSheetId="4">#REF!</definedName>
    <definedName name="PUCOLUMNAS_CC" localSheetId="5">#REF!</definedName>
    <definedName name="PUCOLUMNAS_CC" localSheetId="6">#REF!</definedName>
    <definedName name="PUCOLUMNAS_CC" localSheetId="7">#REF!</definedName>
    <definedName name="PUCOLUMNAS_CC">#REF!</definedName>
    <definedName name="PUCOLUMNAS_CC_2">#N/A</definedName>
    <definedName name="PUCOLUMNAS_CC1" localSheetId="2">#REF!</definedName>
    <definedName name="PUCOLUMNAS_CC1" localSheetId="3">#REF!</definedName>
    <definedName name="PUCOLUMNAS_CC1" localSheetId="4">#REF!</definedName>
    <definedName name="PUCOLUMNAS_CC1" localSheetId="5">#REF!</definedName>
    <definedName name="PUCOLUMNAS_CC1" localSheetId="6">#REF!</definedName>
    <definedName name="PUCOLUMNAS_CC1" localSheetId="7">#REF!</definedName>
    <definedName name="PUCOLUMNAS_CC1">#REF!</definedName>
    <definedName name="PUCOLUMNAS_CC1_2">#N/A</definedName>
    <definedName name="PUCOLUMNASASCENSOR" localSheetId="2">#REF!</definedName>
    <definedName name="PUCOLUMNASASCENSOR" localSheetId="3">#REF!</definedName>
    <definedName name="PUCOLUMNASASCENSOR" localSheetId="4">#REF!</definedName>
    <definedName name="PUCOLUMNASASCENSOR" localSheetId="5">#REF!</definedName>
    <definedName name="PUCOLUMNASASCENSOR" localSheetId="6">#REF!</definedName>
    <definedName name="PUCOLUMNASASCENSOR" localSheetId="7">#REF!</definedName>
    <definedName name="PUCOLUMNASASCENSOR">#REF!</definedName>
    <definedName name="PUCOLUMNASASCENSOR_2">#N/A</definedName>
    <definedName name="PUCONTEN" localSheetId="2">'[19]Análisis de Precios'!#REF!</definedName>
    <definedName name="PUCONTEN" localSheetId="3">'[19]Análisis de Precios'!#REF!</definedName>
    <definedName name="PUCONTEN" localSheetId="4">'[19]Análisis de Precios'!#REF!</definedName>
    <definedName name="PUCONTEN" localSheetId="5">'[19]Análisis de Precios'!#REF!</definedName>
    <definedName name="PUCONTEN" localSheetId="6">'[19]Análisis de Precios'!#REF!</definedName>
    <definedName name="PUCONTEN" localSheetId="7">'[19]Análisis de Precios'!#REF!</definedName>
    <definedName name="PUCONTEN">'[19]Análisis de Precios'!#REF!</definedName>
    <definedName name="PUDINTEL_10X20" localSheetId="2">#REF!</definedName>
    <definedName name="PUDINTEL_10X20" localSheetId="3">#REF!</definedName>
    <definedName name="PUDINTEL_10X20" localSheetId="4">#REF!</definedName>
    <definedName name="PUDINTEL_10X20" localSheetId="5">#REF!</definedName>
    <definedName name="PUDINTEL_10X20" localSheetId="6">#REF!</definedName>
    <definedName name="PUDINTEL_10X20" localSheetId="7">#REF!</definedName>
    <definedName name="PUDINTEL_10X20">#REF!</definedName>
    <definedName name="PUDINTEL_10X20_2">#N/A</definedName>
    <definedName name="PUDINTEL_15X40" localSheetId="2">#REF!</definedName>
    <definedName name="PUDINTEL_15X40" localSheetId="3">#REF!</definedName>
    <definedName name="PUDINTEL_15X40" localSheetId="4">#REF!</definedName>
    <definedName name="PUDINTEL_15X40" localSheetId="5">#REF!</definedName>
    <definedName name="PUDINTEL_15X40" localSheetId="6">#REF!</definedName>
    <definedName name="PUDINTEL_15X40" localSheetId="7">#REF!</definedName>
    <definedName name="PUDINTEL_15X40">#REF!</definedName>
    <definedName name="PUDINTEL_15X40_2">#N/A</definedName>
    <definedName name="PUDINTEL_20X40" localSheetId="2">#REF!</definedName>
    <definedName name="PUDINTEL_20X40" localSheetId="3">#REF!</definedName>
    <definedName name="PUDINTEL_20X40" localSheetId="4">#REF!</definedName>
    <definedName name="PUDINTEL_20X40" localSheetId="5">#REF!</definedName>
    <definedName name="PUDINTEL_20X40" localSheetId="6">#REF!</definedName>
    <definedName name="PUDINTEL_20X40" localSheetId="7">#REF!</definedName>
    <definedName name="PUDINTEL_20X40">#REF!</definedName>
    <definedName name="PUDINTEL_20X40_2">#N/A</definedName>
    <definedName name="PUEPVC" localSheetId="2">#REF!</definedName>
    <definedName name="PUEPVC" localSheetId="3">#REF!</definedName>
    <definedName name="PUEPVC" localSheetId="4">#REF!</definedName>
    <definedName name="PUEPVC" localSheetId="5">#REF!</definedName>
    <definedName name="PUEPVC" localSheetId="6">#REF!</definedName>
    <definedName name="PUEPVC" localSheetId="7">#REF!</definedName>
    <definedName name="PUEPVC" localSheetId="0">#REF!</definedName>
    <definedName name="PUEPVC">#REF!</definedName>
    <definedName name="Puerta.Apanelada.Pino" localSheetId="2">[64]Análisis!#REF!</definedName>
    <definedName name="Puerta.Apanelada.Pino" localSheetId="3">[64]Análisis!#REF!</definedName>
    <definedName name="Puerta.Apanelada.Pino" localSheetId="4">[64]Análisis!#REF!</definedName>
    <definedName name="Puerta.Apanelada.Pino" localSheetId="5">[64]Análisis!#REF!</definedName>
    <definedName name="Puerta.Apanelada.Pino" localSheetId="6">[64]Análisis!#REF!</definedName>
    <definedName name="Puerta.Apanelada.Pino" localSheetId="7">[64]Análisis!#REF!</definedName>
    <definedName name="Puerta.Apanelada.Pino" localSheetId="0">[64]Análisis!#REF!</definedName>
    <definedName name="Puerta.Apanelada.Pino">[64]Análisis!#REF!</definedName>
    <definedName name="Puerta.Caoba.Vidrio" localSheetId="2">[64]Análisis!#REF!</definedName>
    <definedName name="Puerta.Caoba.Vidrio" localSheetId="4">[64]Análisis!#REF!</definedName>
    <definedName name="Puerta.Caoba.Vidrio" localSheetId="7">[64]Análisis!#REF!</definedName>
    <definedName name="Puerta.Caoba.Vidrio">[64]Análisis!#REF!</definedName>
    <definedName name="Puerta.Closet" localSheetId="2">[64]Análisis!#REF!</definedName>
    <definedName name="Puerta.Closet" localSheetId="4">[64]Análisis!#REF!</definedName>
    <definedName name="Puerta.Closet" localSheetId="7">[64]Análisis!#REF!</definedName>
    <definedName name="Puerta.Closet">[64]Análisis!#REF!</definedName>
    <definedName name="Puerta.closet.caoba" localSheetId="2">#REF!</definedName>
    <definedName name="Puerta.closet.caoba" localSheetId="3">#REF!</definedName>
    <definedName name="Puerta.closet.caoba" localSheetId="4">#REF!</definedName>
    <definedName name="Puerta.closet.caoba" localSheetId="5">#REF!</definedName>
    <definedName name="Puerta.closet.caoba" localSheetId="6">#REF!</definedName>
    <definedName name="Puerta.closet.caoba" localSheetId="7">#REF!</definedName>
    <definedName name="Puerta.closet.caoba">#REF!</definedName>
    <definedName name="puerta.enrollable.p.moteles">[59]Insumos!$E$42</definedName>
    <definedName name="Puerta.entrada.caoba" localSheetId="2">#REF!</definedName>
    <definedName name="Puerta.entrada.caoba" localSheetId="3">#REF!</definedName>
    <definedName name="Puerta.entrada.caoba" localSheetId="4">#REF!</definedName>
    <definedName name="Puerta.entrada.caoba" localSheetId="5">#REF!</definedName>
    <definedName name="Puerta.entrada.caoba" localSheetId="6">#REF!</definedName>
    <definedName name="Puerta.entrada.caoba" localSheetId="7">#REF!</definedName>
    <definedName name="Puerta.entrada.caoba">#REF!</definedName>
    <definedName name="Puerta.interior.caoba" localSheetId="2">#REF!</definedName>
    <definedName name="Puerta.interior.caoba" localSheetId="4">#REF!</definedName>
    <definedName name="Puerta.interior.caoba" localSheetId="7">#REF!</definedName>
    <definedName name="Puerta.interior.caoba">#REF!</definedName>
    <definedName name="Puerta.Pino.Vidrio" localSheetId="2">[64]Análisis!#REF!</definedName>
    <definedName name="Puerta.Pino.Vidrio" localSheetId="4">[64]Análisis!#REF!</definedName>
    <definedName name="Puerta.Pino.Vidrio" localSheetId="7">[64]Análisis!#REF!</definedName>
    <definedName name="Puerta.Pino.Vidrio">[64]Análisis!#REF!</definedName>
    <definedName name="Puerta.Plywood" localSheetId="2">[64]Análisis!#REF!</definedName>
    <definedName name="Puerta.Plywood" localSheetId="4">[64]Análisis!#REF!</definedName>
    <definedName name="Puerta.Plywood" localSheetId="7">[64]Análisis!#REF!</definedName>
    <definedName name="Puerta.Plywood">[64]Análisis!#REF!</definedName>
    <definedName name="Puerta_Corred._Alum__Anod._Bce._Vid._Mart._Nor." localSheetId="2">[19]Insumos!#REF!</definedName>
    <definedName name="Puerta_Corred._Alum__Anod._Bce._Vid._Mart._Nor." localSheetId="4">[19]Insumos!#REF!</definedName>
    <definedName name="Puerta_Corred._Alum__Anod._Bce._Vid._Mart._Nor." localSheetId="7">[19]Insumos!#REF!</definedName>
    <definedName name="Puerta_Corred._Alum__Anod._Bce._Vid._Mart._Nor.">[19]Insumos!#REF!</definedName>
    <definedName name="Puerta_Corred._Alum__Anod._Bce._Vid._Transp." localSheetId="2">[19]Insumos!#REF!</definedName>
    <definedName name="Puerta_Corred._Alum__Anod._Bce._Vid._Transp." localSheetId="4">[19]Insumos!#REF!</definedName>
    <definedName name="Puerta_Corred._Alum__Anod._Bce._Vid._Transp." localSheetId="7">[19]Insumos!#REF!</definedName>
    <definedName name="Puerta_Corred._Alum__Anod._Bce._Vid._Transp.">[19]Insumos!#REF!</definedName>
    <definedName name="Puerta_Corred._Alum__Anod._Nor._Vid._Bce._Liso" localSheetId="2">[19]Insumos!#REF!</definedName>
    <definedName name="Puerta_Corred._Alum__Anod._Nor._Vid._Bce._Liso" localSheetId="4">[19]Insumos!#REF!</definedName>
    <definedName name="Puerta_Corred._Alum__Anod._Nor._Vid._Bce._Liso" localSheetId="7">[19]Insumos!#REF!</definedName>
    <definedName name="Puerta_Corred._Alum__Anod._Nor._Vid._Bce._Liso">[19]Insumos!#REF!</definedName>
    <definedName name="Puerta_Corred._Alum__Anod._Nor._Vid._Bce._Mart." localSheetId="2">[19]Insumos!#REF!</definedName>
    <definedName name="Puerta_Corred._Alum__Anod._Nor._Vid._Bce._Mart." localSheetId="4">[19]Insumos!#REF!</definedName>
    <definedName name="Puerta_Corred._Alum__Anod._Nor._Vid._Bce._Mart." localSheetId="7">[19]Insumos!#REF!</definedName>
    <definedName name="Puerta_Corred._Alum__Anod._Nor._Vid._Bce._Mart.">[19]Insumos!#REF!</definedName>
    <definedName name="Puerta_Corred._Alum__Anod._Nor._Vid._Transp." localSheetId="2">[19]Insumos!#REF!</definedName>
    <definedName name="Puerta_Corred._Alum__Anod._Nor._Vid._Transp." localSheetId="4">[19]Insumos!#REF!</definedName>
    <definedName name="Puerta_Corred._Alum__Anod._Nor._Vid._Transp." localSheetId="7">[19]Insumos!#REF!</definedName>
    <definedName name="Puerta_Corred._Alum__Anod._Nor._Vid._Transp.">[19]Insumos!#REF!</definedName>
    <definedName name="Puerta_corrediza___BCE._VID._TRANSP." localSheetId="2">[19]Insumos!#REF!</definedName>
    <definedName name="Puerta_corrediza___BCE._VID._TRANSP." localSheetId="4">[19]Insumos!#REF!</definedName>
    <definedName name="Puerta_corrediza___BCE._VID._TRANSP." localSheetId="7">[19]Insumos!#REF!</definedName>
    <definedName name="Puerta_corrediza___BCE._VID._TRANSP.">[19]Insumos!#REF!</definedName>
    <definedName name="Puerta_corrediza___BCE._VID._TRANSP._LISO" localSheetId="2">[19]Insumos!#REF!</definedName>
    <definedName name="Puerta_corrediza___BCE._VID._TRANSP._LISO" localSheetId="4">[19]Insumos!#REF!</definedName>
    <definedName name="Puerta_corrediza___BCE._VID._TRANSP._LISO" localSheetId="7">[19]Insumos!#REF!</definedName>
    <definedName name="Puerta_corrediza___BCE._VID._TRANSP._LISO">[19]Insumos!#REF!</definedName>
    <definedName name="Puerta_de_Pino_Apanelada" localSheetId="2">[19]Insumos!#REF!</definedName>
    <definedName name="Puerta_de_Pino_Apanelada" localSheetId="4">[19]Insumos!#REF!</definedName>
    <definedName name="Puerta_de_Pino_Apanelada" localSheetId="7">[19]Insumos!#REF!</definedName>
    <definedName name="Puerta_de_Pino_Apanelada">[19]Insumos!#REF!</definedName>
    <definedName name="PUERTA_PINO">[78]Analisis!$F$327</definedName>
    <definedName name="Puerta_Pino_Americano_Tratado" localSheetId="2">[19]Insumos!#REF!</definedName>
    <definedName name="Puerta_Pino_Americano_Tratado" localSheetId="3">[19]Insumos!#REF!</definedName>
    <definedName name="Puerta_Pino_Americano_Tratado" localSheetId="4">[19]Insumos!#REF!</definedName>
    <definedName name="Puerta_Pino_Americano_Tratado" localSheetId="5">[19]Insumos!#REF!</definedName>
    <definedName name="Puerta_Pino_Americano_Tratado" localSheetId="6">[19]Insumos!#REF!</definedName>
    <definedName name="Puerta_Pino_Americano_Tratado" localSheetId="7">[19]Insumos!#REF!</definedName>
    <definedName name="Puerta_Pino_Americano_Tratado" localSheetId="0">[19]Insumos!#REF!</definedName>
    <definedName name="Puerta_Pino_Americano_Tratado">[19]Insumos!#REF!</definedName>
    <definedName name="PUERTACA" localSheetId="2">#REF!</definedName>
    <definedName name="PUERTACA" localSheetId="3">#REF!</definedName>
    <definedName name="PUERTACA" localSheetId="4">#REF!</definedName>
    <definedName name="PUERTACA" localSheetId="5">#REF!</definedName>
    <definedName name="PUERTACA" localSheetId="6">#REF!</definedName>
    <definedName name="PUERTACA" localSheetId="7">#REF!</definedName>
    <definedName name="PUERTACA" localSheetId="0">#REF!</definedName>
    <definedName name="PUERTACA">#REF!</definedName>
    <definedName name="PUERTACAESP" localSheetId="2">#REF!</definedName>
    <definedName name="PUERTACAESP" localSheetId="4">#REF!</definedName>
    <definedName name="PUERTACAESP" localSheetId="7">#REF!</definedName>
    <definedName name="PUERTACAESP">#REF!</definedName>
    <definedName name="PUERTACAFRAN" localSheetId="2">#REF!</definedName>
    <definedName name="PUERTACAFRAN" localSheetId="4">#REF!</definedName>
    <definedName name="PUERTACAFRAN" localSheetId="7">#REF!</definedName>
    <definedName name="PUERTACAFRAN">#REF!</definedName>
    <definedName name="Puertap" localSheetId="2">#REF!</definedName>
    <definedName name="Puertap" localSheetId="4">#REF!</definedName>
    <definedName name="Puertap" localSheetId="7">#REF!</definedName>
    <definedName name="Puertap">#REF!</definedName>
    <definedName name="PUERTAPERF1X1YMALLA1CONTRA" localSheetId="2">#REF!</definedName>
    <definedName name="PUERTAPERF1X1YMALLA1CONTRA" localSheetId="4">#REF!</definedName>
    <definedName name="PUERTAPERF1X1YMALLA1CONTRA" localSheetId="7">#REF!</definedName>
    <definedName name="PUERTAPERF1X1YMALLA1CONTRA">#REF!</definedName>
    <definedName name="PUERTAPI" localSheetId="2">#REF!</definedName>
    <definedName name="PUERTAPI" localSheetId="4">#REF!</definedName>
    <definedName name="PUERTAPI" localSheetId="7">#REF!</definedName>
    <definedName name="PUERTAPI">#REF!</definedName>
    <definedName name="PUERTAPI802102PAN" localSheetId="2">#REF!</definedName>
    <definedName name="PUERTAPI802102PAN" localSheetId="4">#REF!</definedName>
    <definedName name="PUERTAPI802102PAN" localSheetId="7">#REF!</definedName>
    <definedName name="PUERTAPI802102PAN">#REF!</definedName>
    <definedName name="PUERTAPI8021046PAN" localSheetId="2">#REF!</definedName>
    <definedName name="PUERTAPI8021046PAN" localSheetId="4">#REF!</definedName>
    <definedName name="PUERTAPI8021046PAN" localSheetId="7">#REF!</definedName>
    <definedName name="PUERTAPI8021046PAN">#REF!</definedName>
    <definedName name="PUERTAPLE86210CRIS" localSheetId="2">#REF!</definedName>
    <definedName name="PUERTAPLE86210CRIS" localSheetId="4">#REF!</definedName>
    <definedName name="PUERTAPLE86210CRIS" localSheetId="7">#REF!</definedName>
    <definedName name="PUERTAPLE86210CRIS">#REF!</definedName>
    <definedName name="PUERTAPLY" localSheetId="2">#REF!</definedName>
    <definedName name="PUERTAPLY" localSheetId="4">#REF!</definedName>
    <definedName name="PUERTAPLY" localSheetId="7">#REF!</definedName>
    <definedName name="PUERTAPLY">#REF!</definedName>
    <definedName name="PuertaPVC.1.50" localSheetId="2">#REF!</definedName>
    <definedName name="PuertaPVC.1.50" localSheetId="4">#REF!</definedName>
    <definedName name="PuertaPVC.1.50" localSheetId="7">#REF!</definedName>
    <definedName name="PuertaPVC.1.50">#REF!</definedName>
    <definedName name="PuertaPVC.180" localSheetId="2">#REF!</definedName>
    <definedName name="PuertaPVC.180" localSheetId="4">#REF!</definedName>
    <definedName name="PuertaPVC.180" localSheetId="7">#REF!</definedName>
    <definedName name="PuertaPVC.180">#REF!</definedName>
    <definedName name="PUERTAS" localSheetId="2">#REF!</definedName>
    <definedName name="PUERTAS" localSheetId="4">#REF!</definedName>
    <definedName name="PUERTAS" localSheetId="5">#REF!</definedName>
    <definedName name="PUERTAS" localSheetId="6">#REF!</definedName>
    <definedName name="PUERTAS" localSheetId="7">#REF!</definedName>
    <definedName name="PUERTAS">#REF!</definedName>
    <definedName name="Puertas.comerciales" localSheetId="2">#REF!</definedName>
    <definedName name="Puertas.comerciales" localSheetId="4">#REF!</definedName>
    <definedName name="Puertas.comerciales" localSheetId="7">#REF!</definedName>
    <definedName name="Puertas.comerciales">#REF!</definedName>
    <definedName name="Puertas.Corredizas" localSheetId="2">#REF!</definedName>
    <definedName name="Puertas.Corredizas" localSheetId="4">#REF!</definedName>
    <definedName name="Puertas.Corredizas" localSheetId="7">#REF!</definedName>
    <definedName name="Puertas.Corredizas">#REF!</definedName>
    <definedName name="Puertas_de_Pino_T_Francesa" localSheetId="2">[19]Insumos!#REF!</definedName>
    <definedName name="Puertas_de_Pino_T_Francesa" localSheetId="4">[19]Insumos!#REF!</definedName>
    <definedName name="Puertas_de_Pino_T_Francesa" localSheetId="7">[19]Insumos!#REF!</definedName>
    <definedName name="Puertas_de_Pino_T_Francesa">[19]Insumos!#REF!</definedName>
    <definedName name="Puertas_de_Plywood" localSheetId="2">[19]Insumos!#REF!</definedName>
    <definedName name="Puertas_de_Plywood" localSheetId="4">[19]Insumos!#REF!</definedName>
    <definedName name="Puertas_de_Plywood" localSheetId="7">[19]Insumos!#REF!</definedName>
    <definedName name="Puertas_de_Plywood">[19]Insumos!#REF!</definedName>
    <definedName name="Puertas_de_Plywood_3_16" localSheetId="2">[19]Insumos!#REF!</definedName>
    <definedName name="Puertas_de_Plywood_3_16" localSheetId="4">[19]Insumos!#REF!</definedName>
    <definedName name="Puertas_de_Plywood_3_16" localSheetId="7">[19]Insumos!#REF!</definedName>
    <definedName name="Puertas_de_Plywood_3_16">[19]Insumos!#REF!</definedName>
    <definedName name="Puertas_Pino_Apanelada" localSheetId="2">[19]Insumos!#REF!</definedName>
    <definedName name="Puertas_Pino_Apanelada" localSheetId="4">[19]Insumos!#REF!</definedName>
    <definedName name="Puertas_Pino_Apanelada" localSheetId="7">[19]Insumos!#REF!</definedName>
    <definedName name="Puertas_Pino_Apanelada">[19]Insumos!#REF!</definedName>
    <definedName name="Puertasc" localSheetId="2">#REF!</definedName>
    <definedName name="Puertasc" localSheetId="3">#REF!</definedName>
    <definedName name="Puertasc" localSheetId="4">#REF!</definedName>
    <definedName name="Puertasc" localSheetId="5">#REF!</definedName>
    <definedName name="Puertasc" localSheetId="6">#REF!</definedName>
    <definedName name="Puertasc" localSheetId="7">#REF!</definedName>
    <definedName name="Puertasc">#REF!</definedName>
    <definedName name="Puertasp" localSheetId="2">#REF!</definedName>
    <definedName name="Puertasp" localSheetId="4">#REF!</definedName>
    <definedName name="Puertasp" localSheetId="7">#REF!</definedName>
    <definedName name="Puertasp">#REF!</definedName>
    <definedName name="puertpino" localSheetId="2">'[32]Pres. '!#REF!</definedName>
    <definedName name="puertpino" localSheetId="4">'[32]Pres. '!#REF!</definedName>
    <definedName name="puertpino" localSheetId="7">'[32]Pres. '!#REF!</definedName>
    <definedName name="puertpino">'[32]Pres. '!#REF!</definedName>
    <definedName name="PUFINOTECHOINCLINADO" localSheetId="2">#REF!</definedName>
    <definedName name="PUFINOTECHOINCLINADO" localSheetId="3">#REF!</definedName>
    <definedName name="PUFINOTECHOINCLINADO" localSheetId="4">#REF!</definedName>
    <definedName name="PUFINOTECHOINCLINADO" localSheetId="5">#REF!</definedName>
    <definedName name="PUFINOTECHOINCLINADO" localSheetId="6">#REF!</definedName>
    <definedName name="PUFINOTECHOINCLINADO" localSheetId="7">#REF!</definedName>
    <definedName name="PUFINOTECHOINCLINADO">#REF!</definedName>
    <definedName name="PUFINOTECHOINCLINADO_2">#N/A</definedName>
    <definedName name="PUFINOTECHOPLANO" localSheetId="2">#REF!</definedName>
    <definedName name="PUFINOTECHOPLANO" localSheetId="3">#REF!</definedName>
    <definedName name="PUFINOTECHOPLANO" localSheetId="4">#REF!</definedName>
    <definedName name="PUFINOTECHOPLANO" localSheetId="5">#REF!</definedName>
    <definedName name="PUFINOTECHOPLANO" localSheetId="6">#REF!</definedName>
    <definedName name="PUFINOTECHOPLANO" localSheetId="7">#REF!</definedName>
    <definedName name="PUFINOTECHOPLANO">#REF!</definedName>
    <definedName name="PUFINOTECHOPLANO_2">#N/A</definedName>
    <definedName name="PUGOTEROSCOLGANTES" localSheetId="2">#REF!</definedName>
    <definedName name="PUGOTEROSCOLGANTES" localSheetId="3">#REF!</definedName>
    <definedName name="PUGOTEROSCOLGANTES" localSheetId="4">#REF!</definedName>
    <definedName name="PUGOTEROSCOLGANTES" localSheetId="5">#REF!</definedName>
    <definedName name="PUGOTEROSCOLGANTES" localSheetId="6">#REF!</definedName>
    <definedName name="PUGOTEROSCOLGANTES" localSheetId="7">#REF!</definedName>
    <definedName name="PUGOTEROSCOLGANTES">#REF!</definedName>
    <definedName name="PUGOTEROSCOLGANTES_2">#N/A</definedName>
    <definedName name="PUHORMIGON_1_2_4" localSheetId="2">#REF!</definedName>
    <definedName name="PUHORMIGON_1_2_4" localSheetId="3">#REF!</definedName>
    <definedName name="PUHORMIGON_1_2_4" localSheetId="4">#REF!</definedName>
    <definedName name="PUHORMIGON_1_2_4" localSheetId="5">#REF!</definedName>
    <definedName name="PUHORMIGON_1_2_4" localSheetId="6">#REF!</definedName>
    <definedName name="PUHORMIGON_1_2_4" localSheetId="7">#REF!</definedName>
    <definedName name="PUHORMIGON_1_2_4">#REF!</definedName>
    <definedName name="PUHORMIGON_1_2_4_2">#N/A</definedName>
    <definedName name="PUHORMIGON1_3_5" localSheetId="2">#REF!</definedName>
    <definedName name="PUHORMIGON1_3_5" localSheetId="3">#REF!</definedName>
    <definedName name="PUHORMIGON1_3_5" localSheetId="4">#REF!</definedName>
    <definedName name="PUHORMIGON1_3_5" localSheetId="5">#REF!</definedName>
    <definedName name="PUHORMIGON1_3_5" localSheetId="6">#REF!</definedName>
    <definedName name="PUHORMIGON1_3_5" localSheetId="7">#REF!</definedName>
    <definedName name="PUHORMIGON1_3_5">#REF!</definedName>
    <definedName name="PUHORMIGON1_3_5_2">#N/A</definedName>
    <definedName name="puhormigon280" localSheetId="2">[110]Análisis!#REF!</definedName>
    <definedName name="puhormigon280" localSheetId="3">[110]Análisis!#REF!</definedName>
    <definedName name="puhormigon280" localSheetId="4">[110]Análisis!#REF!</definedName>
    <definedName name="puhormigon280" localSheetId="5">[110]Análisis!#REF!</definedName>
    <definedName name="puhormigon280" localSheetId="6">[110]Análisis!#REF!</definedName>
    <definedName name="puhormigon280" localSheetId="7">[110]Análisis!#REF!</definedName>
    <definedName name="puhormigon280">[110]Análisis!#REF!</definedName>
    <definedName name="PUHORMIGONCICLOPEO" localSheetId="2">#REF!</definedName>
    <definedName name="PUHORMIGONCICLOPEO" localSheetId="3">#REF!</definedName>
    <definedName name="PUHORMIGONCICLOPEO" localSheetId="4">#REF!</definedName>
    <definedName name="PUHORMIGONCICLOPEO" localSheetId="5">#REF!</definedName>
    <definedName name="PUHORMIGONCICLOPEO" localSheetId="6">#REF!</definedName>
    <definedName name="PUHORMIGONCICLOPEO" localSheetId="7">#REF!</definedName>
    <definedName name="PUHORMIGONCICLOPEO">#REF!</definedName>
    <definedName name="PUHORMIGONCICLOPEO_2">#N/A</definedName>
    <definedName name="PUHORMIGONSIMPLE210" localSheetId="2">#REF!</definedName>
    <definedName name="PUHORMIGONSIMPLE210" localSheetId="3">#REF!</definedName>
    <definedName name="PUHORMIGONSIMPLE210" localSheetId="4">#REF!</definedName>
    <definedName name="PUHORMIGONSIMPLE210" localSheetId="5">#REF!</definedName>
    <definedName name="PUHORMIGONSIMPLE210" localSheetId="6">#REF!</definedName>
    <definedName name="PUHORMIGONSIMPLE210" localSheetId="7">#REF!</definedName>
    <definedName name="PUHORMIGONSIMPLE210">#REF!</definedName>
    <definedName name="PUHORMIGONSIMPLE210_2">#N/A</definedName>
    <definedName name="puinyeccion" localSheetId="2">[110]Análisis!#REF!</definedName>
    <definedName name="puinyeccion" localSheetId="3">[110]Análisis!#REF!</definedName>
    <definedName name="puinyeccion" localSheetId="4">[110]Análisis!#REF!</definedName>
    <definedName name="puinyeccion" localSheetId="5">[110]Análisis!#REF!</definedName>
    <definedName name="puinyeccion" localSheetId="6">[110]Análisis!#REF!</definedName>
    <definedName name="puinyeccion" localSheetId="7">[110]Análisis!#REF!</definedName>
    <definedName name="puinyeccion">[110]Análisis!#REF!</definedName>
    <definedName name="PULESC" localSheetId="2">#REF!</definedName>
    <definedName name="PULESC" localSheetId="3">#REF!</definedName>
    <definedName name="PULESC" localSheetId="4">#REF!</definedName>
    <definedName name="PULESC" localSheetId="5">#REF!</definedName>
    <definedName name="PULESC" localSheetId="6">#REF!</definedName>
    <definedName name="PULESC" localSheetId="7">#REF!</definedName>
    <definedName name="PULESC" localSheetId="0">#REF!</definedName>
    <definedName name="PULESC">#REF!</definedName>
    <definedName name="pulgm" localSheetId="2">#REF!</definedName>
    <definedName name="pulgm" localSheetId="4">#REF!</definedName>
    <definedName name="pulgm" localSheetId="7">#REF!</definedName>
    <definedName name="pulgm">#REF!</definedName>
    <definedName name="pulido">'[114]Pres. Adic.Y'!$E$76</definedName>
    <definedName name="Pulido.Mrmol" localSheetId="2">#REF!</definedName>
    <definedName name="Pulido.Mrmol" localSheetId="3">#REF!</definedName>
    <definedName name="Pulido.Mrmol" localSheetId="4">#REF!</definedName>
    <definedName name="Pulido.Mrmol" localSheetId="5">#REF!</definedName>
    <definedName name="Pulido.Mrmol" localSheetId="6">#REF!</definedName>
    <definedName name="Pulido.Mrmol" localSheetId="7">#REF!</definedName>
    <definedName name="Pulido.Mrmol">#REF!</definedName>
    <definedName name="Pulido_y_Brillado____De_Luxe">[47]Insumos!$B$241:$D$241</definedName>
    <definedName name="Pulido_y_Brillado_de_Piso" localSheetId="2">[19]Insumos!#REF!</definedName>
    <definedName name="Pulido_y_Brillado_de_Piso" localSheetId="3">[19]Insumos!#REF!</definedName>
    <definedName name="Pulido_y_Brillado_de_Piso" localSheetId="4">[19]Insumos!#REF!</definedName>
    <definedName name="Pulido_y_Brillado_de_Piso" localSheetId="5">[19]Insumos!#REF!</definedName>
    <definedName name="Pulido_y_Brillado_de_Piso" localSheetId="6">[19]Insumos!#REF!</definedName>
    <definedName name="Pulido_y_Brillado_de_Piso" localSheetId="7">[19]Insumos!#REF!</definedName>
    <definedName name="Pulido_y_Brillado_de_Piso" localSheetId="0">[19]Insumos!#REF!</definedName>
    <definedName name="Pulido_y_Brillado_de_Piso">[19]Insumos!#REF!</definedName>
    <definedName name="PULIDOYBRILLADO">[94]Analisis!$E$1552</definedName>
    <definedName name="PULISTELOS1_2BAÑOS" localSheetId="2">#REF!</definedName>
    <definedName name="PULISTELOS1_2BAÑOS" localSheetId="3">#REF!</definedName>
    <definedName name="PULISTELOS1_2BAÑOS" localSheetId="4">#REF!</definedName>
    <definedName name="PULISTELOS1_2BAÑOS" localSheetId="5">#REF!</definedName>
    <definedName name="PULISTELOS1_2BAÑOS" localSheetId="6">#REF!</definedName>
    <definedName name="PULISTELOS1_2BAÑOS" localSheetId="7">#REF!</definedName>
    <definedName name="PULISTELOS1_2BAÑOS">#REF!</definedName>
    <definedName name="PULISTELOS1_2BAÑOS_2">#N/A</definedName>
    <definedName name="PULISTELOSBAÑOS" localSheetId="2">#REF!</definedName>
    <definedName name="PULISTELOSBAÑOS" localSheetId="3">#REF!</definedName>
    <definedName name="PULISTELOSBAÑOS" localSheetId="4">#REF!</definedName>
    <definedName name="PULISTELOSBAÑOS" localSheetId="5">#REF!</definedName>
    <definedName name="PULISTELOSBAÑOS" localSheetId="6">#REF!</definedName>
    <definedName name="PULISTELOSBAÑOS" localSheetId="7">#REF!</definedName>
    <definedName name="PULISTELOSBAÑOS">#REF!</definedName>
    <definedName name="PULISTELOSBAÑOS_2">#N/A</definedName>
    <definedName name="PULMES" localSheetId="2">#REF!</definedName>
    <definedName name="PULMES" localSheetId="4">#REF!</definedName>
    <definedName name="PULMES" localSheetId="7">#REF!</definedName>
    <definedName name="PULMES" localSheetId="0">#REF!</definedName>
    <definedName name="PULMES">#REF!</definedName>
    <definedName name="PULOSA" localSheetId="2">#REF!</definedName>
    <definedName name="PULOSA" localSheetId="4">#REF!</definedName>
    <definedName name="PULOSA" localSheetId="7">#REF!</definedName>
    <definedName name="PULOSA">#REF!</definedName>
    <definedName name="PULOSA_2">#N/A</definedName>
    <definedName name="pulosaaproche" localSheetId="2">[110]Análisis!#REF!</definedName>
    <definedName name="pulosaaproche" localSheetId="4">[110]Análisis!#REF!</definedName>
    <definedName name="pulosaaproche" localSheetId="7">[110]Análisis!#REF!</definedName>
    <definedName name="pulosaaproche">[110]Análisis!#REF!</definedName>
    <definedName name="pulosacalzada" localSheetId="2">[110]Análisis!#REF!</definedName>
    <definedName name="pulosacalzada" localSheetId="4">[110]Análisis!#REF!</definedName>
    <definedName name="pulosacalzada" localSheetId="7">[110]Análisis!#REF!</definedName>
    <definedName name="pulosacalzada">[110]Análisis!#REF!</definedName>
    <definedName name="PULREPPVIEJO" localSheetId="2">#REF!</definedName>
    <definedName name="PULREPPVIEJO" localSheetId="3">#REF!</definedName>
    <definedName name="PULREPPVIEJO" localSheetId="4">#REF!</definedName>
    <definedName name="PULREPPVIEJO" localSheetId="5">#REF!</definedName>
    <definedName name="PULREPPVIEJO" localSheetId="6">#REF!</definedName>
    <definedName name="PULREPPVIEJO" localSheetId="7">#REF!</definedName>
    <definedName name="PULREPPVIEJO" localSheetId="0">#REF!</definedName>
    <definedName name="PULREPPVIEJO">#REF!</definedName>
    <definedName name="PULSUPER" localSheetId="2">#REF!</definedName>
    <definedName name="PULSUPER" localSheetId="4">#REF!</definedName>
    <definedName name="PULSUPER" localSheetId="7">#REF!</definedName>
    <definedName name="PULSUPER">#REF!</definedName>
    <definedName name="PULYCRISTAL" localSheetId="2">#REF!</definedName>
    <definedName name="PULYCRISTAL" localSheetId="4">#REF!</definedName>
    <definedName name="PULYCRISTAL" localSheetId="7">#REF!</definedName>
    <definedName name="PULYCRISTAL">#REF!</definedName>
    <definedName name="PULYSAL" localSheetId="2">#REF!</definedName>
    <definedName name="PULYSAL" localSheetId="4">#REF!</definedName>
    <definedName name="PULYSAL" localSheetId="7">#REF!</definedName>
    <definedName name="PULYSAL">#REF!</definedName>
    <definedName name="PUMADERA">[110]Análisis!$H$151</definedName>
    <definedName name="PUMEZCLACALARENAPISOS" localSheetId="2">#REF!</definedName>
    <definedName name="PUMEZCLACALARENAPISOS" localSheetId="3">#REF!</definedName>
    <definedName name="PUMEZCLACALARENAPISOS" localSheetId="4">#REF!</definedName>
    <definedName name="PUMEZCLACALARENAPISOS" localSheetId="5">#REF!</definedName>
    <definedName name="PUMEZCLACALARENAPISOS" localSheetId="6">#REF!</definedName>
    <definedName name="PUMEZCLACALARENAPISOS" localSheetId="7">#REF!</definedName>
    <definedName name="PUMEZCLACALARENAPISOS">#REF!</definedName>
    <definedName name="PUMEZCLACALARENAPISOS_2">#N/A</definedName>
    <definedName name="PUMORTERO1_1" localSheetId="2">'[19]Análisis de Precios'!#REF!</definedName>
    <definedName name="PUMORTERO1_1" localSheetId="3">'[19]Análisis de Precios'!#REF!</definedName>
    <definedName name="PUMORTERO1_1" localSheetId="4">'[19]Análisis de Precios'!#REF!</definedName>
    <definedName name="PUMORTERO1_1" localSheetId="5">'[19]Análisis de Precios'!#REF!</definedName>
    <definedName name="PUMORTERO1_1" localSheetId="6">'[19]Análisis de Precios'!#REF!</definedName>
    <definedName name="PUMORTERO1_1" localSheetId="7">'[19]Análisis de Precios'!#REF!</definedName>
    <definedName name="PUMORTERO1_1">'[19]Análisis de Precios'!#REF!</definedName>
    <definedName name="PUMORTERO1_10COLOCARPISOS" localSheetId="2">#REF!</definedName>
    <definedName name="PUMORTERO1_10COLOCARPISOS" localSheetId="3">#REF!</definedName>
    <definedName name="PUMORTERO1_10COLOCARPISOS" localSheetId="4">#REF!</definedName>
    <definedName name="PUMORTERO1_10COLOCARPISOS" localSheetId="5">#REF!</definedName>
    <definedName name="PUMORTERO1_10COLOCARPISOS" localSheetId="6">#REF!</definedName>
    <definedName name="PUMORTERO1_10COLOCARPISOS" localSheetId="7">#REF!</definedName>
    <definedName name="PUMORTERO1_10COLOCARPISOS">#REF!</definedName>
    <definedName name="PUMORTERO1_10COLOCARPISOS_2">#N/A</definedName>
    <definedName name="PUMORTERO1_2" localSheetId="2">#REF!</definedName>
    <definedName name="PUMORTERO1_2" localSheetId="3">#REF!</definedName>
    <definedName name="PUMORTERO1_2" localSheetId="4">#REF!</definedName>
    <definedName name="PUMORTERO1_2" localSheetId="5">#REF!</definedName>
    <definedName name="PUMORTERO1_2" localSheetId="6">#REF!</definedName>
    <definedName name="PUMORTERO1_2" localSheetId="7">#REF!</definedName>
    <definedName name="PUMORTERO1_2">#REF!</definedName>
    <definedName name="PUMORTERO1_2_2">#N/A</definedName>
    <definedName name="PUMORTERO1_3" localSheetId="2">#REF!</definedName>
    <definedName name="PUMORTERO1_3" localSheetId="3">#REF!</definedName>
    <definedName name="PUMORTERO1_3" localSheetId="4">#REF!</definedName>
    <definedName name="PUMORTERO1_3" localSheetId="5">#REF!</definedName>
    <definedName name="PUMORTERO1_3" localSheetId="6">#REF!</definedName>
    <definedName name="PUMORTERO1_3" localSheetId="7">#REF!</definedName>
    <definedName name="PUMORTERO1_3">#REF!</definedName>
    <definedName name="PUMORTERO1_3_2">#N/A</definedName>
    <definedName name="PUMORTERO1_4PARAPAÑETE" localSheetId="2">#REF!</definedName>
    <definedName name="PUMORTERO1_4PARAPAÑETE" localSheetId="3">#REF!</definedName>
    <definedName name="PUMORTERO1_4PARAPAÑETE" localSheetId="4">#REF!</definedName>
    <definedName name="PUMORTERO1_4PARAPAÑETE" localSheetId="5">#REF!</definedName>
    <definedName name="PUMORTERO1_4PARAPAÑETE" localSheetId="6">#REF!</definedName>
    <definedName name="PUMORTERO1_4PARAPAÑETE" localSheetId="7">#REF!</definedName>
    <definedName name="PUMORTERO1_4PARAPAÑETE">#REF!</definedName>
    <definedName name="PUMORTERO1_4PARAPAÑETE_2">#N/A</definedName>
    <definedName name="PUMORTERO1_5DE1_3" localSheetId="2">#REF!</definedName>
    <definedName name="PUMORTERO1_5DE1_3" localSheetId="3">#REF!</definedName>
    <definedName name="PUMORTERO1_5DE1_3" localSheetId="4">#REF!</definedName>
    <definedName name="PUMORTERO1_5DE1_3" localSheetId="5">#REF!</definedName>
    <definedName name="PUMORTERO1_5DE1_3" localSheetId="6">#REF!</definedName>
    <definedName name="PUMORTERO1_5DE1_3" localSheetId="7">#REF!</definedName>
    <definedName name="PUMORTERO1_5DE1_3">#REF!</definedName>
    <definedName name="PUMORTERO1_5DE1_3_2">#N/A</definedName>
    <definedName name="PUMURO_M1" localSheetId="2">#REF!</definedName>
    <definedName name="PUMURO_M1" localSheetId="3">#REF!</definedName>
    <definedName name="PUMURO_M1" localSheetId="4">#REF!</definedName>
    <definedName name="PUMURO_M1" localSheetId="5">#REF!</definedName>
    <definedName name="PUMURO_M1" localSheetId="6">#REF!</definedName>
    <definedName name="PUMURO_M1" localSheetId="7">#REF!</definedName>
    <definedName name="PUMURO_M1">#REF!</definedName>
    <definedName name="PUMURO_M1_2">#N/A</definedName>
    <definedName name="PUMURO_M2" localSheetId="2">#REF!</definedName>
    <definedName name="PUMURO_M2" localSheetId="3">#REF!</definedName>
    <definedName name="PUMURO_M2" localSheetId="4">#REF!</definedName>
    <definedName name="PUMURO_M2" localSheetId="5">#REF!</definedName>
    <definedName name="PUMURO_M2" localSheetId="6">#REF!</definedName>
    <definedName name="PUMURO_M2" localSheetId="7">#REF!</definedName>
    <definedName name="PUMURO_M2">#REF!</definedName>
    <definedName name="PUMURO_M2_2">#N/A</definedName>
    <definedName name="punewjersey" localSheetId="2">[110]Análisis!#REF!</definedName>
    <definedName name="punewjersey" localSheetId="3">[110]Análisis!#REF!</definedName>
    <definedName name="punewjersey" localSheetId="4">[110]Análisis!#REF!</definedName>
    <definedName name="punewjersey" localSheetId="5">[110]Análisis!#REF!</definedName>
    <definedName name="punewjersey" localSheetId="6">[110]Análisis!#REF!</definedName>
    <definedName name="punewjersey" localSheetId="7">[110]Análisis!#REF!</definedName>
    <definedName name="punewjersey">[110]Análisis!#REF!</definedName>
    <definedName name="puñ" localSheetId="2">'[32]Pres. '!#REF!</definedName>
    <definedName name="puñ" localSheetId="4">'[32]Pres. '!#REF!</definedName>
    <definedName name="puñ" localSheetId="7">'[32]Pres. '!#REF!</definedName>
    <definedName name="puñ">'[32]Pres. '!#REF!</definedName>
    <definedName name="PUPAÑETEMAESTREADOEXTERIOR" localSheetId="2">#REF!</definedName>
    <definedName name="PUPAÑETEMAESTREADOEXTERIOR" localSheetId="3">#REF!</definedName>
    <definedName name="PUPAÑETEMAESTREADOEXTERIOR" localSheetId="4">#REF!</definedName>
    <definedName name="PUPAÑETEMAESTREADOEXTERIOR" localSheetId="5">#REF!</definedName>
    <definedName name="PUPAÑETEMAESTREADOEXTERIOR" localSheetId="6">#REF!</definedName>
    <definedName name="PUPAÑETEMAESTREADOEXTERIOR" localSheetId="7">#REF!</definedName>
    <definedName name="PUPAÑETEMAESTREADOEXTERIOR">#REF!</definedName>
    <definedName name="PUPAÑETEMAESTREADOEXTERIOR_2">#N/A</definedName>
    <definedName name="PUPAÑETEMAESTREADOINTERIOR" localSheetId="2">#REF!</definedName>
    <definedName name="PUPAÑETEMAESTREADOINTERIOR" localSheetId="3">#REF!</definedName>
    <definedName name="PUPAÑETEMAESTREADOINTERIOR" localSheetId="4">#REF!</definedName>
    <definedName name="PUPAÑETEMAESTREADOINTERIOR" localSheetId="5">#REF!</definedName>
    <definedName name="PUPAÑETEMAESTREADOINTERIOR" localSheetId="6">#REF!</definedName>
    <definedName name="PUPAÑETEMAESTREADOINTERIOR" localSheetId="7">#REF!</definedName>
    <definedName name="PUPAÑETEMAESTREADOINTERIOR">#REF!</definedName>
    <definedName name="PUPAÑETEMAESTREADOINTERIOR_2">#N/A</definedName>
    <definedName name="PUPAÑETEPULIDO" localSheetId="2">#REF!</definedName>
    <definedName name="PUPAÑETEPULIDO" localSheetId="3">#REF!</definedName>
    <definedName name="PUPAÑETEPULIDO" localSheetId="4">#REF!</definedName>
    <definedName name="PUPAÑETEPULIDO" localSheetId="5">#REF!</definedName>
    <definedName name="PUPAÑETEPULIDO" localSheetId="6">#REF!</definedName>
    <definedName name="PUPAÑETEPULIDO" localSheetId="7">#REF!</definedName>
    <definedName name="PUPAÑETEPULIDO">#REF!</definedName>
    <definedName name="PUPAÑETEPULIDO_2">#N/A</definedName>
    <definedName name="PUPAÑETETECHO" localSheetId="2">'[19]Análisis de Precios'!#REF!</definedName>
    <definedName name="PUPAÑETETECHO" localSheetId="3">'[19]Análisis de Precios'!#REF!</definedName>
    <definedName name="PUPAÑETETECHO" localSheetId="4">'[19]Análisis de Precios'!#REF!</definedName>
    <definedName name="PUPAÑETETECHO" localSheetId="5">'[19]Análisis de Precios'!#REF!</definedName>
    <definedName name="PUPAÑETETECHO" localSheetId="6">'[19]Análisis de Precios'!#REF!</definedName>
    <definedName name="PUPAÑETETECHO" localSheetId="7">'[19]Análisis de Precios'!#REF!</definedName>
    <definedName name="PUPAÑETETECHO">'[19]Análisis de Precios'!#REF!</definedName>
    <definedName name="PUPINTURAACRILICAEXTERIOR" localSheetId="2">'[19]Análisis de Precios'!#REF!</definedName>
    <definedName name="PUPINTURAACRILICAEXTERIOR" localSheetId="4">'[19]Análisis de Precios'!#REF!</definedName>
    <definedName name="PUPINTURAACRILICAEXTERIOR" localSheetId="7">'[19]Análisis de Precios'!#REF!</definedName>
    <definedName name="PUPINTURAACRILICAEXTERIOR">'[19]Análisis de Precios'!#REF!</definedName>
    <definedName name="PUPINTURAACRILICAINTERIOR" localSheetId="2">'[19]Análisis de Precios'!#REF!</definedName>
    <definedName name="PUPINTURAACRILICAINTERIOR" localSheetId="4">'[19]Análisis de Precios'!#REF!</definedName>
    <definedName name="PUPINTURAACRILICAINTERIOR" localSheetId="7">'[19]Análisis de Precios'!#REF!</definedName>
    <definedName name="PUPINTURAACRILICAINTERIOR">'[19]Análisis de Precios'!#REF!</definedName>
    <definedName name="PUPINTURACAL" localSheetId="2">'[19]Análisis de Precios'!#REF!</definedName>
    <definedName name="PUPINTURACAL" localSheetId="4">'[19]Análisis de Precios'!#REF!</definedName>
    <definedName name="PUPINTURACAL" localSheetId="7">'[19]Análisis de Precios'!#REF!</definedName>
    <definedName name="PUPINTURACAL">'[19]Análisis de Precios'!#REF!</definedName>
    <definedName name="PUPINTURAMANTENIMIENTO" localSheetId="2">'[19]Análisis de Precios'!#REF!</definedName>
    <definedName name="PUPINTURAMANTENIMIENTO" localSheetId="4">'[19]Análisis de Precios'!#REF!</definedName>
    <definedName name="PUPINTURAMANTENIMIENTO" localSheetId="7">'[19]Análisis de Precios'!#REF!</definedName>
    <definedName name="PUPINTURAMANTENIMIENTO">'[19]Análisis de Precios'!#REF!</definedName>
    <definedName name="PUPISOCERAMICA_33X33" localSheetId="2">#REF!</definedName>
    <definedName name="PUPISOCERAMICA_33X33" localSheetId="3">#REF!</definedName>
    <definedName name="PUPISOCERAMICA_33X33" localSheetId="4">#REF!</definedName>
    <definedName name="PUPISOCERAMICA_33X33" localSheetId="5">#REF!</definedName>
    <definedName name="PUPISOCERAMICA_33X33" localSheetId="6">#REF!</definedName>
    <definedName name="PUPISOCERAMICA_33X33" localSheetId="7">#REF!</definedName>
    <definedName name="PUPISOCERAMICA_33X33">#REF!</definedName>
    <definedName name="PUPISOCERAMICA_33X33_2">#N/A</definedName>
    <definedName name="PUPISOCERAMICACRIOLLA20X20" localSheetId="2">'[19]Análisis de Precios'!#REF!</definedName>
    <definedName name="PUPISOCERAMICACRIOLLA20X20" localSheetId="3">'[19]Análisis de Precios'!#REF!</definedName>
    <definedName name="PUPISOCERAMICACRIOLLA20X20" localSheetId="4">'[19]Análisis de Precios'!#REF!</definedName>
    <definedName name="PUPISOCERAMICACRIOLLA20X20" localSheetId="5">'[19]Análisis de Precios'!#REF!</definedName>
    <definedName name="PUPISOCERAMICACRIOLLA20X20" localSheetId="6">'[19]Análisis de Precios'!#REF!</definedName>
    <definedName name="PUPISOCERAMICACRIOLLA20X20" localSheetId="7">'[19]Análisis de Precios'!#REF!</definedName>
    <definedName name="PUPISOCERAMICACRIOLLA20X20">'[19]Análisis de Precios'!#REF!</definedName>
    <definedName name="PUPISOGRANITO_40X40" localSheetId="2">#REF!</definedName>
    <definedName name="PUPISOGRANITO_40X40" localSheetId="3">#REF!</definedName>
    <definedName name="PUPISOGRANITO_40X40" localSheetId="4">#REF!</definedName>
    <definedName name="PUPISOGRANITO_40X40" localSheetId="5">#REF!</definedName>
    <definedName name="PUPISOGRANITO_40X40" localSheetId="6">#REF!</definedName>
    <definedName name="PUPISOGRANITO_40X40" localSheetId="7">#REF!</definedName>
    <definedName name="PUPISOGRANITO_40X40">#REF!</definedName>
    <definedName name="PUPISOGRANITO_40X40_2">#N/A</definedName>
    <definedName name="PURAMPAESCALERA" localSheetId="2">#REF!</definedName>
    <definedName name="PURAMPAESCALERA" localSheetId="3">#REF!</definedName>
    <definedName name="PURAMPAESCALERA" localSheetId="4">#REF!</definedName>
    <definedName name="PURAMPAESCALERA" localSheetId="5">#REF!</definedName>
    <definedName name="PURAMPAESCALERA" localSheetId="6">#REF!</definedName>
    <definedName name="PURAMPAESCALERA" localSheetId="7">#REF!</definedName>
    <definedName name="PURAMPAESCALERA">#REF!</definedName>
    <definedName name="PURAMPAESCALERA_2">#N/A</definedName>
    <definedName name="PUREPLANTEO" localSheetId="2">#REF!</definedName>
    <definedName name="PUREPLANTEO" localSheetId="3">#REF!</definedName>
    <definedName name="PUREPLANTEO" localSheetId="4">#REF!</definedName>
    <definedName name="PUREPLANTEO" localSheetId="5">#REF!</definedName>
    <definedName name="PUREPLANTEO" localSheetId="6">#REF!</definedName>
    <definedName name="PUREPLANTEO" localSheetId="7">#REF!</definedName>
    <definedName name="PUREPLANTEO">#REF!</definedName>
    <definedName name="PUREPLANTEO_2">#N/A</definedName>
    <definedName name="purta" localSheetId="2">[23]Volumenes!#REF!</definedName>
    <definedName name="purta" localSheetId="3">[23]Volumenes!#REF!</definedName>
    <definedName name="purta" localSheetId="4">[23]Volumenes!#REF!</definedName>
    <definedName name="purta" localSheetId="5">[23]Volumenes!#REF!</definedName>
    <definedName name="purta" localSheetId="6">[23]Volumenes!#REF!</definedName>
    <definedName name="purta" localSheetId="7">[23]Volumenes!#REF!</definedName>
    <definedName name="purta">[23]Volumenes!#REF!</definedName>
    <definedName name="PUSEPTICO" localSheetId="2">'[19]Análisis de Precios'!#REF!</definedName>
    <definedName name="PUSEPTICO" localSheetId="4">'[19]Análisis de Precios'!#REF!</definedName>
    <definedName name="PUSEPTICO" localSheetId="7">'[19]Análisis de Precios'!#REF!</definedName>
    <definedName name="PUSEPTICO">'[19]Análisis de Precios'!#REF!</definedName>
    <definedName name="putabletas" localSheetId="2">[110]Análisis!#REF!</definedName>
    <definedName name="putabletas" localSheetId="4">[110]Análisis!#REF!</definedName>
    <definedName name="putabletas" localSheetId="7">[110]Análisis!#REF!</definedName>
    <definedName name="putabletas">[110]Análisis!#REF!</definedName>
    <definedName name="PUTRAMPADEGRASA" localSheetId="2">#REF!</definedName>
    <definedName name="PUTRAMPADEGRASA" localSheetId="3">#REF!</definedName>
    <definedName name="PUTRAMPADEGRASA" localSheetId="4">#REF!</definedName>
    <definedName name="PUTRAMPADEGRASA" localSheetId="5">#REF!</definedName>
    <definedName name="PUTRAMPADEGRASA" localSheetId="6">#REF!</definedName>
    <definedName name="PUTRAMPADEGRASA" localSheetId="7">#REF!</definedName>
    <definedName name="PUTRAMPADEGRASA">#REF!</definedName>
    <definedName name="PUTRAMPADEGRASA_2">#N/A</definedName>
    <definedName name="PUVIGA" localSheetId="2">'[19]Análisis de Precios'!#REF!</definedName>
    <definedName name="PUVIGA" localSheetId="3">'[19]Análisis de Precios'!#REF!</definedName>
    <definedName name="PUVIGA" localSheetId="4">'[19]Análisis de Precios'!#REF!</definedName>
    <definedName name="PUVIGA" localSheetId="5">'[19]Análisis de Precios'!#REF!</definedName>
    <definedName name="PUVIGA" localSheetId="6">'[19]Análisis de Precios'!#REF!</definedName>
    <definedName name="PUVIGA" localSheetId="7">'[19]Análisis de Precios'!#REF!</definedName>
    <definedName name="PUVIGA">'[19]Análisis de Precios'!#REF!</definedName>
    <definedName name="puvigastransversales" localSheetId="2">[110]Análisis!#REF!</definedName>
    <definedName name="puvigastransversales" localSheetId="4">[110]Análisis!#REF!</definedName>
    <definedName name="puvigastransversales" localSheetId="7">[110]Análisis!#REF!</definedName>
    <definedName name="puvigastransversales">[110]Análisis!#REF!</definedName>
    <definedName name="PUZABALETAPISO" localSheetId="2">#REF!</definedName>
    <definedName name="PUZABALETAPISO" localSheetId="3">#REF!</definedName>
    <definedName name="PUZABALETAPISO" localSheetId="4">#REF!</definedName>
    <definedName name="PUZABALETAPISO" localSheetId="5">#REF!</definedName>
    <definedName name="PUZABALETAPISO" localSheetId="6">#REF!</definedName>
    <definedName name="PUZABALETAPISO" localSheetId="7">#REF!</definedName>
    <definedName name="PUZABALETAPISO">#REF!</definedName>
    <definedName name="PUZABALETAPISO_2">#N/A</definedName>
    <definedName name="PUZABALETAS" localSheetId="2">#REF!</definedName>
    <definedName name="PUZABALETAS" localSheetId="3">#REF!</definedName>
    <definedName name="PUZABALETAS" localSheetId="4">#REF!</definedName>
    <definedName name="PUZABALETAS" localSheetId="5">#REF!</definedName>
    <definedName name="PUZABALETAS" localSheetId="6">#REF!</definedName>
    <definedName name="PUZABALETAS" localSheetId="7">#REF!</definedName>
    <definedName name="PUZABALETAS">#REF!</definedName>
    <definedName name="PUZABALETAS_2">#N/A</definedName>
    <definedName name="PUZAPATACOLUMNAS_C1" localSheetId="2">#REF!</definedName>
    <definedName name="PUZAPATACOLUMNAS_C1" localSheetId="3">#REF!</definedName>
    <definedName name="PUZAPATACOLUMNAS_C1" localSheetId="4">#REF!</definedName>
    <definedName name="PUZAPATACOLUMNAS_C1" localSheetId="5">#REF!</definedName>
    <definedName name="PUZAPATACOLUMNAS_C1" localSheetId="6">#REF!</definedName>
    <definedName name="PUZAPATACOLUMNAS_C1" localSheetId="7">#REF!</definedName>
    <definedName name="PUZAPATACOLUMNAS_C1">#REF!</definedName>
    <definedName name="PUZAPATACOLUMNAS_C1_2">#N/A</definedName>
    <definedName name="PUZAPATACOLUMNAS_C2" localSheetId="2">#REF!</definedName>
    <definedName name="PUZAPATACOLUMNAS_C2" localSheetId="3">#REF!</definedName>
    <definedName name="PUZAPATACOLUMNAS_C2" localSheetId="4">#REF!</definedName>
    <definedName name="PUZAPATACOLUMNAS_C2" localSheetId="5">#REF!</definedName>
    <definedName name="PUZAPATACOLUMNAS_C2" localSheetId="6">#REF!</definedName>
    <definedName name="PUZAPATACOLUMNAS_C2" localSheetId="7">#REF!</definedName>
    <definedName name="PUZAPATACOLUMNAS_C2">#REF!</definedName>
    <definedName name="PUZAPATACOLUMNAS_C2_2">#N/A</definedName>
    <definedName name="PUZAPATACOLUMNAS_C3" localSheetId="2">#REF!</definedName>
    <definedName name="PUZAPATACOLUMNAS_C3" localSheetId="3">#REF!</definedName>
    <definedName name="PUZAPATACOLUMNAS_C3" localSheetId="4">#REF!</definedName>
    <definedName name="PUZAPATACOLUMNAS_C3" localSheetId="5">#REF!</definedName>
    <definedName name="PUZAPATACOLUMNAS_C3" localSheetId="6">#REF!</definedName>
    <definedName name="PUZAPATACOLUMNAS_C3" localSheetId="7">#REF!</definedName>
    <definedName name="PUZAPATACOLUMNAS_C3">#REF!</definedName>
    <definedName name="PUZAPATACOLUMNAS_C3_2">#N/A</definedName>
    <definedName name="PUZAPATACOLUMNAS_C4" localSheetId="2">#REF!</definedName>
    <definedName name="PUZAPATACOLUMNAS_C4" localSheetId="3">#REF!</definedName>
    <definedName name="PUZAPATACOLUMNAS_C4" localSheetId="4">#REF!</definedName>
    <definedName name="PUZAPATACOLUMNAS_C4" localSheetId="5">#REF!</definedName>
    <definedName name="PUZAPATACOLUMNAS_C4" localSheetId="6">#REF!</definedName>
    <definedName name="PUZAPATACOLUMNAS_C4" localSheetId="7">#REF!</definedName>
    <definedName name="PUZAPATACOLUMNAS_C4">#REF!</definedName>
    <definedName name="PUZAPATACOLUMNAS_C4_2">#N/A</definedName>
    <definedName name="PUZAPATACOLUMNAS_CC" localSheetId="2">#REF!</definedName>
    <definedName name="PUZAPATACOLUMNAS_CC" localSheetId="3">#REF!</definedName>
    <definedName name="PUZAPATACOLUMNAS_CC" localSheetId="4">#REF!</definedName>
    <definedName name="PUZAPATACOLUMNAS_CC" localSheetId="5">#REF!</definedName>
    <definedName name="PUZAPATACOLUMNAS_CC" localSheetId="6">#REF!</definedName>
    <definedName name="PUZAPATACOLUMNAS_CC" localSheetId="7">#REF!</definedName>
    <definedName name="PUZAPATACOLUMNAS_CC">#REF!</definedName>
    <definedName name="PUZAPATACOLUMNAS_CC_2">#N/A</definedName>
    <definedName name="PUZAPATACOLUMNAS_CT" localSheetId="2">#REF!</definedName>
    <definedName name="PUZAPATACOLUMNAS_CT" localSheetId="3">#REF!</definedName>
    <definedName name="PUZAPATACOLUMNAS_CT" localSheetId="4">#REF!</definedName>
    <definedName name="PUZAPATACOLUMNAS_CT" localSheetId="5">#REF!</definedName>
    <definedName name="PUZAPATACOLUMNAS_CT" localSheetId="6">#REF!</definedName>
    <definedName name="PUZAPATACOLUMNAS_CT" localSheetId="7">#REF!</definedName>
    <definedName name="PUZAPATACOLUMNAS_CT">#REF!</definedName>
    <definedName name="PUZAPATACOLUMNAS_CT_2">#N/A</definedName>
    <definedName name="PUZAPATACOMBINADA_C1_C12" localSheetId="2">'[19]Análisis de Precios'!#REF!</definedName>
    <definedName name="PUZAPATACOMBINADA_C1_C12" localSheetId="3">'[19]Análisis de Precios'!#REF!</definedName>
    <definedName name="PUZAPATACOMBINADA_C1_C12" localSheetId="4">'[19]Análisis de Precios'!#REF!</definedName>
    <definedName name="PUZAPATACOMBINADA_C1_C12" localSheetId="5">'[19]Análisis de Precios'!#REF!</definedName>
    <definedName name="PUZAPATACOMBINADA_C1_C12" localSheetId="6">'[19]Análisis de Precios'!#REF!</definedName>
    <definedName name="PUZAPATACOMBINADA_C1_C12" localSheetId="7">'[19]Análisis de Precios'!#REF!</definedName>
    <definedName name="PUZAPATACOMBINADA_C1_C12">'[19]Análisis de Precios'!#REF!</definedName>
    <definedName name="PUZAPATACOMBINADA_C1_C4" localSheetId="2">'[19]Análisis de Precios'!#REF!</definedName>
    <definedName name="PUZAPATACOMBINADA_C1_C4" localSheetId="4">'[19]Análisis de Precios'!#REF!</definedName>
    <definedName name="PUZAPATACOMBINADA_C1_C4" localSheetId="7">'[19]Análisis de Precios'!#REF!</definedName>
    <definedName name="PUZAPATACOMBINADA_C1_C4">'[19]Análisis de Precios'!#REF!</definedName>
    <definedName name="PUZAPATAMURO4" localSheetId="2">#REF!</definedName>
    <definedName name="PUZAPATAMURO4" localSheetId="3">#REF!</definedName>
    <definedName name="PUZAPATAMURO4" localSheetId="4">#REF!</definedName>
    <definedName name="PUZAPATAMURO4" localSheetId="5">#REF!</definedName>
    <definedName name="PUZAPATAMURO4" localSheetId="6">#REF!</definedName>
    <definedName name="PUZAPATAMURO4" localSheetId="7">#REF!</definedName>
    <definedName name="PUZAPATAMURO4">#REF!</definedName>
    <definedName name="PUZAPATAMURO4_2">#N/A</definedName>
    <definedName name="PUZAPATAMURO6" localSheetId="2">#REF!</definedName>
    <definedName name="PUZAPATAMURO6" localSheetId="3">#REF!</definedName>
    <definedName name="PUZAPATAMURO6" localSheetId="4">#REF!</definedName>
    <definedName name="PUZAPATAMURO6" localSheetId="5">#REF!</definedName>
    <definedName name="PUZAPATAMURO6" localSheetId="6">#REF!</definedName>
    <definedName name="PUZAPATAMURO6" localSheetId="7">#REF!</definedName>
    <definedName name="PUZAPATAMURO6">#REF!</definedName>
    <definedName name="PUZAPATAMURO6_2">#N/A</definedName>
    <definedName name="PUZAPATAMURO8" localSheetId="2">#REF!</definedName>
    <definedName name="PUZAPATAMURO8" localSheetId="3">#REF!</definedName>
    <definedName name="PUZAPATAMURO8" localSheetId="4">#REF!</definedName>
    <definedName name="PUZAPATAMURO8" localSheetId="5">#REF!</definedName>
    <definedName name="PUZAPATAMURO8" localSheetId="6">#REF!</definedName>
    <definedName name="PUZAPATAMURO8" localSheetId="7">#REF!</definedName>
    <definedName name="PUZAPATAMURO8">#REF!</definedName>
    <definedName name="PUZAPATAMURO8_2">#N/A</definedName>
    <definedName name="PUZAPATAMURORAMPA">'[47]Análisis de Precios'!$F$201</definedName>
    <definedName name="PUZOCALOCERAMICACRIOLLADE20" localSheetId="2">'[19]Análisis de Precios'!#REF!</definedName>
    <definedName name="PUZOCALOCERAMICACRIOLLADE20" localSheetId="3">'[19]Análisis de Precios'!#REF!</definedName>
    <definedName name="PUZOCALOCERAMICACRIOLLADE20" localSheetId="4">'[19]Análisis de Precios'!#REF!</definedName>
    <definedName name="PUZOCALOCERAMICACRIOLLADE20" localSheetId="5">'[19]Análisis de Precios'!#REF!</definedName>
    <definedName name="PUZOCALOCERAMICACRIOLLADE20" localSheetId="6">'[19]Análisis de Precios'!#REF!</definedName>
    <definedName name="PUZOCALOCERAMICACRIOLLADE20" localSheetId="7">'[19]Análisis de Precios'!#REF!</definedName>
    <definedName name="PUZOCALOCERAMICACRIOLLADE20" localSheetId="0">'[19]Análisis de Precios'!#REF!</definedName>
    <definedName name="PUZOCALOCERAMICACRIOLLADE20">'[19]Análisis de Precios'!#REF!</definedName>
    <definedName name="PUZOCALOCERAMICACRIOLLADE33" localSheetId="2">#REF!</definedName>
    <definedName name="PUZOCALOCERAMICACRIOLLADE33" localSheetId="3">#REF!</definedName>
    <definedName name="PUZOCALOCERAMICACRIOLLADE33" localSheetId="4">#REF!</definedName>
    <definedName name="PUZOCALOCERAMICACRIOLLADE33" localSheetId="5">#REF!</definedName>
    <definedName name="PUZOCALOCERAMICACRIOLLADE33" localSheetId="6">#REF!</definedName>
    <definedName name="PUZOCALOCERAMICACRIOLLADE33" localSheetId="7">#REF!</definedName>
    <definedName name="PUZOCALOCERAMICACRIOLLADE33">#REF!</definedName>
    <definedName name="PUZOCALOCERAMICACRIOLLADE33_2">#N/A</definedName>
    <definedName name="PUZOCALOSGRANITO_7X40" localSheetId="2">#REF!</definedName>
    <definedName name="PUZOCALOSGRANITO_7X40" localSheetId="3">#REF!</definedName>
    <definedName name="PUZOCALOSGRANITO_7X40" localSheetId="4">#REF!</definedName>
    <definedName name="PUZOCALOSGRANITO_7X40" localSheetId="5">#REF!</definedName>
    <definedName name="PUZOCALOSGRANITO_7X40" localSheetId="6">#REF!</definedName>
    <definedName name="PUZOCALOSGRANITO_7X40" localSheetId="7">#REF!</definedName>
    <definedName name="PUZOCALOSGRANITO_7X40">#REF!</definedName>
    <definedName name="PUZOCALOSGRANITO_7X40_2">#N/A</definedName>
    <definedName name="PVALVCIST1" localSheetId="2">#REF!</definedName>
    <definedName name="PVALVCIST1" localSheetId="4">#REF!</definedName>
    <definedName name="PVALVCIST1" localSheetId="7">#REF!</definedName>
    <definedName name="PVALVCIST1" localSheetId="0">#REF!</definedName>
    <definedName name="PVALVCIST1">#REF!</definedName>
    <definedName name="PVALVCIST12" localSheetId="2">#REF!</definedName>
    <definedName name="PVALVCIST12" localSheetId="4">#REF!</definedName>
    <definedName name="PVALVCIST12" localSheetId="7">#REF!</definedName>
    <definedName name="PVALVCIST12">#REF!</definedName>
    <definedName name="PVALVCIST34" localSheetId="2">#REF!</definedName>
    <definedName name="PVALVCIST34" localSheetId="4">#REF!</definedName>
    <definedName name="PVALVCIST34" localSheetId="7">#REF!</definedName>
    <definedName name="PVALVCIST34">#REF!</definedName>
    <definedName name="PVALVSEG34" localSheetId="2">#REF!</definedName>
    <definedName name="PVALVSEG34" localSheetId="4">#REF!</definedName>
    <definedName name="PVALVSEG34" localSheetId="5">#REF!</definedName>
    <definedName name="PVALVSEG34" localSheetId="6">#REF!</definedName>
    <definedName name="PVALVSEG34" localSheetId="7">#REF!</definedName>
    <definedName name="PVALVSEG34">#REF!</definedName>
    <definedName name="PVARTIE586" localSheetId="2">#REF!</definedName>
    <definedName name="PVARTIE586" localSheetId="4">#REF!</definedName>
    <definedName name="PVARTIE586" localSheetId="7">#REF!</definedName>
    <definedName name="PVARTIE586">#REF!</definedName>
    <definedName name="PVC">'[29]Pu-Sanit.'!$C$126</definedName>
    <definedName name="PVC_3">[33]Materiales!$E$69</definedName>
    <definedName name="PVC1_2">[33]Materiales!$E$73</definedName>
    <definedName name="PVC3_4">[33]Materiales!$E$72</definedName>
    <definedName name="PVENTAABCO" localSheetId="2">#REF!</definedName>
    <definedName name="PVENTAABCO" localSheetId="3">#REF!</definedName>
    <definedName name="PVENTAABCO" localSheetId="4">#REF!</definedName>
    <definedName name="PVENTAABCO" localSheetId="5">#REF!</definedName>
    <definedName name="PVENTAABCO" localSheetId="6">#REF!</definedName>
    <definedName name="PVENTAABCO" localSheetId="7">#REF!</definedName>
    <definedName name="PVENTAABCO" localSheetId="0">#REF!</definedName>
    <definedName name="PVENTAABCO">#REF!</definedName>
    <definedName name="PVENTAABRONCE" localSheetId="2">#REF!</definedName>
    <definedName name="PVENTAABRONCE" localSheetId="4">#REF!</definedName>
    <definedName name="PVENTAABRONCE" localSheetId="7">#REF!</definedName>
    <definedName name="PVENTAABRONCE">#REF!</definedName>
    <definedName name="PVENTAAVIDRIOB" localSheetId="2">#REF!</definedName>
    <definedName name="PVENTAAVIDRIOB" localSheetId="4">#REF!</definedName>
    <definedName name="PVENTAAVIDRIOB" localSheetId="7">#REF!</definedName>
    <definedName name="PVENTAAVIDRIOB">#REF!</definedName>
    <definedName name="PVENTBBVIDRIO" localSheetId="2">#REF!</definedName>
    <definedName name="PVENTBBVIDRIO" localSheetId="4">#REF!</definedName>
    <definedName name="PVENTBBVIDRIO" localSheetId="7">#REF!</definedName>
    <definedName name="PVENTBBVIDRIO">#REF!</definedName>
    <definedName name="PVENTBBVIDRIOB" localSheetId="2">#REF!</definedName>
    <definedName name="PVENTBBVIDRIOB" localSheetId="4">#REF!</definedName>
    <definedName name="PVENTBBVIDRIOB" localSheetId="7">#REF!</definedName>
    <definedName name="PVENTBBVIDRIOB">#REF!</definedName>
    <definedName name="PVENTBCO" localSheetId="2">#REF!</definedName>
    <definedName name="PVENTBCO" localSheetId="4">#REF!</definedName>
    <definedName name="PVENTBCO" localSheetId="7">#REF!</definedName>
    <definedName name="PVENTBCO">#REF!</definedName>
    <definedName name="PVENTSALAAMALUNATVC" localSheetId="2">#REF!</definedName>
    <definedName name="PVENTSALAAMALUNATVC" localSheetId="4">#REF!</definedName>
    <definedName name="PVENTSALAAMALUNATVC" localSheetId="7">#REF!</definedName>
    <definedName name="PVENTSALAAMALUNATVC">#REF!</definedName>
    <definedName name="PVIB3030CRE" localSheetId="2">#REF!</definedName>
    <definedName name="PVIB3030CRE" localSheetId="4">#REF!</definedName>
    <definedName name="PVIB3030CRE" localSheetId="5">#REF!</definedName>
    <definedName name="PVIB3030CRE" localSheetId="6">#REF!</definedName>
    <definedName name="PVIB3030CRE" localSheetId="7">#REF!</definedName>
    <definedName name="PVIB3030CRE">#REF!</definedName>
    <definedName name="PVIB3030GRI" localSheetId="2">#REF!</definedName>
    <definedName name="PVIB3030GRI" localSheetId="4">#REF!</definedName>
    <definedName name="PVIB3030GRI" localSheetId="5">#REF!</definedName>
    <definedName name="PVIB3030GRI" localSheetId="6">#REF!</definedName>
    <definedName name="PVIB3030GRI" localSheetId="7">#REF!</definedName>
    <definedName name="PVIB3030GRI">#REF!</definedName>
    <definedName name="PVIB3030VER" localSheetId="2">#REF!</definedName>
    <definedName name="PVIB3030VER" localSheetId="4">#REF!</definedName>
    <definedName name="PVIB3030VER" localSheetId="5">#REF!</definedName>
    <definedName name="PVIB3030VER" localSheetId="6">#REF!</definedName>
    <definedName name="PVIB3030VER" localSheetId="7">#REF!</definedName>
    <definedName name="PVIB3030VER">#REF!</definedName>
    <definedName name="PWINCHE2000K">[113]INS!$D$568</definedName>
    <definedName name="PZ" localSheetId="2">#REF!</definedName>
    <definedName name="PZ" localSheetId="3">#REF!</definedName>
    <definedName name="PZ" localSheetId="4">#REF!</definedName>
    <definedName name="PZ" localSheetId="5">#REF!</definedName>
    <definedName name="PZ" localSheetId="6">#REF!</definedName>
    <definedName name="PZ" localSheetId="7">#REF!</definedName>
    <definedName name="PZ">#REF!</definedName>
    <definedName name="PZGRANITO30BCO" localSheetId="2">#REF!</definedName>
    <definedName name="PZGRANITO30BCO" localSheetId="4">#REF!</definedName>
    <definedName name="PZGRANITO30BCO" localSheetId="7">#REF!</definedName>
    <definedName name="PZGRANITO30BCO">#REF!</definedName>
    <definedName name="PZGRANITO30GRIS" localSheetId="2">#REF!</definedName>
    <definedName name="PZGRANITO30GRIS" localSheetId="4">#REF!</definedName>
    <definedName name="PZGRANITO30GRIS" localSheetId="7">#REF!</definedName>
    <definedName name="PZGRANITO30GRIS">#REF!</definedName>
    <definedName name="PZGRANITO40BCO" localSheetId="2">#REF!</definedName>
    <definedName name="PZGRANITO40BCO" localSheetId="4">#REF!</definedName>
    <definedName name="PZGRANITO40BCO" localSheetId="7">#REF!</definedName>
    <definedName name="PZGRANITO40BCO">#REF!</definedName>
    <definedName name="PZGRANITOPERROY40" localSheetId="2">#REF!</definedName>
    <definedName name="PZGRANITOPERROY40" localSheetId="4">#REF!</definedName>
    <definedName name="PZGRANITOPERROY40" localSheetId="7">#REF!</definedName>
    <definedName name="PZGRANITOPERROY40">#REF!</definedName>
    <definedName name="PZMOSAICO25ROJ" localSheetId="2">#REF!</definedName>
    <definedName name="PZMOSAICO25ROJ" localSheetId="4">#REF!</definedName>
    <definedName name="PZMOSAICO25ROJ" localSheetId="7">#REF!</definedName>
    <definedName name="PZMOSAICO25ROJ">#REF!</definedName>
    <definedName name="PZOCALOBARRO10X3" localSheetId="2">#REF!</definedName>
    <definedName name="PZOCALOBARRO10X3" localSheetId="4">#REF!</definedName>
    <definedName name="PZOCALOBARRO10X3" localSheetId="7">#REF!</definedName>
    <definedName name="PZOCALOBARRO10X3">#REF!</definedName>
    <definedName name="PZOCESC23BCO" localSheetId="2">#REF!</definedName>
    <definedName name="PZOCESC23BCO" localSheetId="4">#REF!</definedName>
    <definedName name="PZOCESC23BCO" localSheetId="7">#REF!</definedName>
    <definedName name="PZOCESC23BCO">#REF!</definedName>
    <definedName name="qqvarilla">'[90]Analisis Unit. '!$F$36</definedName>
    <definedName name="quicio.de.marmol" localSheetId="2">#REF!</definedName>
    <definedName name="quicio.de.marmol" localSheetId="4">#REF!</definedName>
    <definedName name="quicio.de.marmol" localSheetId="7">#REF!</definedName>
    <definedName name="quicio.de.marmol">#REF!</definedName>
    <definedName name="Quicio.loceta.cemento" localSheetId="2">#REF!</definedName>
    <definedName name="Quicio.loceta.cemento" localSheetId="4">#REF!</definedName>
    <definedName name="Quicio.loceta.cemento" localSheetId="7">#REF!</definedName>
    <definedName name="Quicio.loceta.cemento">#REF!</definedName>
    <definedName name="quicio.Marmol" localSheetId="2">#REF!</definedName>
    <definedName name="quicio.Marmol" localSheetId="4">#REF!</definedName>
    <definedName name="quicio.Marmol" localSheetId="7">#REF!</definedName>
    <definedName name="quicio.Marmol">#REF!</definedName>
    <definedName name="quicio.y.entrepuerta" localSheetId="2">#REF!</definedName>
    <definedName name="quicio.y.entrepuerta" localSheetId="4">#REF!</definedName>
    <definedName name="quicio.y.entrepuerta" localSheetId="7">#REF!</definedName>
    <definedName name="quicio.y.entrepuerta">#REF!</definedName>
    <definedName name="QUICIOGRA30BCO" localSheetId="2">#REF!</definedName>
    <definedName name="QUICIOGRA30BCO" localSheetId="4">#REF!</definedName>
    <definedName name="QUICIOGRA30BCO" localSheetId="7">#REF!</definedName>
    <definedName name="QUICIOGRA30BCO">#REF!</definedName>
    <definedName name="QUICIOGRA40BCO" localSheetId="2">#REF!</definedName>
    <definedName name="QUICIOGRA40BCO" localSheetId="4">#REF!</definedName>
    <definedName name="QUICIOGRA40BCO" localSheetId="7">#REF!</definedName>
    <definedName name="QUICIOGRA40BCO">#REF!</definedName>
    <definedName name="QUICIOLAD" localSheetId="2">#REF!</definedName>
    <definedName name="QUICIOLAD" localSheetId="4">#REF!</definedName>
    <definedName name="QUICIOLAD" localSheetId="7">#REF!</definedName>
    <definedName name="QUICIOLAD">#REF!</definedName>
    <definedName name="QUICIOMOS25ROJ" localSheetId="2">#REF!</definedName>
    <definedName name="QUICIOMOS25ROJ" localSheetId="4">#REF!</definedName>
    <definedName name="QUICIOMOS25ROJ" localSheetId="7">#REF!</definedName>
    <definedName name="QUICIOMOS25ROJ">#REF!</definedName>
    <definedName name="QUIEBRASOLESVERTCONTRA" localSheetId="2">#REF!</definedName>
    <definedName name="QUIEBRASOLESVERTCONTRA" localSheetId="4">#REF!</definedName>
    <definedName name="QUIEBRASOLESVERTCONTRA" localSheetId="7">#REF!</definedName>
    <definedName name="QUIEBRASOLESVERTCONTRA">#REF!</definedName>
    <definedName name="R_" localSheetId="1">[12]Senalizacion!#REF!</definedName>
    <definedName name="R_" localSheetId="2">[12]Senalizacion!#REF!</definedName>
    <definedName name="R_" localSheetId="3">[12]Senalizacion!#REF!</definedName>
    <definedName name="R_" localSheetId="4">[12]Senalizacion!#REF!</definedName>
    <definedName name="R_" localSheetId="5">[12]Senalizacion!#REF!</definedName>
    <definedName name="R_" localSheetId="6">[12]Senalizacion!#REF!</definedName>
    <definedName name="R_" localSheetId="7">[12]Senalizacion!#REF!</definedName>
    <definedName name="R_" localSheetId="0">[12]Senalizacion!#REF!</definedName>
    <definedName name="R_">[12]Senalizacion!#REF!</definedName>
    <definedName name="RA" localSheetId="2">'[2]Part. No Ejecutables'!#REF!</definedName>
    <definedName name="RA" localSheetId="4">'[2]Part. No Ejecutables'!#REF!</definedName>
    <definedName name="RA" localSheetId="7">'[2]Part. No Ejecutables'!#REF!</definedName>
    <definedName name="RA">'[2]Part. No Ejecutables'!#REF!</definedName>
    <definedName name="Rampa.2da" localSheetId="2">#REF!</definedName>
    <definedName name="Rampa.2da" localSheetId="3">#REF!</definedName>
    <definedName name="Rampa.2da" localSheetId="4">#REF!</definedName>
    <definedName name="Rampa.2da" localSheetId="5">#REF!</definedName>
    <definedName name="Rampa.2da" localSheetId="6">#REF!</definedName>
    <definedName name="Rampa.2da" localSheetId="7">#REF!</definedName>
    <definedName name="Rampa.2da">#REF!</definedName>
    <definedName name="Rampa.escalera.Villas" localSheetId="2">#REF!</definedName>
    <definedName name="Rampa.escalera.Villas" localSheetId="4">#REF!</definedName>
    <definedName name="Rampa.escalera.Villas" localSheetId="7">#REF!</definedName>
    <definedName name="Rampa.escalera.Villas">#REF!</definedName>
    <definedName name="RAMPAESC" localSheetId="2">#REF!</definedName>
    <definedName name="RAMPAESC" localSheetId="4">#REF!</definedName>
    <definedName name="RAMPAESC" localSheetId="7">#REF!</definedName>
    <definedName name="RAMPAESC">#REF!</definedName>
    <definedName name="rastra">'[43]Listado Equipos a utilizar'!#REF!</definedName>
    <definedName name="rastrapuas">'[43]Listado Equipos a utilizar'!#REF!</definedName>
    <definedName name="Rata" localSheetId="2">#REF!</definedName>
    <definedName name="Rata" localSheetId="4">#REF!</definedName>
    <definedName name="Rata" localSheetId="7">#REF!</definedName>
    <definedName name="Rata">#REF!</definedName>
    <definedName name="rateadohormigon">[147]I.HORMIGON!$J$81</definedName>
    <definedName name="RE" localSheetId="2">[30]A!#REF!</definedName>
    <definedName name="RE" localSheetId="3">[30]A!#REF!</definedName>
    <definedName name="RE" localSheetId="4">[30]A!#REF!</definedName>
    <definedName name="RE" localSheetId="5">[30]A!#REF!</definedName>
    <definedName name="RE" localSheetId="6">[30]A!#REF!</definedName>
    <definedName name="RE" localSheetId="7">[30]A!#REF!</definedName>
    <definedName name="RE" localSheetId="0">[30]A!#REF!</definedName>
    <definedName name="RE">[30]A!#REF!</definedName>
    <definedName name="rec.ceram.criolla" localSheetId="2">#REF!</definedName>
    <definedName name="rec.ceram.criolla" localSheetId="3">#REF!</definedName>
    <definedName name="rec.ceram.criolla" localSheetId="4">#REF!</definedName>
    <definedName name="rec.ceram.criolla" localSheetId="5">#REF!</definedName>
    <definedName name="rec.ceram.criolla" localSheetId="6">#REF!</definedName>
    <definedName name="rec.ceram.criolla" localSheetId="7">#REF!</definedName>
    <definedName name="rec.ceram.criolla">#REF!</definedName>
    <definedName name="RECOEQUIP">'[148]anal term'!$G$1485</definedName>
    <definedName name="RECOMAGRA" localSheetId="2">'[23]anal term'!#REF!</definedName>
    <definedName name="RECOMAGRA" localSheetId="3">'[23]anal term'!#REF!</definedName>
    <definedName name="RECOMAGRA" localSheetId="4">'[23]anal term'!#REF!</definedName>
    <definedName name="RECOMAGRA" localSheetId="5">'[23]anal term'!#REF!</definedName>
    <definedName name="RECOMAGRA" localSheetId="6">'[23]anal term'!#REF!</definedName>
    <definedName name="RECOMAGRA" localSheetId="7">'[23]anal term'!#REF!</definedName>
    <definedName name="RECOMAGRA">'[23]anal term'!#REF!</definedName>
    <definedName name="RECOMAGRAN" localSheetId="2">'[23]anal term'!#REF!</definedName>
    <definedName name="RECOMAGRAN" localSheetId="3">'[23]anal term'!#REF!</definedName>
    <definedName name="RECOMAGRAN" localSheetId="4">'[23]anal term'!#REF!</definedName>
    <definedName name="RECOMAGRAN" localSheetId="5">'[23]anal term'!#REF!</definedName>
    <definedName name="RECOMAGRAN" localSheetId="6">'[23]anal term'!#REF!</definedName>
    <definedName name="RECOMAGRAN" localSheetId="7">'[23]anal term'!#REF!</definedName>
    <definedName name="RECOMAGRAN">'[23]anal term'!#REF!</definedName>
    <definedName name="Recreación">'[59]Hoja de presupuesto'!$G$173</definedName>
    <definedName name="red_pp_2x1">[75]PRECIOS!$E$34</definedName>
    <definedName name="red_pp_2x1.5">[75]PRECIOS!$E$33</definedName>
    <definedName name="red_pvc_3x2">[75]PRECIOS!$E$79</definedName>
    <definedName name="red_pvc_4x3">[75]PRECIOS!$E$77</definedName>
    <definedName name="RED1_2A3_8HG">[33]Materiales!$E$433</definedName>
    <definedName name="REDBUSHG112X1" localSheetId="2">#REF!</definedName>
    <definedName name="REDBUSHG112X1" localSheetId="3">#REF!</definedName>
    <definedName name="REDBUSHG112X1" localSheetId="4">#REF!</definedName>
    <definedName name="REDBUSHG112X1" localSheetId="5">#REF!</definedName>
    <definedName name="REDBUSHG112X1" localSheetId="6">#REF!</definedName>
    <definedName name="REDBUSHG112X1" localSheetId="7">#REF!</definedName>
    <definedName name="REDBUSHG112X1" localSheetId="0">#REF!</definedName>
    <definedName name="REDBUSHG112X1">#REF!</definedName>
    <definedName name="REDBUSHG12X38" localSheetId="2">#REF!</definedName>
    <definedName name="REDBUSHG12X38" localSheetId="4">#REF!</definedName>
    <definedName name="REDBUSHG12X38" localSheetId="7">#REF!</definedName>
    <definedName name="REDBUSHG12X38">#REF!</definedName>
    <definedName name="REDBUSHG1X34" localSheetId="2">#REF!</definedName>
    <definedName name="REDBUSHG1X34" localSheetId="4">#REF!</definedName>
    <definedName name="REDBUSHG1X34" localSheetId="5">#REF!</definedName>
    <definedName name="REDBUSHG1X34" localSheetId="6">#REF!</definedName>
    <definedName name="REDBUSHG1X34" localSheetId="7">#REF!</definedName>
    <definedName name="REDBUSHG1X34">#REF!</definedName>
    <definedName name="REDBUSHG212X1" localSheetId="2">#REF!</definedName>
    <definedName name="REDBUSHG212X1" localSheetId="4">#REF!</definedName>
    <definedName name="REDBUSHG212X1" localSheetId="5">#REF!</definedName>
    <definedName name="REDBUSHG212X1" localSheetId="6">#REF!</definedName>
    <definedName name="REDBUSHG212X1" localSheetId="7">#REF!</definedName>
    <definedName name="REDBUSHG212X1">#REF!</definedName>
    <definedName name="REDBUSHG2X1" localSheetId="2">#REF!</definedName>
    <definedName name="REDBUSHG2X1" localSheetId="4">#REF!</definedName>
    <definedName name="REDBUSHG2X1" localSheetId="5">#REF!</definedName>
    <definedName name="REDBUSHG2X1" localSheetId="6">#REF!</definedName>
    <definedName name="REDBUSHG2X1" localSheetId="7">#REF!</definedName>
    <definedName name="REDBUSHG2X1">#REF!</definedName>
    <definedName name="REDBUSHG2X34" localSheetId="2">#REF!</definedName>
    <definedName name="REDBUSHG2X34" localSheetId="4">#REF!</definedName>
    <definedName name="REDBUSHG2X34" localSheetId="5">#REF!</definedName>
    <definedName name="REDBUSHG2X34" localSheetId="6">#REF!</definedName>
    <definedName name="REDBUSHG2X34" localSheetId="7">#REF!</definedName>
    <definedName name="REDBUSHG2X34">#REF!</definedName>
    <definedName name="REDBUSHG34X12" localSheetId="2">#REF!</definedName>
    <definedName name="REDBUSHG34X12" localSheetId="4">#REF!</definedName>
    <definedName name="REDBUSHG34X12" localSheetId="5">#REF!</definedName>
    <definedName name="REDBUSHG34X12" localSheetId="6">#REF!</definedName>
    <definedName name="REDBUSHG34X12" localSheetId="7">#REF!</definedName>
    <definedName name="REDBUSHG34X12">#REF!</definedName>
    <definedName name="REDBUSHG3X212" localSheetId="2">#REF!</definedName>
    <definedName name="REDBUSHG3X212" localSheetId="4">#REF!</definedName>
    <definedName name="REDBUSHG3X212" localSheetId="5">#REF!</definedName>
    <definedName name="REDBUSHG3X212" localSheetId="6">#REF!</definedName>
    <definedName name="REDBUSHG3X212" localSheetId="7">#REF!</definedName>
    <definedName name="REDBUSHG3X212">#REF!</definedName>
    <definedName name="REDCOPAHG12X38" localSheetId="2">#REF!</definedName>
    <definedName name="REDCOPAHG12X38" localSheetId="4">#REF!</definedName>
    <definedName name="REDCOPAHG12X38" localSheetId="5">#REF!</definedName>
    <definedName name="REDCOPAHG12X38" localSheetId="6">#REF!</definedName>
    <definedName name="REDCOPAHG12X38" localSheetId="7">#REF!</definedName>
    <definedName name="REDCOPAHG12X38">#REF!</definedName>
    <definedName name="REDCOPAHG1X34" localSheetId="2">#REF!</definedName>
    <definedName name="REDCOPAHG1X34" localSheetId="4">#REF!</definedName>
    <definedName name="REDCOPAHG1X34" localSheetId="5">#REF!</definedName>
    <definedName name="REDCOPAHG1X34" localSheetId="6">#REF!</definedName>
    <definedName name="REDCOPAHG1X34" localSheetId="7">#REF!</definedName>
    <definedName name="REDCOPAHG1X34">#REF!</definedName>
    <definedName name="REDCOPAHG212X1" localSheetId="2">#REF!</definedName>
    <definedName name="REDCOPAHG212X1" localSheetId="4">#REF!</definedName>
    <definedName name="REDCOPAHG212X1" localSheetId="5">#REF!</definedName>
    <definedName name="REDCOPAHG212X1" localSheetId="6">#REF!</definedName>
    <definedName name="REDCOPAHG212X1" localSheetId="7">#REF!</definedName>
    <definedName name="REDCOPAHG212X1">#REF!</definedName>
    <definedName name="REDCOPAHG2X112" localSheetId="2">#REF!</definedName>
    <definedName name="REDCOPAHG2X112" localSheetId="4">#REF!</definedName>
    <definedName name="REDCOPAHG2X112" localSheetId="5">#REF!</definedName>
    <definedName name="REDCOPAHG2X112" localSheetId="6">#REF!</definedName>
    <definedName name="REDCOPAHG2X112" localSheetId="7">#REF!</definedName>
    <definedName name="REDCOPAHG2X112">#REF!</definedName>
    <definedName name="REDCOPAHG2X34" localSheetId="2">#REF!</definedName>
    <definedName name="REDCOPAHG2X34" localSheetId="4">#REF!</definedName>
    <definedName name="REDCOPAHG2X34" localSheetId="5">#REF!</definedName>
    <definedName name="REDCOPAHG2X34" localSheetId="6">#REF!</definedName>
    <definedName name="REDCOPAHG2X34" localSheetId="7">#REF!</definedName>
    <definedName name="REDCOPAHG2X34">#REF!</definedName>
    <definedName name="REDCOPAHG34X12" localSheetId="2">#REF!</definedName>
    <definedName name="REDCOPAHG34X12" localSheetId="4">#REF!</definedName>
    <definedName name="REDCOPAHG34X12" localSheetId="5">#REF!</definedName>
    <definedName name="REDCOPAHG34X12" localSheetId="6">#REF!</definedName>
    <definedName name="REDCOPAHG34X12" localSheetId="7">#REF!</definedName>
    <definedName name="REDCOPAHG34X12">#REF!</definedName>
    <definedName name="REDCPVC1X34" localSheetId="2">#REF!</definedName>
    <definedName name="REDCPVC1X34" localSheetId="4">#REF!</definedName>
    <definedName name="REDCPVC1X34" localSheetId="5">#REF!</definedName>
    <definedName name="REDCPVC1X34" localSheetId="6">#REF!</definedName>
    <definedName name="REDCPVC1X34" localSheetId="7">#REF!</definedName>
    <definedName name="REDCPVC1X34">#REF!</definedName>
    <definedName name="REDCPVC34X12" localSheetId="2">#REF!</definedName>
    <definedName name="REDCPVC34X12" localSheetId="4">#REF!</definedName>
    <definedName name="REDCPVC34X12" localSheetId="5">#REF!</definedName>
    <definedName name="REDCPVC34X12" localSheetId="6">#REF!</definedName>
    <definedName name="REDCPVC34X12" localSheetId="7">#REF!</definedName>
    <definedName name="REDCPVC34X12">#REF!</definedName>
    <definedName name="REDPVCDREN3X112" localSheetId="2">#REF!</definedName>
    <definedName name="REDPVCDREN3X112" localSheetId="4">#REF!</definedName>
    <definedName name="REDPVCDREN3X112" localSheetId="7">#REF!</definedName>
    <definedName name="REDPVCDREN3X112">#REF!</definedName>
    <definedName name="REDPVCDREN3X2" localSheetId="2">#REF!</definedName>
    <definedName name="REDPVCDREN3X2" localSheetId="4">#REF!</definedName>
    <definedName name="REDPVCDREN3X2" localSheetId="7">#REF!</definedName>
    <definedName name="REDPVCDREN3X2">#REF!</definedName>
    <definedName name="REDPVCDREN4X2" localSheetId="2">#REF!</definedName>
    <definedName name="REDPVCDREN4X2" localSheetId="4">#REF!</definedName>
    <definedName name="REDPVCDREN4X2" localSheetId="7">#REF!</definedName>
    <definedName name="REDPVCDREN4X2">#REF!</definedName>
    <definedName name="REDPVCDREN4X3" localSheetId="2">#REF!</definedName>
    <definedName name="REDPVCDREN4X3" localSheetId="4">#REF!</definedName>
    <definedName name="REDPVCDREN4X3" localSheetId="7">#REF!</definedName>
    <definedName name="REDPVCDREN4X3">#REF!</definedName>
    <definedName name="REDPVCDREN6X4" localSheetId="2">#REF!</definedName>
    <definedName name="REDPVCDREN6X4" localSheetId="4">#REF!</definedName>
    <definedName name="REDPVCDREN6X4" localSheetId="7">#REF!</definedName>
    <definedName name="REDPVCDREN6X4">#REF!</definedName>
    <definedName name="REDPVCPRES112X1" localSheetId="2">#REF!</definedName>
    <definedName name="REDPVCPRES112X1" localSheetId="4">#REF!</definedName>
    <definedName name="REDPVCPRES112X1" localSheetId="7">#REF!</definedName>
    <definedName name="REDPVCPRES112X1">#REF!</definedName>
    <definedName name="REDPVCPRES1X34" localSheetId="2">#REF!</definedName>
    <definedName name="REDPVCPRES1X34" localSheetId="4">#REF!</definedName>
    <definedName name="REDPVCPRES1X34" localSheetId="5">#REF!</definedName>
    <definedName name="REDPVCPRES1X34" localSheetId="6">#REF!</definedName>
    <definedName name="REDPVCPRES1X34" localSheetId="7">#REF!</definedName>
    <definedName name="REDPVCPRES1X34">#REF!</definedName>
    <definedName name="REDPVCPRES2X1" localSheetId="2">#REF!</definedName>
    <definedName name="REDPVCPRES2X1" localSheetId="4">#REF!</definedName>
    <definedName name="REDPVCPRES2X1" localSheetId="7">#REF!</definedName>
    <definedName name="REDPVCPRES2X1">#REF!</definedName>
    <definedName name="REDPVCPRES34X12" localSheetId="2">#REF!</definedName>
    <definedName name="REDPVCPRES34X12" localSheetId="4">#REF!</definedName>
    <definedName name="REDPVCPRES34X12" localSheetId="7">#REF!</definedName>
    <definedName name="REDPVCPRES34X12">#REF!</definedName>
    <definedName name="REDPVCPRES4X2" localSheetId="2">#REF!</definedName>
    <definedName name="REDPVCPRES4X2" localSheetId="4">#REF!</definedName>
    <definedName name="REDPVCPRES4X2" localSheetId="7">#REF!</definedName>
    <definedName name="REDPVCPRES4X2">#REF!</definedName>
    <definedName name="REDPVCPRES4X3" localSheetId="2">#REF!</definedName>
    <definedName name="REDPVCPRES4X3" localSheetId="4">#REF!</definedName>
    <definedName name="REDPVCPRES4X3" localSheetId="7">#REF!</definedName>
    <definedName name="REDPVCPRES4X3">#REF!</definedName>
    <definedName name="reesti">#REF!</definedName>
    <definedName name="reestii">#REF!</definedName>
    <definedName name="reestiii">#REF!</definedName>
    <definedName name="reestiiii">#REF!</definedName>
    <definedName name="REFERENCIA">[149]COF!$G$733</definedName>
    <definedName name="refuerzo.plano" localSheetId="2">#REF!</definedName>
    <definedName name="refuerzo.plano" localSheetId="3">#REF!</definedName>
    <definedName name="refuerzo.plano" localSheetId="4">#REF!</definedName>
    <definedName name="refuerzo.plano" localSheetId="5">#REF!</definedName>
    <definedName name="refuerzo.plano" localSheetId="6">#REF!</definedName>
    <definedName name="refuerzo.plano" localSheetId="7">#REF!</definedName>
    <definedName name="refuerzo.plano">#REF!</definedName>
    <definedName name="Reg" localSheetId="2">#REF!</definedName>
    <definedName name="Reg" localSheetId="4">#REF!</definedName>
    <definedName name="Reg" localSheetId="7">#REF!</definedName>
    <definedName name="Reg">#REF!</definedName>
    <definedName name="reg.compac.rell">'[77]Costos Mano de Obra'!$O$13</definedName>
    <definedName name="REG10104CRIOLLO" localSheetId="2">#REF!</definedName>
    <definedName name="REG10104CRIOLLO" localSheetId="3">#REF!</definedName>
    <definedName name="REG10104CRIOLLO" localSheetId="4">#REF!</definedName>
    <definedName name="REG10104CRIOLLO" localSheetId="5">#REF!</definedName>
    <definedName name="REG10104CRIOLLO" localSheetId="6">#REF!</definedName>
    <definedName name="REG10104CRIOLLO" localSheetId="7">#REF!</definedName>
    <definedName name="REG10104CRIOLLO" localSheetId="0">#REF!</definedName>
    <definedName name="REG10104CRIOLLO">#REF!</definedName>
    <definedName name="REG12124CRIOLLO" localSheetId="2">#REF!</definedName>
    <definedName name="REG12124CRIOLLO" localSheetId="4">#REF!</definedName>
    <definedName name="REG12124CRIOLLO" localSheetId="7">#REF!</definedName>
    <definedName name="REG12124CRIOLLO">#REF!</definedName>
    <definedName name="REG44USA" localSheetId="2">#REF!</definedName>
    <definedName name="REG44USA" localSheetId="4">#REF!</definedName>
    <definedName name="REG44USA" localSheetId="7">#REF!</definedName>
    <definedName name="REG44USA">#REF!</definedName>
    <definedName name="REG55USA" localSheetId="2">#REF!</definedName>
    <definedName name="REG55USA" localSheetId="4">#REF!</definedName>
    <definedName name="REG55USA" localSheetId="7">#REF!</definedName>
    <definedName name="REG55USA">#REF!</definedName>
    <definedName name="REG664CRIOLLO" localSheetId="2">#REF!</definedName>
    <definedName name="REG664CRIOLLO" localSheetId="4">#REF!</definedName>
    <definedName name="REG664CRIOLLO" localSheetId="7">#REF!</definedName>
    <definedName name="REG664CRIOLLO">#REF!</definedName>
    <definedName name="REG884CRIOLLO" localSheetId="2">#REF!</definedName>
    <definedName name="REG884CRIOLLO" localSheetId="4">#REF!</definedName>
    <definedName name="REG884CRIOLLO" localSheetId="7">#REF!</definedName>
    <definedName name="REG884CRIOLLO">#REF!</definedName>
    <definedName name="regado.hormigon">'[77]Costos Mano de Obra'!$O$41</definedName>
    <definedName name="Regado.y.Compactado" localSheetId="2">#REF!</definedName>
    <definedName name="Regado.y.Compactado" localSheetId="3">#REF!</definedName>
    <definedName name="Regado.y.Compactado" localSheetId="4">#REF!</definedName>
    <definedName name="Regado.y.Compactado" localSheetId="5">#REF!</definedName>
    <definedName name="Regado.y.Compactado" localSheetId="6">#REF!</definedName>
    <definedName name="Regado.y.Compactado" localSheetId="7">#REF!</definedName>
    <definedName name="Regado.y.Compactado">#REF!</definedName>
    <definedName name="Regado_y_Compactación_Tosca___A_M" localSheetId="2">[19]Insumos!#REF!</definedName>
    <definedName name="Regado_y_Compactación_Tosca___A_M" localSheetId="3">[19]Insumos!#REF!</definedName>
    <definedName name="Regado_y_Compactación_Tosca___A_M" localSheetId="4">[19]Insumos!#REF!</definedName>
    <definedName name="Regado_y_Compactación_Tosca___A_M" localSheetId="5">[19]Insumos!#REF!</definedName>
    <definedName name="Regado_y_Compactación_Tosca___A_M" localSheetId="6">[19]Insumos!#REF!</definedName>
    <definedName name="Regado_y_Compactación_Tosca___A_M" localSheetId="7">[19]Insumos!#REF!</definedName>
    <definedName name="Regado_y_Compactación_Tosca___A_M">[19]Insumos!#REF!</definedName>
    <definedName name="regi" localSheetId="2">[150]Presupuesto!#REF!</definedName>
    <definedName name="regi" localSheetId="3">[150]Presupuesto!#REF!</definedName>
    <definedName name="regi" localSheetId="4">[150]Presupuesto!#REF!</definedName>
    <definedName name="regi" localSheetId="5">[150]Presupuesto!#REF!</definedName>
    <definedName name="regi" localSheetId="6">[150]Presupuesto!#REF!</definedName>
    <definedName name="regi" localSheetId="7">[150]Presupuesto!#REF!</definedName>
    <definedName name="regi">[150]Presupuesto!#REF!</definedName>
    <definedName name="REGISTRO">#REF!</definedName>
    <definedName name="REGLA" localSheetId="2">#REF!</definedName>
    <definedName name="REGLA" localSheetId="3">#REF!</definedName>
    <definedName name="REGLA" localSheetId="4">#REF!</definedName>
    <definedName name="REGLA" localSheetId="5">#REF!</definedName>
    <definedName name="REGLA" localSheetId="6">#REF!</definedName>
    <definedName name="REGLA" localSheetId="7">#REF!</definedName>
    <definedName name="REGLA" localSheetId="0">#REF!</definedName>
    <definedName name="REGLA">#REF!</definedName>
    <definedName name="Regla.pañete" localSheetId="2">#REF!</definedName>
    <definedName name="Regla.pañete" localSheetId="4">#REF!</definedName>
    <definedName name="Regla.pañete" localSheetId="7">#REF!</definedName>
    <definedName name="Regla.pañete">#REF!</definedName>
    <definedName name="Regla_para_Pañete____Preparada">[47]Insumos!$B$76:$D$76</definedName>
    <definedName name="REGLAEMPAÑETE">[33]Materiales!$E$640</definedName>
    <definedName name="rei">#REF!</definedName>
    <definedName name="reii">#REF!</definedName>
    <definedName name="reiii">#REF!</definedName>
    <definedName name="reiiii">#REF!</definedName>
    <definedName name="REJILLAPISO">'[86]LISTA DE MATERIALES'!$C$215</definedName>
    <definedName name="REJILLAPISOALUM" localSheetId="2">#REF!</definedName>
    <definedName name="REJILLAPISOALUM" localSheetId="3">#REF!</definedName>
    <definedName name="REJILLAPISOALUM" localSheetId="4">#REF!</definedName>
    <definedName name="REJILLAPISOALUM" localSheetId="5">#REF!</definedName>
    <definedName name="REJILLAPISOALUM" localSheetId="6">#REF!</definedName>
    <definedName name="REJILLAPISOALUM" localSheetId="7">#REF!</definedName>
    <definedName name="REJILLAPISOALUM" localSheetId="0">#REF!</definedName>
    <definedName name="REJILLAPISOALUM">#REF!</definedName>
    <definedName name="REL" localSheetId="2">#REF!</definedName>
    <definedName name="REL" localSheetId="4">#REF!</definedName>
    <definedName name="REL" localSheetId="5">#REF!</definedName>
    <definedName name="REL" localSheetId="6">#REF!</definedName>
    <definedName name="REL" localSheetId="7">#REF!</definedName>
    <definedName name="REL">#REF!</definedName>
    <definedName name="Rell.caliche">'[77]Insumos materiales'!$J$32</definedName>
    <definedName name="RELLCOMP" localSheetId="2">'[23]anal term'!#REF!</definedName>
    <definedName name="RELLCOMP" localSheetId="3">'[23]anal term'!#REF!</definedName>
    <definedName name="RELLCOMP" localSheetId="4">'[23]anal term'!#REF!</definedName>
    <definedName name="RELLCOMP" localSheetId="5">'[23]anal term'!#REF!</definedName>
    <definedName name="RELLCOMP" localSheetId="6">'[23]anal term'!#REF!</definedName>
    <definedName name="RELLCOMP" localSheetId="7">'[23]anal term'!#REF!</definedName>
    <definedName name="RELLCOMP">'[23]anal term'!#REF!</definedName>
    <definedName name="RELLENO">[78]Analisis!$F$74</definedName>
    <definedName name="Relleno.caliche" localSheetId="2">#REF!</definedName>
    <definedName name="Relleno.caliche" localSheetId="3">#REF!</definedName>
    <definedName name="Relleno.caliche" localSheetId="4">#REF!</definedName>
    <definedName name="Relleno.caliche" localSheetId="5">#REF!</definedName>
    <definedName name="Relleno.caliche" localSheetId="6">#REF!</definedName>
    <definedName name="Relleno.caliche" localSheetId="7">#REF!</definedName>
    <definedName name="Relleno.caliche">#REF!</definedName>
    <definedName name="RELLENO_PRESTAMO">'[83]Analisis BC'!$H$32</definedName>
    <definedName name="RELLENOARENA">[41]Analisis!$F$1158</definedName>
    <definedName name="RELLENOARENAE">[40]Analisis!$F$1352</definedName>
    <definedName name="RELLENOCAL" localSheetId="2">#REF!</definedName>
    <definedName name="RELLENOCAL" localSheetId="3">#REF!</definedName>
    <definedName name="RELLENOCAL" localSheetId="4">#REF!</definedName>
    <definedName name="RELLENOCAL" localSheetId="5">#REF!</definedName>
    <definedName name="RELLENOCAL" localSheetId="6">#REF!</definedName>
    <definedName name="RELLENOCAL" localSheetId="7">#REF!</definedName>
    <definedName name="RELLENOCAL" localSheetId="0">#REF!</definedName>
    <definedName name="RELLENOCAL">#REF!</definedName>
    <definedName name="RELLENOCALEQ" localSheetId="2">#REF!</definedName>
    <definedName name="RELLENOCALEQ" localSheetId="4">#REF!</definedName>
    <definedName name="RELLENOCALEQ" localSheetId="7">#REF!</definedName>
    <definedName name="RELLENOCALEQ">#REF!</definedName>
    <definedName name="RELLENOCALGRAN" localSheetId="2">#REF!</definedName>
    <definedName name="RELLENOCALGRAN" localSheetId="4">#REF!</definedName>
    <definedName name="RELLENOCALGRAN" localSheetId="7">#REF!</definedName>
    <definedName name="RELLENOCALGRAN">#REF!</definedName>
    <definedName name="RELLENOCALGRANEQ" localSheetId="2">#REF!</definedName>
    <definedName name="RELLENOCALGRANEQ" localSheetId="4">#REF!</definedName>
    <definedName name="RELLENOCALGRANEQ" localSheetId="7">#REF!</definedName>
    <definedName name="RELLENOCALGRANEQ">#REF!</definedName>
    <definedName name="RELLENOCALICHE">[41]Analisis!$F$1173</definedName>
    <definedName name="RELLENOCALICHEE">[40]Analisis!$F$1367</definedName>
    <definedName name="RELLENOCALICHEYARENA">[41]Analisis!$F$1189</definedName>
    <definedName name="RELLENOCALICHEYARENAE">[40]Analisis!$F$1384</definedName>
    <definedName name="rellenocompac">'[71]Analisis RELLENO'!$E$9</definedName>
    <definedName name="RELLENOCOMPACTADO" localSheetId="2">#REF!</definedName>
    <definedName name="RELLENOCOMPACTADO" localSheetId="3">#REF!</definedName>
    <definedName name="RELLENOCOMPACTADO" localSheetId="4">#REF!</definedName>
    <definedName name="RELLENOCOMPACTADO" localSheetId="5">#REF!</definedName>
    <definedName name="RELLENOCOMPACTADO" localSheetId="6">#REF!</definedName>
    <definedName name="RELLENOCOMPACTADO" localSheetId="7">#REF!</definedName>
    <definedName name="RELLENOCOMPACTADO" localSheetId="0">#REF!</definedName>
    <definedName name="RELLENOCOMPACTADO">#REF!</definedName>
    <definedName name="RELLENOGRAN" localSheetId="2">#REF!</definedName>
    <definedName name="RELLENOGRAN" localSheetId="4">#REF!</definedName>
    <definedName name="RELLENOGRAN" localSheetId="7">#REF!</definedName>
    <definedName name="RELLENOGRAN">#REF!</definedName>
    <definedName name="RELLENOGRANEQ" localSheetId="2">#REF!</definedName>
    <definedName name="RELLENOGRANEQ" localSheetId="4">#REF!</definedName>
    <definedName name="RELLENOGRANEQ" localSheetId="7">#REF!</definedName>
    <definedName name="RELLENOGRANEQ">#REF!</definedName>
    <definedName name="RELLENOGRANZOTECONTRA" localSheetId="2">#REF!</definedName>
    <definedName name="RELLENOGRANZOTECONTRA" localSheetId="4">#REF!</definedName>
    <definedName name="RELLENOGRANZOTECONTRA" localSheetId="7">#REF!</definedName>
    <definedName name="RELLENOGRANZOTECONTRA">#REF!</definedName>
    <definedName name="RELLENOREP" localSheetId="2">#REF!</definedName>
    <definedName name="RELLENOREP" localSheetId="3">#REF!</definedName>
    <definedName name="RELLENOREP" localSheetId="4">#REF!</definedName>
    <definedName name="RELLENOREP" localSheetId="5">#REF!</definedName>
    <definedName name="RELLENOREP" localSheetId="6">#REF!</definedName>
    <definedName name="RELLENOREP" localSheetId="7">#REF!</definedName>
    <definedName name="RELLENOREP" localSheetId="0">#REF!</definedName>
    <definedName name="RELLENOREP">#REF!</definedName>
    <definedName name="RELLENOREPEQ" localSheetId="2">#REF!</definedName>
    <definedName name="RELLENOREPEQ" localSheetId="4">#REF!</definedName>
    <definedName name="RELLENOREPEQ" localSheetId="7">#REF!</definedName>
    <definedName name="RELLENOREPEQ">#REF!</definedName>
    <definedName name="RELLENOREPOSICION">[41]Analisis!$F$1204</definedName>
    <definedName name="RELLENOREPOSICIONE">[40]Analisis!$F$1397</definedName>
    <definedName name="Remoción_de_Capa_Vegetal" localSheetId="2">[19]Insumos!#REF!</definedName>
    <definedName name="Remoción_de_Capa_Vegetal" localSheetId="3">[19]Insumos!#REF!</definedName>
    <definedName name="Remoción_de_Capa_Vegetal" localSheetId="4">[19]Insumos!#REF!</definedName>
    <definedName name="Remoción_de_Capa_Vegetal" localSheetId="5">[19]Insumos!#REF!</definedName>
    <definedName name="Remoción_de_Capa_Vegetal" localSheetId="6">[19]Insumos!#REF!</definedName>
    <definedName name="Remoción_de_Capa_Vegetal" localSheetId="7">[19]Insumos!#REF!</definedName>
    <definedName name="Remoción_de_Capa_Vegetal">[19]Insumos!#REF!</definedName>
    <definedName name="REMOCIONCAPAVEGETAL">[40]Analisis!$F$1402</definedName>
    <definedName name="REMOCIONCVMANO" localSheetId="2">#REF!</definedName>
    <definedName name="REMOCIONCVMANO" localSheetId="3">#REF!</definedName>
    <definedName name="REMOCIONCVMANO" localSheetId="4">#REF!</definedName>
    <definedName name="REMOCIONCVMANO" localSheetId="5">#REF!</definedName>
    <definedName name="REMOCIONCVMANO" localSheetId="6">#REF!</definedName>
    <definedName name="REMOCIONCVMANO" localSheetId="7">#REF!</definedName>
    <definedName name="REMOCIONCVMANO" localSheetId="0">#REF!</definedName>
    <definedName name="REMOCIONCVMANO">#REF!</definedName>
    <definedName name="REMREINSTTRANSFCONTRA" localSheetId="2">#REF!</definedName>
    <definedName name="REMREINSTTRANSFCONTRA" localSheetId="4">#REF!</definedName>
    <definedName name="REMREINSTTRANSFCONTRA" localSheetId="7">#REF!</definedName>
    <definedName name="REMREINSTTRANSFCONTRA">#REF!</definedName>
    <definedName name="RENDACEROS" localSheetId="2">#REF!</definedName>
    <definedName name="RENDACEROS" localSheetId="4">#REF!</definedName>
    <definedName name="RENDACEROS" localSheetId="5">#REF!</definedName>
    <definedName name="RENDACEROS" localSheetId="6">#REF!</definedName>
    <definedName name="RENDACEROS" localSheetId="7">#REF!</definedName>
    <definedName name="RENDACEROS">#REF!</definedName>
    <definedName name="RENDBLOQUES" localSheetId="2">#REF!</definedName>
    <definedName name="RENDBLOQUES" localSheetId="4">#REF!</definedName>
    <definedName name="RENDBLOQUES" localSheetId="5">#REF!</definedName>
    <definedName name="RENDBLOQUES" localSheetId="6">#REF!</definedName>
    <definedName name="RENDBLOQUES" localSheetId="7">#REF!</definedName>
    <definedName name="RENDBLOQUES">#REF!</definedName>
    <definedName name="RENDCALES" localSheetId="2">#REF!</definedName>
    <definedName name="RENDCALES" localSheetId="4">#REF!</definedName>
    <definedName name="RENDCALES" localSheetId="5">#REF!</definedName>
    <definedName name="RENDCALES" localSheetId="6">#REF!</definedName>
    <definedName name="RENDCALES" localSheetId="7">#REF!</definedName>
    <definedName name="RENDCALES">#REF!</definedName>
    <definedName name="RENDCEMPVCGL" localSheetId="2">#REF!</definedName>
    <definedName name="RENDCEMPVCGL" localSheetId="4">#REF!</definedName>
    <definedName name="RENDCEMPVCGL" localSheetId="5">#REF!</definedName>
    <definedName name="RENDCEMPVCGL" localSheetId="6">#REF!</definedName>
    <definedName name="RENDCEMPVCGL" localSheetId="7">#REF!</definedName>
    <definedName name="RENDCEMPVCGL">#REF!</definedName>
    <definedName name="RENDCEMPVCK" localSheetId="2">#REF!</definedName>
    <definedName name="RENDCEMPVCK" localSheetId="4">#REF!</definedName>
    <definedName name="RENDCEMPVCK" localSheetId="5">#REF!</definedName>
    <definedName name="RENDCEMPVCK" localSheetId="6">#REF!</definedName>
    <definedName name="RENDCEMPVCK" localSheetId="7">#REF!</definedName>
    <definedName name="RENDCEMPVCK">#REF!</definedName>
    <definedName name="RENDCEMPVCP" localSheetId="2">#REF!</definedName>
    <definedName name="RENDCEMPVCP" localSheetId="4">#REF!</definedName>
    <definedName name="RENDCEMPVCP" localSheetId="5">#REF!</definedName>
    <definedName name="RENDCEMPVCP" localSheetId="6">#REF!</definedName>
    <definedName name="RENDCEMPVCP" localSheetId="7">#REF!</definedName>
    <definedName name="RENDCEMPVCP">#REF!</definedName>
    <definedName name="RENDCLAVOS" localSheetId="2">#REF!</definedName>
    <definedName name="RENDCLAVOS" localSheetId="4">#REF!</definedName>
    <definedName name="RENDCLAVOS" localSheetId="5">#REF!</definedName>
    <definedName name="RENDCLAVOS" localSheetId="6">#REF!</definedName>
    <definedName name="RENDCLAVOS" localSheetId="7">#REF!</definedName>
    <definedName name="RENDCLAVOS">#REF!</definedName>
    <definedName name="RENDIMIENTOS" localSheetId="2">#REF!</definedName>
    <definedName name="RENDIMIENTOS" localSheetId="4">#REF!</definedName>
    <definedName name="RENDIMIENTOS" localSheetId="5">#REF!</definedName>
    <definedName name="RENDIMIENTOS" localSheetId="6">#REF!</definedName>
    <definedName name="RENDIMIENTOS" localSheetId="7">#REF!</definedName>
    <definedName name="RENDIMIENTOS">#REF!</definedName>
    <definedName name="RENDIMPERM" localSheetId="2">#REF!</definedName>
    <definedName name="RENDIMPERM" localSheetId="4">#REF!</definedName>
    <definedName name="RENDIMPERM" localSheetId="5">#REF!</definedName>
    <definedName name="RENDIMPERM" localSheetId="6">#REF!</definedName>
    <definedName name="RENDIMPERM" localSheetId="7">#REF!</definedName>
    <definedName name="RENDIMPERM">#REF!</definedName>
    <definedName name="RENDMATINST" localSheetId="2">#REF!</definedName>
    <definedName name="RENDMATINST" localSheetId="4">#REF!</definedName>
    <definedName name="RENDMATINST" localSheetId="5">#REF!</definedName>
    <definedName name="RENDMATINST" localSheetId="6">#REF!</definedName>
    <definedName name="RENDMATINST" localSheetId="7">#REF!</definedName>
    <definedName name="RENDMATINST">#REF!</definedName>
    <definedName name="RENDPINTURAS" localSheetId="2">#REF!</definedName>
    <definedName name="RENDPINTURAS" localSheetId="4">#REF!</definedName>
    <definedName name="RENDPINTURAS" localSheetId="5">#REF!</definedName>
    <definedName name="RENDPINTURAS" localSheetId="6">#REF!</definedName>
    <definedName name="RENDPINTURAS" localSheetId="7">#REF!</definedName>
    <definedName name="RENDPINTURAS">#REF!</definedName>
    <definedName name="RENDPISOS" localSheetId="2">#REF!</definedName>
    <definedName name="RENDPISOS" localSheetId="4">#REF!</definedName>
    <definedName name="RENDPISOS" localSheetId="5">#REF!</definedName>
    <definedName name="RENDPISOS" localSheetId="6">#REF!</definedName>
    <definedName name="RENDPISOS" localSheetId="7">#REF!</definedName>
    <definedName name="RENDPISOS">#REF!</definedName>
    <definedName name="RENDTEFLON" localSheetId="2">#REF!</definedName>
    <definedName name="RENDTEFLON" localSheetId="4">#REF!</definedName>
    <definedName name="RENDTEFLON" localSheetId="5">#REF!</definedName>
    <definedName name="RENDTEFLON" localSheetId="6">#REF!</definedName>
    <definedName name="RENDTEFLON" localSheetId="7">#REF!</definedName>
    <definedName name="RENDTEFLON">#REF!</definedName>
    <definedName name="RENDTRANSPBLO" localSheetId="2">#REF!</definedName>
    <definedName name="RENDTRANSPBLO" localSheetId="4">#REF!</definedName>
    <definedName name="RENDTRANSPBLO" localSheetId="5">#REF!</definedName>
    <definedName name="RENDTRANSPBLO" localSheetId="6">#REF!</definedName>
    <definedName name="RENDTRANSPBLO" localSheetId="7">#REF!</definedName>
    <definedName name="RENDTRANSPBLO">#REF!</definedName>
    <definedName name="RENDTRANSPGRAN" localSheetId="2">#REF!</definedName>
    <definedName name="RENDTRANSPGRAN" localSheetId="4">#REF!</definedName>
    <definedName name="RENDTRANSPGRAN" localSheetId="5">#REF!</definedName>
    <definedName name="RENDTRANSPGRAN" localSheetId="6">#REF!</definedName>
    <definedName name="RENDTRANSPGRAN" localSheetId="7">#REF!</definedName>
    <definedName name="RENDTRANSPGRAN">#REF!</definedName>
    <definedName name="REPAGUA1CONTRA" localSheetId="2">#REF!</definedName>
    <definedName name="REPAGUA1CONTRA" localSheetId="4">#REF!</definedName>
    <definedName name="REPAGUA1CONTRA" localSheetId="7">#REF!</definedName>
    <definedName name="REPAGUA1CONTRA">#REF!</definedName>
    <definedName name="REPAGUA2CONTRA" localSheetId="2">#REF!</definedName>
    <definedName name="REPAGUA2CONTRA" localSheetId="4">#REF!</definedName>
    <definedName name="REPAGUA2CONTRA" localSheetId="7">#REF!</definedName>
    <definedName name="REPAGUA2CONTRA">#REF!</definedName>
    <definedName name="REPARRASTRE4CONTRA" localSheetId="2">#REF!</definedName>
    <definedName name="REPARRASTRE4CONTRA" localSheetId="4">#REF!</definedName>
    <definedName name="REPARRASTRE4CONTRA" localSheetId="7">#REF!</definedName>
    <definedName name="REPARRASTRE4CONTRA">#REF!</definedName>
    <definedName name="REPARRASTRE6CONTRA" localSheetId="2">#REF!</definedName>
    <definedName name="REPARRASTRE6CONTRA" localSheetId="4">#REF!</definedName>
    <definedName name="REPARRASTRE6CONTRA" localSheetId="7">#REF!</definedName>
    <definedName name="REPARRASTRE6CONTRA">#REF!</definedName>
    <definedName name="REPELLOTECHO" localSheetId="2">#REF!</definedName>
    <definedName name="REPELLOTECHO" localSheetId="4">#REF!</definedName>
    <definedName name="REPELLOTECHO" localSheetId="7">#REF!</definedName>
    <definedName name="REPELLOTECHO">#REF!</definedName>
    <definedName name="REPLANTEO" localSheetId="2">#REF!</definedName>
    <definedName name="REPLANTEO" localSheetId="4">#REF!</definedName>
    <definedName name="REPLANTEO" localSheetId="7">#REF!</definedName>
    <definedName name="REPLANTEO">#REF!</definedName>
    <definedName name="REPLANTEOM" localSheetId="2">#REF!</definedName>
    <definedName name="REPLANTEOM" localSheetId="4">#REF!</definedName>
    <definedName name="REPLANTEOM" localSheetId="7">#REF!</definedName>
    <definedName name="REPLANTEOM">#REF!</definedName>
    <definedName name="REPLANTEOM2" localSheetId="2">#REF!</definedName>
    <definedName name="REPLANTEOM2" localSheetId="4">#REF!</definedName>
    <definedName name="REPLANTEOM2" localSheetId="7">#REF!</definedName>
    <definedName name="REPLANTEOM2">#REF!</definedName>
    <definedName name="REPORTE">#N/A</definedName>
    <definedName name="REPORTE_01">#N/A</definedName>
    <definedName name="REPORTE_02">#N/A</definedName>
    <definedName name="REPORTE_03">#N/A</definedName>
    <definedName name="REPORTE_04">#N/A</definedName>
    <definedName name="REPORTE_05">#N/A</definedName>
    <definedName name="REPORTE_06">#N/A</definedName>
    <definedName name="REPORTE_07">#N/A</definedName>
    <definedName name="REPORTE_08">#N/A</definedName>
    <definedName name="REPORTE_09">#N/A</definedName>
    <definedName name="Reposicion.Material.Excavado" localSheetId="2">#REF!</definedName>
    <definedName name="Reposicion.Material.Excavado" localSheetId="3">#REF!</definedName>
    <definedName name="Reposicion.Material.Excavado" localSheetId="4">#REF!</definedName>
    <definedName name="Reposicion.Material.Excavado" localSheetId="5">#REF!</definedName>
    <definedName name="Reposicion.Material.Excavado" localSheetId="6">#REF!</definedName>
    <definedName name="Reposicion.Material.Excavado" localSheetId="7">#REF!</definedName>
    <definedName name="Reposicion.Material.Excavado">#REF!</definedName>
    <definedName name="reposicionrell">'[71]Analisis RELLENO'!$E$16</definedName>
    <definedName name="RESANE" localSheetId="2">#REF!</definedName>
    <definedName name="RESANE" localSheetId="3">#REF!</definedName>
    <definedName name="RESANE" localSheetId="4">#REF!</definedName>
    <definedName name="RESANE" localSheetId="5">#REF!</definedName>
    <definedName name="RESANE" localSheetId="6">#REF!</definedName>
    <definedName name="RESANE" localSheetId="7">#REF!</definedName>
    <definedName name="RESANE" localSheetId="0">#REF!</definedName>
    <definedName name="RESANE">#REF!</definedName>
    <definedName name="REST.BUFFET.Y.COCINA" localSheetId="2">#REF!</definedName>
    <definedName name="REST.BUFFET.Y.COCINA" localSheetId="4">#REF!</definedName>
    <definedName name="REST.BUFFET.Y.COCINA" localSheetId="7">#REF!</definedName>
    <definedName name="REST.BUFFET.Y.COCINA">#REF!</definedName>
    <definedName name="Rest.Coc.C" localSheetId="2">[64]Análisis!#REF!</definedName>
    <definedName name="Rest.Coc.C" localSheetId="4">[64]Análisis!#REF!</definedName>
    <definedName name="Rest.Coc.C" localSheetId="7">[64]Análisis!#REF!</definedName>
    <definedName name="Rest.Coc.C">[64]Análisis!#REF!</definedName>
    <definedName name="Rest.Coc.C1.3.5" localSheetId="2">[64]Análisis!#REF!</definedName>
    <definedName name="Rest.Coc.C1.3.5" localSheetId="4">[64]Análisis!#REF!</definedName>
    <definedName name="Rest.Coc.C1.3.5" localSheetId="7">[64]Análisis!#REF!</definedName>
    <definedName name="Rest.Coc.C1.3.5">[64]Análisis!#REF!</definedName>
    <definedName name="Rest.Coc.C2" localSheetId="2">[64]Análisis!#REF!</definedName>
    <definedName name="Rest.Coc.C2" localSheetId="4">[64]Análisis!#REF!</definedName>
    <definedName name="Rest.Coc.C2" localSheetId="7">[64]Análisis!#REF!</definedName>
    <definedName name="Rest.Coc.C2">[64]Análisis!#REF!</definedName>
    <definedName name="Rest.Coc.C4" localSheetId="2">[64]Análisis!#REF!</definedName>
    <definedName name="Rest.Coc.C4" localSheetId="4">[64]Análisis!#REF!</definedName>
    <definedName name="Rest.Coc.C4" localSheetId="7">[64]Análisis!#REF!</definedName>
    <definedName name="Rest.Coc.C4">[64]Análisis!#REF!</definedName>
    <definedName name="Rest.Coc.C6" localSheetId="2">[64]Análisis!#REF!</definedName>
    <definedName name="Rest.Coc.C6" localSheetId="4">[64]Análisis!#REF!</definedName>
    <definedName name="Rest.Coc.C6" localSheetId="7">[64]Análisis!#REF!</definedName>
    <definedName name="Rest.Coc.C6">[64]Análisis!#REF!</definedName>
    <definedName name="Rest.Coc.C7" localSheetId="2">[64]Análisis!#REF!</definedName>
    <definedName name="Rest.Coc.C7" localSheetId="4">[64]Análisis!#REF!</definedName>
    <definedName name="Rest.Coc.C7" localSheetId="7">[64]Análisis!#REF!</definedName>
    <definedName name="Rest.Coc.C7">[64]Análisis!#REF!</definedName>
    <definedName name="Rest.Coc.CA" localSheetId="2">[64]Análisis!#REF!</definedName>
    <definedName name="Rest.Coc.CA" localSheetId="4">[64]Análisis!#REF!</definedName>
    <definedName name="Rest.Coc.CA" localSheetId="7">[64]Análisis!#REF!</definedName>
    <definedName name="Rest.Coc.CA">[64]Análisis!#REF!</definedName>
    <definedName name="Rest.Coc.Techo.Cocina" localSheetId="2">[64]Análisis!#REF!</definedName>
    <definedName name="Rest.Coc.Techo.Cocina" localSheetId="4">[64]Análisis!#REF!</definedName>
    <definedName name="Rest.Coc.Techo.Cocina" localSheetId="7">[64]Análisis!#REF!</definedName>
    <definedName name="Rest.Coc.Techo.Cocina">[64]Análisis!#REF!</definedName>
    <definedName name="Rest.Coc.V1" localSheetId="2">[64]Análisis!#REF!</definedName>
    <definedName name="Rest.Coc.V1" localSheetId="4">[64]Análisis!#REF!</definedName>
    <definedName name="Rest.Coc.V1" localSheetId="7">[64]Análisis!#REF!</definedName>
    <definedName name="Rest.Coc.V1">[64]Análisis!#REF!</definedName>
    <definedName name="Rest.Coc.V12" localSheetId="2">[64]Análisis!#REF!</definedName>
    <definedName name="Rest.Coc.V12" localSheetId="4">[64]Análisis!#REF!</definedName>
    <definedName name="Rest.Coc.V12" localSheetId="7">[64]Análisis!#REF!</definedName>
    <definedName name="Rest.Coc.V12">[64]Análisis!#REF!</definedName>
    <definedName name="Rest.Coc.V13" localSheetId="2">[64]Análisis!#REF!</definedName>
    <definedName name="Rest.Coc.V13" localSheetId="4">[64]Análisis!#REF!</definedName>
    <definedName name="Rest.Coc.V13" localSheetId="7">[64]Análisis!#REF!</definedName>
    <definedName name="Rest.Coc.V13">[64]Análisis!#REF!</definedName>
    <definedName name="Rest.Coc.V14" localSheetId="2">[64]Análisis!#REF!</definedName>
    <definedName name="Rest.Coc.V14" localSheetId="4">[64]Análisis!#REF!</definedName>
    <definedName name="Rest.Coc.V14" localSheetId="7">[64]Análisis!#REF!</definedName>
    <definedName name="Rest.Coc.V14">[64]Análisis!#REF!</definedName>
    <definedName name="Rest.Coc.V2" localSheetId="2">[64]Análisis!#REF!</definedName>
    <definedName name="Rest.Coc.V2" localSheetId="4">[64]Análisis!#REF!</definedName>
    <definedName name="Rest.Coc.V2" localSheetId="7">[64]Análisis!#REF!</definedName>
    <definedName name="Rest.Coc.V2">[64]Análisis!#REF!</definedName>
    <definedName name="Rest.Coc.V3" localSheetId="2">[64]Análisis!#REF!</definedName>
    <definedName name="Rest.Coc.V3" localSheetId="4">[64]Análisis!#REF!</definedName>
    <definedName name="Rest.Coc.V3" localSheetId="7">[64]Análisis!#REF!</definedName>
    <definedName name="Rest.Coc.V3">[64]Análisis!#REF!</definedName>
    <definedName name="Rest.Coc.V4" localSheetId="2">[64]Análisis!#REF!</definedName>
    <definedName name="Rest.Coc.V4" localSheetId="4">[64]Análisis!#REF!</definedName>
    <definedName name="Rest.Coc.V4" localSheetId="7">[64]Análisis!#REF!</definedName>
    <definedName name="Rest.Coc.V4">[64]Análisis!#REF!</definedName>
    <definedName name="Rest.Coc.V5" localSheetId="2">[64]Análisis!#REF!</definedName>
    <definedName name="Rest.Coc.V5" localSheetId="4">[64]Análisis!#REF!</definedName>
    <definedName name="Rest.Coc.V5" localSheetId="7">[64]Análisis!#REF!</definedName>
    <definedName name="Rest.Coc.V5">[64]Análisis!#REF!</definedName>
    <definedName name="Rest.Coc.V6" localSheetId="2">[64]Análisis!#REF!</definedName>
    <definedName name="Rest.Coc.V6" localSheetId="4">[64]Análisis!#REF!</definedName>
    <definedName name="Rest.Coc.V6" localSheetId="7">[64]Análisis!#REF!</definedName>
    <definedName name="Rest.Coc.V6">[64]Análisis!#REF!</definedName>
    <definedName name="Rest.Coc.V7" localSheetId="2">[64]Análisis!#REF!</definedName>
    <definedName name="Rest.Coc.V7" localSheetId="4">[64]Análisis!#REF!</definedName>
    <definedName name="Rest.Coc.V7" localSheetId="7">[64]Análisis!#REF!</definedName>
    <definedName name="Rest.Coc.V7">[64]Análisis!#REF!</definedName>
    <definedName name="Rest.Coc.Zc" localSheetId="2">[64]Análisis!#REF!</definedName>
    <definedName name="Rest.Coc.Zc" localSheetId="4">[64]Análisis!#REF!</definedName>
    <definedName name="Rest.Coc.Zc" localSheetId="7">[64]Análisis!#REF!</definedName>
    <definedName name="Rest.Coc.Zc">[64]Análisis!#REF!</definedName>
    <definedName name="Rest.Coc.Zc1" localSheetId="2">[64]Análisis!#REF!</definedName>
    <definedName name="Rest.Coc.Zc1" localSheetId="4">[64]Análisis!#REF!</definedName>
    <definedName name="Rest.Coc.Zc1" localSheetId="7">[64]Análisis!#REF!</definedName>
    <definedName name="Rest.Coc.Zc1">[64]Análisis!#REF!</definedName>
    <definedName name="Rest.Coc.Zc2" localSheetId="2">[64]Análisis!#REF!</definedName>
    <definedName name="Rest.Coc.Zc2" localSheetId="4">[64]Análisis!#REF!</definedName>
    <definedName name="Rest.Coc.Zc2" localSheetId="7">[64]Análisis!#REF!</definedName>
    <definedName name="Rest.Coc.Zc2">[64]Análisis!#REF!</definedName>
    <definedName name="Rest.Coc.Zc3" localSheetId="2">[64]Análisis!#REF!</definedName>
    <definedName name="Rest.Coc.Zc3" localSheetId="4">[64]Análisis!#REF!</definedName>
    <definedName name="Rest.Coc.Zc3" localSheetId="7">[64]Análisis!#REF!</definedName>
    <definedName name="Rest.Coc.Zc3">[64]Análisis!#REF!</definedName>
    <definedName name="Rest.Coc.Zc4" localSheetId="2">[64]Análisis!#REF!</definedName>
    <definedName name="Rest.Coc.Zc4" localSheetId="4">[64]Análisis!#REF!</definedName>
    <definedName name="Rest.Coc.Zc4" localSheetId="7">[64]Análisis!#REF!</definedName>
    <definedName name="Rest.Coc.Zc4">[64]Análisis!#REF!</definedName>
    <definedName name="Rest.Coc.Zc5" localSheetId="2">[64]Análisis!#REF!</definedName>
    <definedName name="Rest.Coc.Zc5" localSheetId="4">[64]Análisis!#REF!</definedName>
    <definedName name="Rest.Coc.Zc5" localSheetId="7">[64]Análisis!#REF!</definedName>
    <definedName name="Rest.Coc.Zc5">[64]Análisis!#REF!</definedName>
    <definedName name="Rest.Coc.Zc6" localSheetId="2">[64]Análisis!#REF!</definedName>
    <definedName name="Rest.Coc.Zc6" localSheetId="4">[64]Análisis!#REF!</definedName>
    <definedName name="Rest.Coc.Zc6" localSheetId="7">[64]Análisis!#REF!</definedName>
    <definedName name="Rest.Coc.Zc6">[64]Análisis!#REF!</definedName>
    <definedName name="Rest.Coc.Zc7" localSheetId="2">[64]Análisis!#REF!</definedName>
    <definedName name="Rest.Coc.Zc7" localSheetId="4">[64]Análisis!#REF!</definedName>
    <definedName name="Rest.Coc.Zc7" localSheetId="7">[64]Análisis!#REF!</definedName>
    <definedName name="Rest.Coc.Zc7">[64]Análisis!#REF!</definedName>
    <definedName name="Rest.Esp.Col.C1" localSheetId="2">[64]Análisis!#REF!</definedName>
    <definedName name="Rest.Esp.Col.C1" localSheetId="4">[64]Análisis!#REF!</definedName>
    <definedName name="Rest.Esp.Col.C1" localSheetId="7">[64]Análisis!#REF!</definedName>
    <definedName name="Rest.Esp.Col.C1">[64]Análisis!#REF!</definedName>
    <definedName name="Rest.Esp.Col.C2" localSheetId="2">[64]Análisis!#REF!</definedName>
    <definedName name="Rest.Esp.Col.C2" localSheetId="4">[64]Análisis!#REF!</definedName>
    <definedName name="Rest.Esp.Col.C2" localSheetId="7">[64]Análisis!#REF!</definedName>
    <definedName name="Rest.Esp.Col.C2">[64]Análisis!#REF!</definedName>
    <definedName name="Rest.Esp.Col.C3" localSheetId="2">[64]Análisis!#REF!</definedName>
    <definedName name="Rest.Esp.Col.C3" localSheetId="4">[64]Análisis!#REF!</definedName>
    <definedName name="Rest.Esp.Col.C3" localSheetId="7">[64]Análisis!#REF!</definedName>
    <definedName name="Rest.Esp.Col.C3">[64]Análisis!#REF!</definedName>
    <definedName name="Rest.Esp.Col.C4" localSheetId="2">[64]Análisis!#REF!</definedName>
    <definedName name="Rest.Esp.Col.C4" localSheetId="4">[64]Análisis!#REF!</definedName>
    <definedName name="Rest.Esp.Col.C4" localSheetId="7">[64]Análisis!#REF!</definedName>
    <definedName name="Rest.Esp.Col.C4">[64]Análisis!#REF!</definedName>
    <definedName name="Rest.Esp.Col.Cc" localSheetId="2">[64]Análisis!#REF!</definedName>
    <definedName name="Rest.Esp.Col.Cc" localSheetId="4">[64]Análisis!#REF!</definedName>
    <definedName name="Rest.Esp.Col.Cc" localSheetId="7">[64]Análisis!#REF!</definedName>
    <definedName name="Rest.Esp.Col.Cc">[64]Análisis!#REF!</definedName>
    <definedName name="Rest.Esp.Losa.Techo" localSheetId="2">[64]Análisis!#REF!</definedName>
    <definedName name="Rest.Esp.Losa.Techo" localSheetId="4">[64]Análisis!#REF!</definedName>
    <definedName name="Rest.Esp.Losa.Techo" localSheetId="7">[64]Análisis!#REF!</definedName>
    <definedName name="Rest.Esp.Losa.Techo">[64]Análisis!#REF!</definedName>
    <definedName name="Rest.Esp.Viga.V1" localSheetId="2">[64]Análisis!#REF!</definedName>
    <definedName name="Rest.Esp.Viga.V1" localSheetId="4">[64]Análisis!#REF!</definedName>
    <definedName name="Rest.Esp.Viga.V1" localSheetId="7">[64]Análisis!#REF!</definedName>
    <definedName name="Rest.Esp.Viga.V1">[64]Análisis!#REF!</definedName>
    <definedName name="Rest.Esp.Viga.V2" localSheetId="2">[64]Análisis!#REF!</definedName>
    <definedName name="Rest.Esp.Viga.V2" localSheetId="4">[64]Análisis!#REF!</definedName>
    <definedName name="Rest.Esp.Viga.V2" localSheetId="7">[64]Análisis!#REF!</definedName>
    <definedName name="Rest.Esp.Viga.V2">[64]Análisis!#REF!</definedName>
    <definedName name="Rest.Esp.Viga.V3" localSheetId="2">[64]Análisis!#REF!</definedName>
    <definedName name="Rest.Esp.Viga.V3" localSheetId="4">[64]Análisis!#REF!</definedName>
    <definedName name="Rest.Esp.Viga.V3" localSheetId="7">[64]Análisis!#REF!</definedName>
    <definedName name="Rest.Esp.Viga.V3">[64]Análisis!#REF!</definedName>
    <definedName name="Rest.Esp.Viga.V4R" localSheetId="2">[64]Análisis!#REF!</definedName>
    <definedName name="Rest.Esp.Viga.V4R" localSheetId="4">[64]Análisis!#REF!</definedName>
    <definedName name="Rest.Esp.Viga.V4R" localSheetId="7">[64]Análisis!#REF!</definedName>
    <definedName name="Rest.Esp.Viga.V4R">[64]Análisis!#REF!</definedName>
    <definedName name="Rest.Esp.Viga.V5" localSheetId="2">[64]Análisis!#REF!</definedName>
    <definedName name="Rest.Esp.Viga.V5" localSheetId="4">[64]Análisis!#REF!</definedName>
    <definedName name="Rest.Esp.Viga.V5" localSheetId="7">[64]Análisis!#REF!</definedName>
    <definedName name="Rest.Esp.Viga.V5">[64]Análisis!#REF!</definedName>
    <definedName name="Rest.Esp.Viga.V6R" localSheetId="2">[64]Análisis!#REF!</definedName>
    <definedName name="Rest.Esp.Viga.V6R" localSheetId="4">[64]Análisis!#REF!</definedName>
    <definedName name="Rest.Esp.Viga.V6R" localSheetId="7">[64]Análisis!#REF!</definedName>
    <definedName name="Rest.Esp.Viga.V6R">[64]Análisis!#REF!</definedName>
    <definedName name="Rest.Esp.Viga.V7R" localSheetId="2">[64]Análisis!#REF!</definedName>
    <definedName name="Rest.Esp.Viga.V7R" localSheetId="4">[64]Análisis!#REF!</definedName>
    <definedName name="Rest.Esp.Viga.V7R" localSheetId="7">[64]Análisis!#REF!</definedName>
    <definedName name="Rest.Esp.Viga.V7R">[64]Análisis!#REF!</definedName>
    <definedName name="Rest.Esp.Viga.V8R" localSheetId="2">[64]Análisis!#REF!</definedName>
    <definedName name="Rest.Esp.Viga.V8R" localSheetId="4">[64]Análisis!#REF!</definedName>
    <definedName name="Rest.Esp.Viga.V8R" localSheetId="7">[64]Análisis!#REF!</definedName>
    <definedName name="Rest.Esp.Viga.V8R">[64]Análisis!#REF!</definedName>
    <definedName name="Rest.Tematico" localSheetId="2">#REF!</definedName>
    <definedName name="Rest.Tematico" localSheetId="3">#REF!</definedName>
    <definedName name="Rest.Tematico" localSheetId="4">#REF!</definedName>
    <definedName name="Rest.Tematico" localSheetId="5">#REF!</definedName>
    <definedName name="Rest.Tematico" localSheetId="6">#REF!</definedName>
    <definedName name="Rest.Tematico" localSheetId="7">#REF!</definedName>
    <definedName name="Rest.Tematico">#REF!</definedName>
    <definedName name="RESTAURANT.ESPECIALIDADES" localSheetId="2">#REF!</definedName>
    <definedName name="RESTAURANT.ESPECIALIDADES" localSheetId="4">#REF!</definedName>
    <definedName name="RESTAURANT.ESPECIALIDADES" localSheetId="7">#REF!</definedName>
    <definedName name="RESTAURANT.ESPECIALIDADES">#REF!</definedName>
    <definedName name="RESUMEN" localSheetId="2">#REF!</definedName>
    <definedName name="RESUMEN" localSheetId="4">#REF!</definedName>
    <definedName name="RESUMEN" localSheetId="5">#REF!</definedName>
    <definedName name="RESUMEN" localSheetId="6">#REF!</definedName>
    <definedName name="RESUMEN" localSheetId="7">#REF!</definedName>
    <definedName name="RESUMEN">#REF!</definedName>
    <definedName name="RESUMENHRS" localSheetId="2">#REF!</definedName>
    <definedName name="RESUMENHRS" localSheetId="4">#REF!</definedName>
    <definedName name="RESUMENHRS" localSheetId="5">#REF!</definedName>
    <definedName name="RESUMENHRS" localSheetId="6">#REF!</definedName>
    <definedName name="RESUMENHRS" localSheetId="7">#REF!</definedName>
    <definedName name="RESUMENHRS">#REF!</definedName>
    <definedName name="Retardante.SX400R.4oz." localSheetId="2">#REF!</definedName>
    <definedName name="Retardante.SX400R.4oz." localSheetId="4">#REF!</definedName>
    <definedName name="Retardante.SX400R.4oz." localSheetId="7">#REF!</definedName>
    <definedName name="Retardante.SX400R.4oz.">#REF!</definedName>
    <definedName name="RETFRA" localSheetId="2">#REF!</definedName>
    <definedName name="RETFRA" localSheetId="4">#REF!</definedName>
    <definedName name="RETFRA" localSheetId="5">#REF!</definedName>
    <definedName name="RETFRA" localSheetId="6">#REF!</definedName>
    <definedName name="RETFRA" localSheetId="7">#REF!</definedName>
    <definedName name="RETFRA">#REF!</definedName>
    <definedName name="Retrop">[37]Equipos!$E$9</definedName>
    <definedName name="retui">#REF!</definedName>
    <definedName name="retuii">#REF!</definedName>
    <definedName name="retuiii">#REF!</definedName>
    <definedName name="retuiiii">#REF!</definedName>
    <definedName name="REUBPLANTA400CONTRA" localSheetId="2">#REF!</definedName>
    <definedName name="REUBPLANTA400CONTRA" localSheetId="3">#REF!</definedName>
    <definedName name="REUBPLANTA400CONTRA" localSheetId="4">#REF!</definedName>
    <definedName name="REUBPLANTA400CONTRA" localSheetId="5">#REF!</definedName>
    <definedName name="REUBPLANTA400CONTRA" localSheetId="6">#REF!</definedName>
    <definedName name="REUBPLANTA400CONTRA" localSheetId="7">#REF!</definedName>
    <definedName name="REUBPLANTA400CONTRA">#REF!</definedName>
    <definedName name="REUBSWTRANSF1000CONTRA" localSheetId="2">#REF!</definedName>
    <definedName name="REUBSWTRANSF1000CONTRA" localSheetId="4">#REF!</definedName>
    <definedName name="REUBSWTRANSF1000CONTRA" localSheetId="7">#REF!</definedName>
    <definedName name="REUBSWTRANSF1000CONTRA">#REF!</definedName>
    <definedName name="Rev.Baldosines" localSheetId="2">#REF!</definedName>
    <definedName name="Rev.Baldosines" localSheetId="4">#REF!</definedName>
    <definedName name="Rev.Baldosines" localSheetId="7">#REF!</definedName>
    <definedName name="Rev.Baldosines">#REF!</definedName>
    <definedName name="Rev.ceram.15x15.serv.">[59]Análisis!$D$620</definedName>
    <definedName name="Rev.ceram.cocina.bano">[59]Análisis!$D$601</definedName>
    <definedName name="Rev.ceram.fachada.Asumido" localSheetId="2">#REF!</definedName>
    <definedName name="Rev.ceram.fachada.Asumido" localSheetId="3">#REF!</definedName>
    <definedName name="Rev.ceram.fachada.Asumido" localSheetId="4">#REF!</definedName>
    <definedName name="Rev.ceram.fachada.Asumido" localSheetId="5">#REF!</definedName>
    <definedName name="Rev.ceram.fachada.Asumido" localSheetId="6">#REF!</definedName>
    <definedName name="Rev.ceram.fachada.Asumido" localSheetId="7">#REF!</definedName>
    <definedName name="Rev.ceram.fachada.Asumido">#REF!</definedName>
    <definedName name="Rev.Cerámica" localSheetId="2">#REF!</definedName>
    <definedName name="Rev.Cerámica" localSheetId="4">#REF!</definedName>
    <definedName name="Rev.Cerámica" localSheetId="7">#REF!</definedName>
    <definedName name="Rev.Cerámica">#REF!</definedName>
    <definedName name="Rev.Gres" localSheetId="2">#REF!</definedName>
    <definedName name="Rev.Gres" localSheetId="4">#REF!</definedName>
    <definedName name="Rev.Gres" localSheetId="7">#REF!</definedName>
    <definedName name="Rev.Gres">#REF!</definedName>
    <definedName name="Rev.Marmol.Antillano" localSheetId="2">[64]Análisis!#REF!</definedName>
    <definedName name="Rev.Marmol.Antillano" localSheetId="4">[64]Análisis!#REF!</definedName>
    <definedName name="Rev.Marmol.Antillano" localSheetId="7">[64]Análisis!#REF!</definedName>
    <definedName name="Rev.Marmol.Antillano">[64]Análisis!#REF!</definedName>
    <definedName name="Rev.Piedra" localSheetId="2">#REF!</definedName>
    <definedName name="Rev.Piedra" localSheetId="3">#REF!</definedName>
    <definedName name="Rev.Piedra" localSheetId="4">#REF!</definedName>
    <definedName name="Rev.Piedra" localSheetId="5">#REF!</definedName>
    <definedName name="Rev.Piedra" localSheetId="6">#REF!</definedName>
    <definedName name="Rev.Piedra" localSheetId="7">#REF!</definedName>
    <definedName name="Rev.Piedra">#REF!</definedName>
    <definedName name="REVCECRI15A20">[61]UASD!$F$3537</definedName>
    <definedName name="REVCER01" localSheetId="2">#REF!</definedName>
    <definedName name="REVCER01" localSheetId="3">#REF!</definedName>
    <definedName name="REVCER01" localSheetId="4">#REF!</definedName>
    <definedName name="REVCER01" localSheetId="5">#REF!</definedName>
    <definedName name="REVCER01" localSheetId="6">#REF!</definedName>
    <definedName name="REVCER01" localSheetId="7">#REF!</definedName>
    <definedName name="REVCER01" localSheetId="0">#REF!</definedName>
    <definedName name="REVCER01">#REF!</definedName>
    <definedName name="REVCER09" localSheetId="2">#REF!</definedName>
    <definedName name="REVCER09" localSheetId="4">#REF!</definedName>
    <definedName name="REVCER09" localSheetId="7">#REF!</definedName>
    <definedName name="REVCER09">#REF!</definedName>
    <definedName name="Reves.de.ladrillo.2x4x8">[59]Análisis!$D$629</definedName>
    <definedName name="reves.marmol" localSheetId="2">#REF!</definedName>
    <definedName name="reves.marmol" localSheetId="3">#REF!</definedName>
    <definedName name="reves.marmol" localSheetId="4">#REF!</definedName>
    <definedName name="reves.marmol" localSheetId="5">#REF!</definedName>
    <definedName name="reves.marmol" localSheetId="6">#REF!</definedName>
    <definedName name="reves.marmol" localSheetId="7">#REF!</definedName>
    <definedName name="reves.marmol">#REF!</definedName>
    <definedName name="Reves.Piedra.caliza">[59]Análisis!$D$645</definedName>
    <definedName name="Revest.Ceram.Importada" localSheetId="2">#REF!</definedName>
    <definedName name="Revest.Ceram.Importada" localSheetId="3">#REF!</definedName>
    <definedName name="Revest.Ceram.Importada" localSheetId="4">#REF!</definedName>
    <definedName name="Revest.Ceram.Importada" localSheetId="5">#REF!</definedName>
    <definedName name="Revest.Ceram.Importada" localSheetId="6">#REF!</definedName>
    <definedName name="Revest.Ceram.Importada" localSheetId="7">#REF!</definedName>
    <definedName name="Revest.Ceram.Importada">#REF!</definedName>
    <definedName name="Revest.Cerám.Mezc.Antillana" localSheetId="2">[64]Análisis!#REF!</definedName>
    <definedName name="Revest.Cerám.Mezc.Antillana" localSheetId="3">[64]Análisis!#REF!</definedName>
    <definedName name="Revest.Cerám.Mezc.Antillana" localSheetId="4">[64]Análisis!#REF!</definedName>
    <definedName name="Revest.Cerám.Mezc.Antillana" localSheetId="5">[64]Análisis!#REF!</definedName>
    <definedName name="Revest.Cerám.Mezc.Antillana" localSheetId="6">[64]Análisis!#REF!</definedName>
    <definedName name="Revest.Cerám.Mezc.Antillana" localSheetId="7">[64]Análisis!#REF!</definedName>
    <definedName name="Revest.Cerám.Mezc.Antillana">[64]Análisis!#REF!</definedName>
    <definedName name="Revest.Ceramica.15x15" localSheetId="2">#REF!</definedName>
    <definedName name="Revest.Ceramica.15x15" localSheetId="3">#REF!</definedName>
    <definedName name="Revest.Ceramica.15x15" localSheetId="4">#REF!</definedName>
    <definedName name="Revest.Ceramica.15x15" localSheetId="5">#REF!</definedName>
    <definedName name="Revest.Ceramica.15x15" localSheetId="6">#REF!</definedName>
    <definedName name="Revest.Ceramica.15x15" localSheetId="7">#REF!</definedName>
    <definedName name="Revest.Ceramica.15x15">#REF!</definedName>
    <definedName name="revest.clavot" localSheetId="2">#REF!</definedName>
    <definedName name="revest.clavot" localSheetId="4">#REF!</definedName>
    <definedName name="revest.clavot" localSheetId="7">#REF!</definedName>
    <definedName name="revest.clavot">#REF!</definedName>
    <definedName name="Revest.en.piedra.coralina">[59]Análisis!$D$638</definedName>
    <definedName name="Revest.Loseta.cem.Pulido" localSheetId="2">#REF!</definedName>
    <definedName name="Revest.Loseta.cem.Pulido" localSheetId="3">#REF!</definedName>
    <definedName name="Revest.Loseta.cem.Pulido" localSheetId="4">#REF!</definedName>
    <definedName name="Revest.Loseta.cem.Pulido" localSheetId="5">#REF!</definedName>
    <definedName name="Revest.Loseta.cem.Pulido" localSheetId="6">#REF!</definedName>
    <definedName name="Revest.Loseta.cem.Pulido" localSheetId="7">#REF!</definedName>
    <definedName name="Revest.Loseta.cem.Pulido">#REF!</definedName>
    <definedName name="Revest.marmol">[59]Análisis!$D$591</definedName>
    <definedName name="Revest.Mármol.Tipo.B.30x60" localSheetId="2">#REF!</definedName>
    <definedName name="Revest.Mármol.Tipo.B.30x60" localSheetId="3">#REF!</definedName>
    <definedName name="Revest.Mármol.Tipo.B.30x60" localSheetId="4">#REF!</definedName>
    <definedName name="Revest.Mármol.Tipo.B.30x60" localSheetId="5">#REF!</definedName>
    <definedName name="Revest.Mármol.Tipo.B.30x60" localSheetId="6">#REF!</definedName>
    <definedName name="Revest.Mármol.Tipo.B.30x60" localSheetId="7">#REF!</definedName>
    <definedName name="Revest.Mármol.Tipo.B.30x60">#REF!</definedName>
    <definedName name="Revest.Porcelanato30x60">[59]Análisis!$D$610</definedName>
    <definedName name="REVESTIMIENTOS" localSheetId="2">#REF!</definedName>
    <definedName name="REVESTIMIENTOS" localSheetId="3">#REF!</definedName>
    <definedName name="REVESTIMIENTOS" localSheetId="4">#REF!</definedName>
    <definedName name="REVESTIMIENTOS" localSheetId="5">#REF!</definedName>
    <definedName name="REVESTIMIENTOS" localSheetId="6">#REF!</definedName>
    <definedName name="REVESTIMIENTOS" localSheetId="7">#REF!</definedName>
    <definedName name="REVESTIMIENTOS">#REF!</definedName>
    <definedName name="REVLAD248" localSheetId="2">#REF!</definedName>
    <definedName name="REVLAD248" localSheetId="4">#REF!</definedName>
    <definedName name="REVLAD248" localSheetId="7">#REF!</definedName>
    <definedName name="REVLAD248">#REF!</definedName>
    <definedName name="REVLADBIS228" localSheetId="2">#REF!</definedName>
    <definedName name="REVLADBIS228" localSheetId="4">#REF!</definedName>
    <definedName name="REVLADBIS228" localSheetId="7">#REF!</definedName>
    <definedName name="REVLADBIS228">#REF!</definedName>
    <definedName name="RNCARQSA" localSheetId="2">#REF!</definedName>
    <definedName name="RNCARQSA" localSheetId="4">#REF!</definedName>
    <definedName name="RNCARQSA" localSheetId="7">#REF!</definedName>
    <definedName name="RNCARQSA">#REF!</definedName>
    <definedName name="RNCJAGS" localSheetId="2">#REF!</definedName>
    <definedName name="RNCJAGS" localSheetId="4">#REF!</definedName>
    <definedName name="RNCJAGS" localSheetId="7">#REF!</definedName>
    <definedName name="RNCJAGS">#REF!</definedName>
    <definedName name="RO_TEMP" localSheetId="2">#REF!</definedName>
    <definedName name="RO_TEMP" localSheetId="4">#REF!</definedName>
    <definedName name="RO_TEMP" localSheetId="5">#REF!</definedName>
    <definedName name="RO_TEMP" localSheetId="6">#REF!</definedName>
    <definedName name="RO_TEMP" localSheetId="7">#REF!</definedName>
    <definedName name="RO_TEMP">#REF!</definedName>
    <definedName name="ROBLEBRA">[151]Ins!$E$1011</definedName>
    <definedName name="rodillo">'[43]Listado Equipos a utilizar'!#REF!</definedName>
    <definedName name="rodneu">'[43]Listado Equipos a utilizar'!#REF!</definedName>
    <definedName name="ROSETA" localSheetId="2">#REF!</definedName>
    <definedName name="ROSETA" localSheetId="3">#REF!</definedName>
    <definedName name="ROSETA" localSheetId="4">#REF!</definedName>
    <definedName name="ROSETA" localSheetId="5">#REF!</definedName>
    <definedName name="ROSETA" localSheetId="6">#REF!</definedName>
    <definedName name="ROSETA" localSheetId="7">#REF!</definedName>
    <definedName name="ROSETA" localSheetId="0">#REF!</definedName>
    <definedName name="ROSETA">#REF!</definedName>
    <definedName name="roti">#REF!</definedName>
    <definedName name="rotii">#REF!</definedName>
    <definedName name="rotiii">#REF!</definedName>
    <definedName name="rotiiii">#REF!</definedName>
    <definedName name="rt">[104]Insumos!$I$3</definedName>
    <definedName name="RUEDACAJABOLA3" localSheetId="2">#REF!</definedName>
    <definedName name="RUEDACAJABOLA3" localSheetId="3">#REF!</definedName>
    <definedName name="RUEDACAJABOLA3" localSheetId="4">#REF!</definedName>
    <definedName name="RUEDACAJABOLA3" localSheetId="5">#REF!</definedName>
    <definedName name="RUEDACAJABOLA3" localSheetId="6">#REF!</definedName>
    <definedName name="RUEDACAJABOLA3" localSheetId="7">#REF!</definedName>
    <definedName name="RUEDACAJABOLA3" localSheetId="0">#REF!</definedName>
    <definedName name="RUEDACAJABOLA3">#REF!</definedName>
    <definedName name="RUSTICO" localSheetId="2">#REF!</definedName>
    <definedName name="RUSTICO" localSheetId="4">#REF!</definedName>
    <definedName name="RUSTICO" localSheetId="7">#REF!</definedName>
    <definedName name="RUSTICO">#REF!</definedName>
    <definedName name="RV" localSheetId="2">[1]Presup.!#REF!</definedName>
    <definedName name="RV" localSheetId="4">[1]Presup.!#REF!</definedName>
    <definedName name="RV" localSheetId="7">[1]Presup.!#REF!</definedName>
    <definedName name="RV">[1]Presup.!#REF!</definedName>
    <definedName name="rvesti">#REF!</definedName>
    <definedName name="rvestii">#REF!</definedName>
    <definedName name="rvestiii">#REF!</definedName>
    <definedName name="rvestiiii">#REF!</definedName>
    <definedName name="S" localSheetId="2">[3]A!#REF!</definedName>
    <definedName name="S" localSheetId="3">[3]A!#REF!</definedName>
    <definedName name="S" localSheetId="4">[3]A!#REF!</definedName>
    <definedName name="S" localSheetId="5">[3]A!#REF!</definedName>
    <definedName name="S" localSheetId="6">[3]A!#REF!</definedName>
    <definedName name="S" localSheetId="7">[3]A!#REF!</definedName>
    <definedName name="S" localSheetId="0">[3]A!#REF!</definedName>
    <definedName name="S">[3]A!#REF!</definedName>
    <definedName name="sal_af_0.5">[75]PRECIOS!$E$46</definedName>
    <definedName name="sal_af_1.5">[75]PRECIOS!$E$45</definedName>
    <definedName name="sal_pvc_2">[75]PRECIOS!$E$88</definedName>
    <definedName name="sal_pvc_4">[75]PRECIOS!$E$87</definedName>
    <definedName name="SALARIO">[152]Hoja1!$C$4</definedName>
    <definedName name="SALCAL" localSheetId="2">#REF!</definedName>
    <definedName name="SALCAL" localSheetId="3">#REF!</definedName>
    <definedName name="SALCAL" localSheetId="4">#REF!</definedName>
    <definedName name="SALCAL" localSheetId="5">#REF!</definedName>
    <definedName name="SALCAL" localSheetId="6">#REF!</definedName>
    <definedName name="SALCAL" localSheetId="7">#REF!</definedName>
    <definedName name="SALCAL" localSheetId="0">#REF!</definedName>
    <definedName name="SALCAL">#REF!</definedName>
    <definedName name="SALIDA">#N/A</definedName>
    <definedName name="SALIDATELEFONO">'[140]Analisis Reclamados'!$F$94</definedName>
    <definedName name="SAlomonicas" localSheetId="2">#REF!</definedName>
    <definedName name="SAlomonicas" localSheetId="3">#REF!</definedName>
    <definedName name="SAlomonicas" localSheetId="4">#REF!</definedName>
    <definedName name="SAlomonicas" localSheetId="5">#REF!</definedName>
    <definedName name="SAlomonicas" localSheetId="6">#REF!</definedName>
    <definedName name="SAlomonicas" localSheetId="7">#REF!</definedName>
    <definedName name="SAlomonicas" localSheetId="0">#REF!</definedName>
    <definedName name="SAlomonicas">#REF!</definedName>
    <definedName name="SALON.CONVENCIONES" localSheetId="2">#REF!</definedName>
    <definedName name="SALON.CONVENCIONES" localSheetId="4">#REF!</definedName>
    <definedName name="SALON.CONVENCIONES" localSheetId="7">#REF!</definedName>
    <definedName name="SALON.CONVENCIONES">#REF!</definedName>
    <definedName name="SALTEL" localSheetId="2">#REF!</definedName>
    <definedName name="SALTEL" localSheetId="4">#REF!</definedName>
    <definedName name="SALTEL" localSheetId="7">#REF!</definedName>
    <definedName name="SALTEL">#REF!</definedName>
    <definedName name="SANITARIAS" localSheetId="2">#REF!</definedName>
    <definedName name="SANITARIAS" localSheetId="4">#REF!</definedName>
    <definedName name="SANITARIAS" localSheetId="7">#REF!</definedName>
    <definedName name="SANITARIAS">#REF!</definedName>
    <definedName name="sardinel" localSheetId="2">#REF!</definedName>
    <definedName name="sardinel" localSheetId="4">#REF!</definedName>
    <definedName name="sardinel" localSheetId="7">#REF!</definedName>
    <definedName name="sardinel">#REF!</definedName>
    <definedName name="SBOTONTIMBRE">[40]Analisis!$F$355</definedName>
    <definedName name="SCALENTADOR">[40]Analisis!$F$310</definedName>
    <definedName name="Sched_Pay" localSheetId="2">#REF!</definedName>
    <definedName name="Sched_Pay" localSheetId="3">#REF!</definedName>
    <definedName name="Sched_Pay" localSheetId="4">#REF!</definedName>
    <definedName name="Sched_Pay" localSheetId="5">#REF!</definedName>
    <definedName name="Sched_Pay" localSheetId="6">#REF!</definedName>
    <definedName name="Sched_Pay" localSheetId="7">#REF!</definedName>
    <definedName name="Sched_Pay">#REF!</definedName>
    <definedName name="Scheduled_Extra_Payments" localSheetId="2">#REF!</definedName>
    <definedName name="Scheduled_Extra_Payments" localSheetId="4">#REF!</definedName>
    <definedName name="Scheduled_Extra_Payments" localSheetId="7">#REF!</definedName>
    <definedName name="Scheduled_Extra_Payments">#REF!</definedName>
    <definedName name="Scheduled_Interest_Rate" localSheetId="2">#REF!</definedName>
    <definedName name="Scheduled_Interest_Rate" localSheetId="4">#REF!</definedName>
    <definedName name="Scheduled_Interest_Rate" localSheetId="7">#REF!</definedName>
    <definedName name="Scheduled_Interest_Rate">#REF!</definedName>
    <definedName name="Scheduled_Monthly_Payment" localSheetId="2">#REF!</definedName>
    <definedName name="Scheduled_Monthly_Payment" localSheetId="4">#REF!</definedName>
    <definedName name="Scheduled_Monthly_Payment" localSheetId="7">#REF!</definedName>
    <definedName name="Scheduled_Monthly_Payment">#REF!</definedName>
    <definedName name="sd" localSheetId="2">'[32]Pres. '!#REF!</definedName>
    <definedName name="sd" localSheetId="4">'[32]Pres. '!#REF!</definedName>
    <definedName name="sd" localSheetId="7">'[32]Pres. '!#REF!</definedName>
    <definedName name="sd">'[32]Pres. '!#REF!</definedName>
    <definedName name="SDFSDD">#REF!</definedName>
    <definedName name="Sealer" localSheetId="2">#REF!</definedName>
    <definedName name="Sealer" localSheetId="3">#REF!</definedName>
    <definedName name="Sealer" localSheetId="4">#REF!</definedName>
    <definedName name="Sealer" localSheetId="5">#REF!</definedName>
    <definedName name="Sealer" localSheetId="6">#REF!</definedName>
    <definedName name="Sealer" localSheetId="7">#REF!</definedName>
    <definedName name="Sealer">#REF!</definedName>
    <definedName name="Seguetas____Ultra" localSheetId="2">[19]Insumos!#REF!</definedName>
    <definedName name="Seguetas____Ultra" localSheetId="3">[19]Insumos!#REF!</definedName>
    <definedName name="Seguetas____Ultra" localSheetId="4">[19]Insumos!#REF!</definedName>
    <definedName name="Seguetas____Ultra" localSheetId="5">[19]Insumos!#REF!</definedName>
    <definedName name="Seguetas____Ultra" localSheetId="6">[19]Insumos!#REF!</definedName>
    <definedName name="Seguetas____Ultra" localSheetId="7">[19]Insumos!#REF!</definedName>
    <definedName name="Seguetas____Ultra">[19]Insumos!#REF!</definedName>
    <definedName name="SEGUROS">#REF!</definedName>
    <definedName name="SEMIGL">[33]Materiales!$E$42</definedName>
    <definedName name="senai">#REF!</definedName>
    <definedName name="senaii">#REF!</definedName>
    <definedName name="senaiii">#REF!</definedName>
    <definedName name="senaiiii">#REF!</definedName>
    <definedName name="SEPTICOCAL" localSheetId="2">#REF!</definedName>
    <definedName name="SEPTICOCAL" localSheetId="3">#REF!</definedName>
    <definedName name="SEPTICOCAL" localSheetId="4">#REF!</definedName>
    <definedName name="SEPTICOCAL" localSheetId="5">#REF!</definedName>
    <definedName name="SEPTICOCAL" localSheetId="6">#REF!</definedName>
    <definedName name="SEPTICOCAL" localSheetId="7">#REF!</definedName>
    <definedName name="SEPTICOCAL" localSheetId="0">#REF!</definedName>
    <definedName name="SEPTICOCAL">#REF!</definedName>
    <definedName name="SEPTICOROC" localSheetId="2">#REF!</definedName>
    <definedName name="SEPTICOROC" localSheetId="4">#REF!</definedName>
    <definedName name="SEPTICOROC" localSheetId="7">#REF!</definedName>
    <definedName name="SEPTICOROC">#REF!</definedName>
    <definedName name="SEPTICOTIE" localSheetId="2">#REF!</definedName>
    <definedName name="SEPTICOTIE" localSheetId="4">#REF!</definedName>
    <definedName name="SEPTICOTIE" localSheetId="7">#REF!</definedName>
    <definedName name="SEPTICOTIE">#REF!</definedName>
    <definedName name="SEPTICOTIESDIS" localSheetId="2">#REF!</definedName>
    <definedName name="SEPTICOTIESDIS" localSheetId="4">#REF!</definedName>
    <definedName name="SEPTICOTIESDIS" localSheetId="7">#REF!</definedName>
    <definedName name="SEPTICOTIESDIS">#REF!</definedName>
    <definedName name="Sereno_Mes">[92]MO!$B$16</definedName>
    <definedName name="Servicio.Vaciado.con.bomba">'[77]Insumos materiales'!$J$45</definedName>
    <definedName name="sf" localSheetId="2">'[32]Pres. '!#REF!</definedName>
    <definedName name="sf" localSheetId="3">'[32]Pres. '!#REF!</definedName>
    <definedName name="sf" localSheetId="4">'[32]Pres. '!#REF!</definedName>
    <definedName name="sf" localSheetId="5">'[32]Pres. '!#REF!</definedName>
    <definedName name="sf" localSheetId="6">'[32]Pres. '!#REF!</definedName>
    <definedName name="sf" localSheetId="7">'[32]Pres. '!#REF!</definedName>
    <definedName name="sf" localSheetId="0">'[32]Pres. '!#REF!</definedName>
    <definedName name="sf">'[32]Pres. '!#REF!</definedName>
    <definedName name="Sheet" localSheetId="2">#REF!</definedName>
    <definedName name="Sheet" localSheetId="3">#REF!</definedName>
    <definedName name="Sheet" localSheetId="4">#REF!</definedName>
    <definedName name="Sheet" localSheetId="5">#REF!</definedName>
    <definedName name="Sheet" localSheetId="6">#REF!</definedName>
    <definedName name="Sheet" localSheetId="7">#REF!</definedName>
    <definedName name="Sheet">#REF!</definedName>
    <definedName name="SHEETROCK">[94]Analisis!$E$166</definedName>
    <definedName name="Sheetrock.antihumedad" localSheetId="2">#REF!</definedName>
    <definedName name="Sheetrock.antihumedad" localSheetId="3">#REF!</definedName>
    <definedName name="Sheetrock.antihumedad" localSheetId="4">#REF!</definedName>
    <definedName name="Sheetrock.antihumedad" localSheetId="5">#REF!</definedName>
    <definedName name="Sheetrock.antihumedad" localSheetId="6">#REF!</definedName>
    <definedName name="Sheetrock.antihumedad" localSheetId="7">#REF!</definedName>
    <definedName name="Sheetrock.antihumedad">#REF!</definedName>
    <definedName name="Sheetrock.en.plastbau" localSheetId="2">#REF!</definedName>
    <definedName name="Sheetrock.en.plastbau" localSheetId="4">#REF!</definedName>
    <definedName name="Sheetrock.en.plastbau" localSheetId="7">#REF!</definedName>
    <definedName name="Sheetrock.en.plastbau">#REF!</definedName>
    <definedName name="sheetrock.media">[95]Insumos!$L$38</definedName>
    <definedName name="shingle.asfaltico" localSheetId="2">#REF!</definedName>
    <definedName name="shingle.asfaltico" localSheetId="3">#REF!</definedName>
    <definedName name="shingle.asfaltico" localSheetId="4">#REF!</definedName>
    <definedName name="shingle.asfaltico" localSheetId="5">#REF!</definedName>
    <definedName name="shingle.asfaltico" localSheetId="6">#REF!</definedName>
    <definedName name="shingle.asfaltico" localSheetId="7">#REF!</definedName>
    <definedName name="shingle.asfaltico">#REF!</definedName>
    <definedName name="SIFON2">'[29]Pu-Sanit.'!$C$148</definedName>
    <definedName name="SIFONFREGPVC" localSheetId="2">#REF!</definedName>
    <definedName name="SIFONFREGPVC" localSheetId="3">#REF!</definedName>
    <definedName name="SIFONFREGPVC" localSheetId="4">#REF!</definedName>
    <definedName name="SIFONFREGPVC" localSheetId="5">#REF!</definedName>
    <definedName name="SIFONFREGPVC" localSheetId="6">#REF!</definedName>
    <definedName name="SIFONFREGPVC" localSheetId="7">#REF!</definedName>
    <definedName name="SIFONFREGPVC" localSheetId="0">#REF!</definedName>
    <definedName name="SIFONFREGPVC">#REF!</definedName>
    <definedName name="SIFONLAV1_4PVC">[41]Materiales!$E$598</definedName>
    <definedName name="SIFONLAVCROM" localSheetId="2">#REF!</definedName>
    <definedName name="SIFONLAVCROM" localSheetId="3">#REF!</definedName>
    <definedName name="SIFONLAVCROM" localSheetId="4">#REF!</definedName>
    <definedName name="SIFONLAVCROM" localSheetId="5">#REF!</definedName>
    <definedName name="SIFONLAVCROM" localSheetId="6">#REF!</definedName>
    <definedName name="SIFONLAVCROM" localSheetId="7">#REF!</definedName>
    <definedName name="SIFONLAVCROM" localSheetId="0">#REF!</definedName>
    <definedName name="SIFONLAVCROM">#REF!</definedName>
    <definedName name="SIFONLAVPVC" localSheetId="2">#REF!</definedName>
    <definedName name="SIFONLAVPVC" localSheetId="4">#REF!</definedName>
    <definedName name="SIFONLAVPVC" localSheetId="7">#REF!</definedName>
    <definedName name="SIFONLAVPVC">#REF!</definedName>
    <definedName name="SIFONPVC112" localSheetId="2">#REF!</definedName>
    <definedName name="SIFONPVC112" localSheetId="4">#REF!</definedName>
    <definedName name="SIFONPVC112" localSheetId="7">#REF!</definedName>
    <definedName name="SIFONPVC112">#REF!</definedName>
    <definedName name="SIFONPVC2" localSheetId="2">#REF!</definedName>
    <definedName name="SIFONPVC2" localSheetId="4">#REF!</definedName>
    <definedName name="SIFONPVC2" localSheetId="7">#REF!</definedName>
    <definedName name="SIFONPVC2">#REF!</definedName>
    <definedName name="SIFONPVC3" localSheetId="2">#REF!</definedName>
    <definedName name="SIFONPVC3" localSheetId="4">#REF!</definedName>
    <definedName name="SIFONPVC3" localSheetId="7">#REF!</definedName>
    <definedName name="SIFONPVC3">#REF!</definedName>
    <definedName name="SIFONPVC4" localSheetId="2">#REF!</definedName>
    <definedName name="SIFONPVC4" localSheetId="4">#REF!</definedName>
    <definedName name="SIFONPVC4" localSheetId="7">#REF!</definedName>
    <definedName name="SIFONPVC4">#REF!</definedName>
    <definedName name="sigaesplael" localSheetId="2">'[23]Ana-elect.'!#REF!</definedName>
    <definedName name="sigaesplael" localSheetId="4">'[23]Ana-elect.'!#REF!</definedName>
    <definedName name="sigaesplael" localSheetId="7">'[23]Ana-elect.'!#REF!</definedName>
    <definedName name="sigaesplael">'[23]Ana-elect.'!#REF!</definedName>
    <definedName name="SILICONE" localSheetId="2">#REF!</definedName>
    <definedName name="SILICONE" localSheetId="3">#REF!</definedName>
    <definedName name="SILICONE" localSheetId="4">#REF!</definedName>
    <definedName name="SILICONE" localSheetId="5">#REF!</definedName>
    <definedName name="SILICONE" localSheetId="6">#REF!</definedName>
    <definedName name="SILICONE" localSheetId="7">#REF!</definedName>
    <definedName name="SILICONE" localSheetId="0">#REF!</definedName>
    <definedName name="SILICONE">#REF!</definedName>
    <definedName name="SILICONTUBO">[33]Materiales!$E$613</definedName>
    <definedName name="SILICOOL" localSheetId="2">#REF!</definedName>
    <definedName name="SILICOOL" localSheetId="3">#REF!</definedName>
    <definedName name="SILICOOL" localSheetId="4">#REF!</definedName>
    <definedName name="SILICOOL" localSheetId="5">#REF!</definedName>
    <definedName name="SILICOOL" localSheetId="6">#REF!</definedName>
    <definedName name="SILICOOL" localSheetId="7">#REF!</definedName>
    <definedName name="SILICOOL" localSheetId="0">#REF!</definedName>
    <definedName name="SILICOOL">#REF!</definedName>
    <definedName name="SINTERRUPTOR3VIAS">[40]Analisis!$F$252</definedName>
    <definedName name="SINTERRUPTOR4VIAS">[40]Analisis!$F$263</definedName>
    <definedName name="SINTERRUPTORDOBLE">[40]Analisis!$F$229</definedName>
    <definedName name="SINTERRUPTORSENCILLO">[41]Analisis!$F$205</definedName>
    <definedName name="SINTERRUPTORTRIPLE">[40]Analisis!$F$241</definedName>
    <definedName name="Sistema.Agua.Potable.Entrepiso" localSheetId="2">#REF!</definedName>
    <definedName name="Sistema.Agua.Potable.Entrepiso" localSheetId="3">#REF!</definedName>
    <definedName name="Sistema.Agua.Potable.Entrepiso" localSheetId="4">#REF!</definedName>
    <definedName name="Sistema.Agua.Potable.Entrepiso" localSheetId="5">#REF!</definedName>
    <definedName name="Sistema.Agua.Potable.Entrepiso" localSheetId="6">#REF!</definedName>
    <definedName name="Sistema.Agua.Potable.Entrepiso" localSheetId="7">#REF!</definedName>
    <definedName name="Sistema.Agua.Potable.Entrepiso">#REF!</definedName>
    <definedName name="sistema.aire.acondicionado">[59]Resumen!$D$24</definedName>
    <definedName name="Sistema.contra.incendio" localSheetId="2">#REF!</definedName>
    <definedName name="Sistema.contra.incendio" localSheetId="3">#REF!</definedName>
    <definedName name="Sistema.contra.incendio" localSheetId="4">#REF!</definedName>
    <definedName name="Sistema.contra.incendio" localSheetId="5">#REF!</definedName>
    <definedName name="Sistema.contra.incendio" localSheetId="6">#REF!</definedName>
    <definedName name="Sistema.contra.incendio" localSheetId="7">#REF!</definedName>
    <definedName name="Sistema.contra.incendio">#REF!</definedName>
    <definedName name="SLAVADERODOBLE">[41]Analisis!$F$701</definedName>
    <definedName name="SLAVADEROSENCILLO">[40]Analisis!$F$797</definedName>
    <definedName name="SLUZCENITAL">[41]Analisis!$F$193</definedName>
    <definedName name="solap" localSheetId="2">#REF!</definedName>
    <definedName name="solap" localSheetId="3">#REF!</definedName>
    <definedName name="solap" localSheetId="4">#REF!</definedName>
    <definedName name="solap" localSheetId="5">#REF!</definedName>
    <definedName name="solap" localSheetId="6">#REF!</definedName>
    <definedName name="solap" localSheetId="7">#REF!</definedName>
    <definedName name="solap">#REF!</definedName>
    <definedName name="solvente">#REF!</definedName>
    <definedName name="SSS" localSheetId="2">#REF!</definedName>
    <definedName name="SSS" localSheetId="4">#REF!</definedName>
    <definedName name="SSS" localSheetId="7">#REF!</definedName>
    <definedName name="SSS">#REF!</definedName>
    <definedName name="Stain" localSheetId="2">#REF!</definedName>
    <definedName name="Stain" localSheetId="4">#REF!</definedName>
    <definedName name="Stain" localSheetId="7">#REF!</definedName>
    <definedName name="Stain">#REF!</definedName>
    <definedName name="STELEFONOTAPA">[41]Analisis!$F$319</definedName>
    <definedName name="STOMACORRIENTE110">[41]Analisis!$F$272</definedName>
    <definedName name="STOMACORRIENTE220">[40]Analisis!$F$298</definedName>
    <definedName name="stud2.5.s22">[95]Insumos!$L$30</definedName>
    <definedName name="su">[153]Pres.!$B$56</definedName>
    <definedName name="SUB" localSheetId="2">[74]Análisis!#REF!</definedName>
    <definedName name="SUB" localSheetId="3">[74]Análisis!#REF!</definedName>
    <definedName name="SUB" localSheetId="4">[74]Análisis!#REF!</definedName>
    <definedName name="SUB" localSheetId="5">[74]Análisis!#REF!</definedName>
    <definedName name="SUB" localSheetId="6">[74]Análisis!#REF!</definedName>
    <definedName name="SUB" localSheetId="7">[74]Análisis!#REF!</definedName>
    <definedName name="SUB">[74]Análisis!#REF!</definedName>
    <definedName name="SUB.1.ExteriorA.N." localSheetId="2">#REF!</definedName>
    <definedName name="SUB.1.ExteriorA.N." localSheetId="3">#REF!</definedName>
    <definedName name="SUB.1.ExteriorA.N." localSheetId="4">#REF!</definedName>
    <definedName name="SUB.1.ExteriorA.N." localSheetId="5">#REF!</definedName>
    <definedName name="SUB.1.ExteriorA.N." localSheetId="6">#REF!</definedName>
    <definedName name="SUB.1.ExteriorA.N." localSheetId="7">#REF!</definedName>
    <definedName name="SUB.1.ExteriorA.N.">#REF!</definedName>
    <definedName name="Sub.Ext.Gral." localSheetId="2">#REF!</definedName>
    <definedName name="Sub.Ext.Gral." localSheetId="4">#REF!</definedName>
    <definedName name="Sub.Ext.Gral." localSheetId="7">#REF!</definedName>
    <definedName name="Sub.Ext.Gral.">#REF!</definedName>
    <definedName name="Sub.Mat.Losa.Aligerada" localSheetId="2">#REF!</definedName>
    <definedName name="Sub.Mat.Losa.Aligerada" localSheetId="4">#REF!</definedName>
    <definedName name="Sub.Mat.Losa.Aligerada" localSheetId="7">#REF!</definedName>
    <definedName name="Sub.Mat.Losa.Aligerada">#REF!</definedName>
    <definedName name="Sub.Total.1" localSheetId="2">#REF!</definedName>
    <definedName name="Sub.Total.1" localSheetId="4">#REF!</definedName>
    <definedName name="Sub.Total.1" localSheetId="7">#REF!</definedName>
    <definedName name="Sub.Total.1">#REF!</definedName>
    <definedName name="SUB.TOTAL.Prelim.A.N." localSheetId="2">#REF!</definedName>
    <definedName name="SUB.TOTAL.Prelim.A.N." localSheetId="4">#REF!</definedName>
    <definedName name="SUB.TOTAL.Prelim.A.N." localSheetId="7">#REF!</definedName>
    <definedName name="SUB.TOTAL.Prelim.A.N.">#REF!</definedName>
    <definedName name="SUB.VILLA1" localSheetId="2">#REF!</definedName>
    <definedName name="SUB.VILLA1" localSheetId="4">#REF!</definedName>
    <definedName name="SUB.VILLA1" localSheetId="7">#REF!</definedName>
    <definedName name="SUB.VILLA1">#REF!</definedName>
    <definedName name="SUB_2">#N/A</definedName>
    <definedName name="SUB_3">#N/A</definedName>
    <definedName name="SUB_TOTAL.Prelim.FaseI" localSheetId="2">#REF!</definedName>
    <definedName name="SUB_TOTAL.Prelim.FaseI" localSheetId="3">#REF!</definedName>
    <definedName name="SUB_TOTAL.Prelim.FaseI" localSheetId="4">#REF!</definedName>
    <definedName name="SUB_TOTAL.Prelim.FaseI" localSheetId="5">#REF!</definedName>
    <definedName name="SUB_TOTAL.Prelim.FaseI" localSheetId="6">#REF!</definedName>
    <definedName name="SUB_TOTAL.Prelim.FaseI" localSheetId="7">#REF!</definedName>
    <definedName name="SUB_TOTAL.Prelim.FaseI">#REF!</definedName>
    <definedName name="Sub_Total_1.Cocina" localSheetId="2">#REF!</definedName>
    <definedName name="Sub_Total_1.Cocina" localSheetId="4">#REF!</definedName>
    <definedName name="Sub_Total_1.Cocina" localSheetId="7">#REF!</definedName>
    <definedName name="Sub_Total_1.Cocina">#REF!</definedName>
    <definedName name="SUB_TOTAL_1.Lav." localSheetId="2">#REF!</definedName>
    <definedName name="SUB_TOTAL_1.Lav." localSheetId="4">#REF!</definedName>
    <definedName name="SUB_TOTAL_1.Lav." localSheetId="7">#REF!</definedName>
    <definedName name="SUB_TOTAL_1.Lav.">#REF!</definedName>
    <definedName name="SUB_TOTAL_EN_RD">'[154]Laurel(OBINSA)'!$H$107</definedName>
    <definedName name="SUBAREMES01" localSheetId="2">#REF!</definedName>
    <definedName name="SUBAREMES01" localSheetId="3">#REF!</definedName>
    <definedName name="SUBAREMES01" localSheetId="4">#REF!</definedName>
    <definedName name="SUBAREMES01" localSheetId="5">#REF!</definedName>
    <definedName name="SUBAREMES01" localSheetId="6">#REF!</definedName>
    <definedName name="SUBAREMES01" localSheetId="7">#REF!</definedName>
    <definedName name="SUBAREMES01" localSheetId="0">#REF!</definedName>
    <definedName name="SUBAREMES01">#REF!</definedName>
    <definedName name="SUBAREPOL02" localSheetId="2">#REF!</definedName>
    <definedName name="SUBAREPOL02" localSheetId="4">#REF!</definedName>
    <definedName name="SUBAREPOL02" localSheetId="7">#REF!</definedName>
    <definedName name="SUBAREPOL02">#REF!</definedName>
    <definedName name="SUBAREPOL03" localSheetId="2">#REF!</definedName>
    <definedName name="SUBAREPOL03" localSheetId="4">#REF!</definedName>
    <definedName name="SUBAREPOL03" localSheetId="7">#REF!</definedName>
    <definedName name="SUBAREPOL03">#REF!</definedName>
    <definedName name="SUBAREPOL04" localSheetId="2">#REF!</definedName>
    <definedName name="SUBAREPOL04" localSheetId="4">#REF!</definedName>
    <definedName name="SUBAREPOL04" localSheetId="7">#REF!</definedName>
    <definedName name="SUBAREPOL04">#REF!</definedName>
    <definedName name="SUBAREPOL05" localSheetId="2">#REF!</definedName>
    <definedName name="SUBAREPOL05" localSheetId="4">#REF!</definedName>
    <definedName name="SUBAREPOL05" localSheetId="7">#REF!</definedName>
    <definedName name="SUBAREPOL05">#REF!</definedName>
    <definedName name="SUBAREPOL06" localSheetId="2">#REF!</definedName>
    <definedName name="SUBAREPOL06" localSheetId="4">#REF!</definedName>
    <definedName name="SUBAREPOL06" localSheetId="7">#REF!</definedName>
    <definedName name="SUBAREPOL06">#REF!</definedName>
    <definedName name="SUBBASE">[45]ANALISIS!$H$416</definedName>
    <definedName name="SUBBLO10MES02" localSheetId="2">#REF!</definedName>
    <definedName name="SUBBLO10MES02" localSheetId="3">#REF!</definedName>
    <definedName name="SUBBLO10MES02" localSheetId="4">#REF!</definedName>
    <definedName name="SUBBLO10MES02" localSheetId="5">#REF!</definedName>
    <definedName name="SUBBLO10MES02" localSheetId="6">#REF!</definedName>
    <definedName name="SUBBLO10MES02" localSheetId="7">#REF!</definedName>
    <definedName name="SUBBLO10MES02" localSheetId="0">#REF!</definedName>
    <definedName name="SUBBLO10MES02">#REF!</definedName>
    <definedName name="SUBBLO10MES03" localSheetId="2">#REF!</definedName>
    <definedName name="SUBBLO10MES03" localSheetId="4">#REF!</definedName>
    <definedName name="SUBBLO10MES03" localSheetId="7">#REF!</definedName>
    <definedName name="SUBBLO10MES03">#REF!</definedName>
    <definedName name="SUBBLO10MES04" localSheetId="2">#REF!</definedName>
    <definedName name="SUBBLO10MES04" localSheetId="4">#REF!</definedName>
    <definedName name="SUBBLO10MES04" localSheetId="7">#REF!</definedName>
    <definedName name="SUBBLO10MES04">#REF!</definedName>
    <definedName name="SUBBLO10MES05" localSheetId="2">#REF!</definedName>
    <definedName name="SUBBLO10MES05" localSheetId="4">#REF!</definedName>
    <definedName name="SUBBLO10MES05" localSheetId="7">#REF!</definedName>
    <definedName name="SUBBLO10MES05">#REF!</definedName>
    <definedName name="SUBBLO10MES06" localSheetId="2">#REF!</definedName>
    <definedName name="SUBBLO10MES06" localSheetId="4">#REF!</definedName>
    <definedName name="SUBBLO10MES06" localSheetId="7">#REF!</definedName>
    <definedName name="SUBBLO10MES06">#REF!</definedName>
    <definedName name="SUBBLO10POL02" localSheetId="2">#REF!</definedName>
    <definedName name="SUBBLO10POL02" localSheetId="4">#REF!</definedName>
    <definedName name="SUBBLO10POL02" localSheetId="7">#REF!</definedName>
    <definedName name="SUBBLO10POL02">#REF!</definedName>
    <definedName name="SUBBLO10POL03" localSheetId="2">#REF!</definedName>
    <definedName name="SUBBLO10POL03" localSheetId="4">#REF!</definedName>
    <definedName name="SUBBLO10POL03" localSheetId="7">#REF!</definedName>
    <definedName name="SUBBLO10POL03">#REF!</definedName>
    <definedName name="SUBBLO10POL04" localSheetId="2">#REF!</definedName>
    <definedName name="SUBBLO10POL04" localSheetId="4">#REF!</definedName>
    <definedName name="SUBBLO10POL04" localSheetId="7">#REF!</definedName>
    <definedName name="SUBBLO10POL04">#REF!</definedName>
    <definedName name="SUBBLO10POL05" localSheetId="2">#REF!</definedName>
    <definedName name="SUBBLO10POL05" localSheetId="4">#REF!</definedName>
    <definedName name="SUBBLO10POL05" localSheetId="7">#REF!</definedName>
    <definedName name="SUBBLO10POL05">#REF!</definedName>
    <definedName name="SUBBLO10POL06" localSheetId="2">#REF!</definedName>
    <definedName name="SUBBLO10POL06" localSheetId="4">#REF!</definedName>
    <definedName name="SUBBLO10POL06" localSheetId="7">#REF!</definedName>
    <definedName name="SUBBLO10POL06">#REF!</definedName>
    <definedName name="SUBBLO12MES02" localSheetId="2">#REF!</definedName>
    <definedName name="SUBBLO12MES02" localSheetId="4">#REF!</definedName>
    <definedName name="SUBBLO12MES02" localSheetId="7">#REF!</definedName>
    <definedName name="SUBBLO12MES02">#REF!</definedName>
    <definedName name="SUBBLO12MES03" localSheetId="2">#REF!</definedName>
    <definedName name="SUBBLO12MES03" localSheetId="4">#REF!</definedName>
    <definedName name="SUBBLO12MES03" localSheetId="7">#REF!</definedName>
    <definedName name="SUBBLO12MES03">#REF!</definedName>
    <definedName name="SUBBLO12MES04" localSheetId="2">#REF!</definedName>
    <definedName name="SUBBLO12MES04" localSheetId="4">#REF!</definedName>
    <definedName name="SUBBLO12MES04" localSheetId="7">#REF!</definedName>
    <definedName name="SUBBLO12MES04">#REF!</definedName>
    <definedName name="SUBBLO12MES05" localSheetId="2">#REF!</definedName>
    <definedName name="SUBBLO12MES05" localSheetId="4">#REF!</definedName>
    <definedName name="SUBBLO12MES05" localSheetId="7">#REF!</definedName>
    <definedName name="SUBBLO12MES05">#REF!</definedName>
    <definedName name="SUBBLO12MES06" localSheetId="2">#REF!</definedName>
    <definedName name="SUBBLO12MES06" localSheetId="4">#REF!</definedName>
    <definedName name="SUBBLO12MES06" localSheetId="7">#REF!</definedName>
    <definedName name="SUBBLO12MES06">#REF!</definedName>
    <definedName name="SUBBLO12POL02" localSheetId="2">#REF!</definedName>
    <definedName name="SUBBLO12POL02" localSheetId="4">#REF!</definedName>
    <definedName name="SUBBLO12POL02" localSheetId="7">#REF!</definedName>
    <definedName name="SUBBLO12POL02">#REF!</definedName>
    <definedName name="SUBBLO12POL03" localSheetId="2">#REF!</definedName>
    <definedName name="SUBBLO12POL03" localSheetId="4">#REF!</definedName>
    <definedName name="SUBBLO12POL03" localSheetId="7">#REF!</definedName>
    <definedName name="SUBBLO12POL03">#REF!</definedName>
    <definedName name="SUBBLO12POL04" localSheetId="2">#REF!</definedName>
    <definedName name="SUBBLO12POL04" localSheetId="4">#REF!</definedName>
    <definedName name="SUBBLO12POL04" localSheetId="7">#REF!</definedName>
    <definedName name="SUBBLO12POL04">#REF!</definedName>
    <definedName name="SUBBLO12POL05" localSheetId="2">#REF!</definedName>
    <definedName name="SUBBLO12POL05" localSheetId="4">#REF!</definedName>
    <definedName name="SUBBLO12POL05" localSheetId="7">#REF!</definedName>
    <definedName name="SUBBLO12POL05">#REF!</definedName>
    <definedName name="SUBBLO12POL06" localSheetId="2">#REF!</definedName>
    <definedName name="SUBBLO12POL06" localSheetId="4">#REF!</definedName>
    <definedName name="SUBBLO12POL06" localSheetId="7">#REF!</definedName>
    <definedName name="SUBBLO12POL06">#REF!</definedName>
    <definedName name="SUBBLO4MES02" localSheetId="2">#REF!</definedName>
    <definedName name="SUBBLO4MES02" localSheetId="4">#REF!</definedName>
    <definedName name="SUBBLO4MES02" localSheetId="7">#REF!</definedName>
    <definedName name="SUBBLO4MES02">#REF!</definedName>
    <definedName name="SUBBLO4MES03" localSheetId="2">#REF!</definedName>
    <definedName name="SUBBLO4MES03" localSheetId="4">#REF!</definedName>
    <definedName name="SUBBLO4MES03" localSheetId="7">#REF!</definedName>
    <definedName name="SUBBLO4MES03">#REF!</definedName>
    <definedName name="SUBBLO4MES04" localSheetId="2">#REF!</definedName>
    <definedName name="SUBBLO4MES04" localSheetId="4">#REF!</definedName>
    <definedName name="SUBBLO4MES04" localSheetId="7">#REF!</definedName>
    <definedName name="SUBBLO4MES04">#REF!</definedName>
    <definedName name="SUBBLO4MES05" localSheetId="2">#REF!</definedName>
    <definedName name="SUBBLO4MES05" localSheetId="4">#REF!</definedName>
    <definedName name="SUBBLO4MES05" localSheetId="7">#REF!</definedName>
    <definedName name="SUBBLO4MES05">#REF!</definedName>
    <definedName name="SUBBLO4MES06" localSheetId="2">#REF!</definedName>
    <definedName name="SUBBLO4MES06" localSheetId="4">#REF!</definedName>
    <definedName name="SUBBLO4MES06" localSheetId="7">#REF!</definedName>
    <definedName name="SUBBLO4MES06">#REF!</definedName>
    <definedName name="SUBBLO4POL02" localSheetId="2">#REF!</definedName>
    <definedName name="SUBBLO4POL02" localSheetId="4">#REF!</definedName>
    <definedName name="SUBBLO4POL02" localSheetId="7">#REF!</definedName>
    <definedName name="SUBBLO4POL02">#REF!</definedName>
    <definedName name="SUBBLO4POL03" localSheetId="2">#REF!</definedName>
    <definedName name="SUBBLO4POL03" localSheetId="4">#REF!</definedName>
    <definedName name="SUBBLO4POL03" localSheetId="7">#REF!</definedName>
    <definedName name="SUBBLO4POL03">#REF!</definedName>
    <definedName name="SUBBLO4POL04" localSheetId="2">#REF!</definedName>
    <definedName name="SUBBLO4POL04" localSheetId="4">#REF!</definedName>
    <definedName name="SUBBLO4POL04" localSheetId="7">#REF!</definedName>
    <definedName name="SUBBLO4POL04">#REF!</definedName>
    <definedName name="SUBBLO4POL05" localSheetId="2">#REF!</definedName>
    <definedName name="SUBBLO4POL05" localSheetId="4">#REF!</definedName>
    <definedName name="SUBBLO4POL05" localSheetId="7">#REF!</definedName>
    <definedName name="SUBBLO4POL05">#REF!</definedName>
    <definedName name="SUBBLO4POL06" localSheetId="2">#REF!</definedName>
    <definedName name="SUBBLO4POL06" localSheetId="4">#REF!</definedName>
    <definedName name="SUBBLO4POL06" localSheetId="7">#REF!</definedName>
    <definedName name="SUBBLO4POL06">#REF!</definedName>
    <definedName name="SUBBLO6MES02" localSheetId="2">#REF!</definedName>
    <definedName name="SUBBLO6MES02" localSheetId="4">#REF!</definedName>
    <definedName name="SUBBLO6MES02" localSheetId="7">#REF!</definedName>
    <definedName name="SUBBLO6MES02">#REF!</definedName>
    <definedName name="SUBBLO6MES03" localSheetId="2">#REF!</definedName>
    <definedName name="SUBBLO6MES03" localSheetId="4">#REF!</definedName>
    <definedName name="SUBBLO6MES03" localSheetId="7">#REF!</definedName>
    <definedName name="SUBBLO6MES03">#REF!</definedName>
    <definedName name="SUBBLO6MES04" localSheetId="2">#REF!</definedName>
    <definedName name="SUBBLO6MES04" localSheetId="4">#REF!</definedName>
    <definedName name="SUBBLO6MES04" localSheetId="7">#REF!</definedName>
    <definedName name="SUBBLO6MES04">#REF!</definedName>
    <definedName name="SUBBLO6MES05" localSheetId="2">#REF!</definedName>
    <definedName name="SUBBLO6MES05" localSheetId="4">#REF!</definedName>
    <definedName name="SUBBLO6MES05" localSheetId="7">#REF!</definedName>
    <definedName name="SUBBLO6MES05">#REF!</definedName>
    <definedName name="SUBBLO6MES06" localSheetId="2">#REF!</definedName>
    <definedName name="SUBBLO6MES06" localSheetId="4">#REF!</definedName>
    <definedName name="SUBBLO6MES06" localSheetId="7">#REF!</definedName>
    <definedName name="SUBBLO6MES06">#REF!</definedName>
    <definedName name="SUBBLO6POL02" localSheetId="2">#REF!</definedName>
    <definedName name="SUBBLO6POL02" localSheetId="4">#REF!</definedName>
    <definedName name="SUBBLO6POL02" localSheetId="7">#REF!</definedName>
    <definedName name="SUBBLO6POL02">#REF!</definedName>
    <definedName name="SUBBLO6POL03" localSheetId="2">#REF!</definedName>
    <definedName name="SUBBLO6POL03" localSheetId="4">#REF!</definedName>
    <definedName name="SUBBLO6POL03" localSheetId="7">#REF!</definedName>
    <definedName name="SUBBLO6POL03">#REF!</definedName>
    <definedName name="SUBBLO6POL04" localSheetId="2">#REF!</definedName>
    <definedName name="SUBBLO6POL04" localSheetId="4">#REF!</definedName>
    <definedName name="SUBBLO6POL04" localSheetId="7">#REF!</definedName>
    <definedName name="SUBBLO6POL04">#REF!</definedName>
    <definedName name="SUBBLO6POL05" localSheetId="2">#REF!</definedName>
    <definedName name="SUBBLO6POL05" localSheetId="4">#REF!</definedName>
    <definedName name="SUBBLO6POL05" localSheetId="7">#REF!</definedName>
    <definedName name="SUBBLO6POL05">#REF!</definedName>
    <definedName name="SUBBLO6POL06" localSheetId="2">#REF!</definedName>
    <definedName name="SUBBLO6POL06" localSheetId="4">#REF!</definedName>
    <definedName name="SUBBLO6POL06" localSheetId="7">#REF!</definedName>
    <definedName name="SUBBLO6POL06">#REF!</definedName>
    <definedName name="SUBBLO8MES02" localSheetId="2">#REF!</definedName>
    <definedName name="SUBBLO8MES02" localSheetId="4">#REF!</definedName>
    <definedName name="SUBBLO8MES02" localSheetId="7">#REF!</definedName>
    <definedName name="SUBBLO8MES02">#REF!</definedName>
    <definedName name="SUBBLO8MES03" localSheetId="2">#REF!</definedName>
    <definedName name="SUBBLO8MES03" localSheetId="4">#REF!</definedName>
    <definedName name="SUBBLO8MES03" localSheetId="7">#REF!</definedName>
    <definedName name="SUBBLO8MES03">#REF!</definedName>
    <definedName name="SUBBLO8MES04" localSheetId="2">#REF!</definedName>
    <definedName name="SUBBLO8MES04" localSheetId="4">#REF!</definedName>
    <definedName name="SUBBLO8MES04" localSheetId="7">#REF!</definedName>
    <definedName name="SUBBLO8MES04">#REF!</definedName>
    <definedName name="SUBBLO8MES05" localSheetId="2">#REF!</definedName>
    <definedName name="SUBBLO8MES05" localSheetId="4">#REF!</definedName>
    <definedName name="SUBBLO8MES05" localSheetId="7">#REF!</definedName>
    <definedName name="SUBBLO8MES05">#REF!</definedName>
    <definedName name="SUBBLO8MES06" localSheetId="2">#REF!</definedName>
    <definedName name="SUBBLO8MES06" localSheetId="4">#REF!</definedName>
    <definedName name="SUBBLO8MES06" localSheetId="7">#REF!</definedName>
    <definedName name="SUBBLO8MES06">#REF!</definedName>
    <definedName name="SUBBLO8POL02" localSheetId="2">#REF!</definedName>
    <definedName name="SUBBLO8POL02" localSheetId="4">#REF!</definedName>
    <definedName name="SUBBLO8POL02" localSheetId="7">#REF!</definedName>
    <definedName name="SUBBLO8POL02">#REF!</definedName>
    <definedName name="SUBBLO8POL03" localSheetId="2">#REF!</definedName>
    <definedName name="SUBBLO8POL03" localSheetId="4">#REF!</definedName>
    <definedName name="SUBBLO8POL03" localSheetId="7">#REF!</definedName>
    <definedName name="SUBBLO8POL03">#REF!</definedName>
    <definedName name="SUBBLO8POL04" localSheetId="2">#REF!</definedName>
    <definedName name="SUBBLO8POL04" localSheetId="4">#REF!</definedName>
    <definedName name="SUBBLO8POL04" localSheetId="7">#REF!</definedName>
    <definedName name="SUBBLO8POL04">#REF!</definedName>
    <definedName name="SUBBLO8POL05" localSheetId="2">#REF!</definedName>
    <definedName name="SUBBLO8POL05" localSheetId="4">#REF!</definedName>
    <definedName name="SUBBLO8POL05" localSheetId="7">#REF!</definedName>
    <definedName name="SUBBLO8POL05">#REF!</definedName>
    <definedName name="SUBBLO8POL06" localSheetId="2">#REF!</definedName>
    <definedName name="SUBBLO8POL06" localSheetId="4">#REF!</definedName>
    <definedName name="SUBBLO8POL06" localSheetId="7">#REF!</definedName>
    <definedName name="SUBBLO8POL06">#REF!</definedName>
    <definedName name="SUBFDAPOL02" localSheetId="2">#REF!</definedName>
    <definedName name="SUBFDAPOL02" localSheetId="4">#REF!</definedName>
    <definedName name="SUBFDAPOL02" localSheetId="7">#REF!</definedName>
    <definedName name="SUBFDAPOL02">#REF!</definedName>
    <definedName name="SUBFDAPOL03" localSheetId="2">#REF!</definedName>
    <definedName name="SUBFDAPOL03" localSheetId="4">#REF!</definedName>
    <definedName name="SUBFDAPOL03" localSheetId="7">#REF!</definedName>
    <definedName name="SUBFDAPOL03">#REF!</definedName>
    <definedName name="SUBFDAPOL04" localSheetId="2">#REF!</definedName>
    <definedName name="SUBFDAPOL04" localSheetId="4">#REF!</definedName>
    <definedName name="SUBFDAPOL04" localSheetId="7">#REF!</definedName>
    <definedName name="SUBFDAPOL04">#REF!</definedName>
    <definedName name="SUBFDAPOL05" localSheetId="2">#REF!</definedName>
    <definedName name="SUBFDAPOL05" localSheetId="4">#REF!</definedName>
    <definedName name="SUBFDAPOL05" localSheetId="7">#REF!</definedName>
    <definedName name="SUBFDAPOL05">#REF!</definedName>
    <definedName name="SUBFDAPOL06" localSheetId="2">#REF!</definedName>
    <definedName name="SUBFDAPOL06" localSheetId="4">#REF!</definedName>
    <definedName name="SUBFDAPOL06" localSheetId="7">#REF!</definedName>
    <definedName name="SUBFDAPOL06">#REF!</definedName>
    <definedName name="SUBGRAMES01" localSheetId="2">#REF!</definedName>
    <definedName name="SUBGRAMES01" localSheetId="4">#REF!</definedName>
    <definedName name="SUBGRAMES01" localSheetId="7">#REF!</definedName>
    <definedName name="SUBGRAMES01">#REF!</definedName>
    <definedName name="SUBGRAPOL02" localSheetId="2">#REF!</definedName>
    <definedName name="SUBGRAPOL02" localSheetId="4">#REF!</definedName>
    <definedName name="SUBGRAPOL02" localSheetId="7">#REF!</definedName>
    <definedName name="SUBGRAPOL02">#REF!</definedName>
    <definedName name="SUBGRAPOL03" localSheetId="2">#REF!</definedName>
    <definedName name="SUBGRAPOL03" localSheetId="4">#REF!</definedName>
    <definedName name="SUBGRAPOL03" localSheetId="7">#REF!</definedName>
    <definedName name="SUBGRAPOL03">#REF!</definedName>
    <definedName name="SUBGRAPOL04" localSheetId="2">#REF!</definedName>
    <definedName name="SUBGRAPOL04" localSheetId="4">#REF!</definedName>
    <definedName name="SUBGRAPOL04" localSheetId="7">#REF!</definedName>
    <definedName name="SUBGRAPOL04">#REF!</definedName>
    <definedName name="SUBGRAPOL05" localSheetId="2">#REF!</definedName>
    <definedName name="SUBGRAPOL05" localSheetId="4">#REF!</definedName>
    <definedName name="SUBGRAPOL05" localSheetId="7">#REF!</definedName>
    <definedName name="SUBGRAPOL05">#REF!</definedName>
    <definedName name="SUBGRAPOL06" localSheetId="2">#REF!</definedName>
    <definedName name="SUBGRAPOL06" localSheetId="4">#REF!</definedName>
    <definedName name="SUBGRAPOL06" localSheetId="7">#REF!</definedName>
    <definedName name="SUBGRAPOL06">#REF!</definedName>
    <definedName name="Subida.mat.Fino" localSheetId="2">#REF!</definedName>
    <definedName name="Subida.mat.Fino" localSheetId="4">#REF!</definedName>
    <definedName name="Subida.mat.Fino" localSheetId="7">#REF!</definedName>
    <definedName name="Subida.mat.Fino">#REF!</definedName>
    <definedName name="Subida.Mat.pintura">'[77]Costos Mano de Obra'!$O$55</definedName>
    <definedName name="Subida__Bajada_y_Transporte_Cemento" localSheetId="2">[56]Insumos!#REF!</definedName>
    <definedName name="Subida__Bajada_y_Transporte_Cemento" localSheetId="3">[56]Insumos!#REF!</definedName>
    <definedName name="Subida__Bajada_y_Transporte_Cemento" localSheetId="4">[56]Insumos!#REF!</definedName>
    <definedName name="Subida__Bajada_y_Transporte_Cemento" localSheetId="5">[56]Insumos!#REF!</definedName>
    <definedName name="Subida__Bajada_y_Transporte_Cemento" localSheetId="6">[56]Insumos!#REF!</definedName>
    <definedName name="Subida__Bajada_y_Transporte_Cemento" localSheetId="7">[56]Insumos!#REF!</definedName>
    <definedName name="Subida__Bajada_y_Transporte_Cemento" localSheetId="0">[56]Insumos!#REF!</definedName>
    <definedName name="Subida__Bajada_y_Transporte_Cemento">[56]Insumos!#REF!</definedName>
    <definedName name="Subida__Bajada_y_Transporte_Cemento_2">#N/A</definedName>
    <definedName name="Subida__Bajada_y_Transporte_Cemento_3">#N/A</definedName>
    <definedName name="subtotal" localSheetId="2">#REF!</definedName>
    <definedName name="subtotal" localSheetId="3">#REF!</definedName>
    <definedName name="subtotal" localSheetId="4">#REF!</definedName>
    <definedName name="subtotal" localSheetId="5">#REF!</definedName>
    <definedName name="subtotal" localSheetId="6">#REF!</definedName>
    <definedName name="subtotal" localSheetId="7">#REF!</definedName>
    <definedName name="subtotal">#REF!</definedName>
    <definedName name="subtotal_2">"$#REF!.$H$59"</definedName>
    <definedName name="subtotal_3">"$#REF!.$H$59"</definedName>
    <definedName name="SUBTOTAL1" localSheetId="2">#REF!</definedName>
    <definedName name="SUBTOTAL1" localSheetId="3">#REF!</definedName>
    <definedName name="SUBTOTAL1" localSheetId="4">#REF!</definedName>
    <definedName name="SUBTOTAL1" localSheetId="5">#REF!</definedName>
    <definedName name="SUBTOTAL1" localSheetId="6">#REF!</definedName>
    <definedName name="SUBTOTAL1" localSheetId="7">#REF!</definedName>
    <definedName name="SUBTOTAL1">#REF!</definedName>
    <definedName name="SUBTOTAL1_2">"$#REF!.$H$52"</definedName>
    <definedName name="SUBTOTAL1_3">"$#REF!.$H$52"</definedName>
    <definedName name="SUBTOTALA" localSheetId="2">#REF!</definedName>
    <definedName name="SUBTOTALA" localSheetId="3">#REF!</definedName>
    <definedName name="SUBTOTALA" localSheetId="4">#REF!</definedName>
    <definedName name="SUBTOTALA" localSheetId="5">#REF!</definedName>
    <definedName name="SUBTOTALA" localSheetId="6">#REF!</definedName>
    <definedName name="SUBTOTALA" localSheetId="7">#REF!</definedName>
    <definedName name="SUBTOTALA">#REF!</definedName>
    <definedName name="SUBTOTALA_2">"$#REF!.$M$53"</definedName>
    <definedName name="SUBTOTALA_3">"$#REF!.$M$53"</definedName>
    <definedName name="SUBTOTALGASTOSGENERALES" localSheetId="2">#REF!</definedName>
    <definedName name="SUBTOTALGASTOSGENERALES" localSheetId="3">#REF!</definedName>
    <definedName name="SUBTOTALGASTOSGENERALES" localSheetId="4">#REF!</definedName>
    <definedName name="SUBTOTALGASTOSGENERALES" localSheetId="5">#REF!</definedName>
    <definedName name="SUBTOTALGASTOSGENERALES" localSheetId="6">#REF!</definedName>
    <definedName name="SUBTOTALGASTOSGENERALES" localSheetId="7">#REF!</definedName>
    <definedName name="SUBTOTALGASTOSGENERALES">#REF!</definedName>
    <definedName name="SUBTOTALGASTOSGENERALES_2">"$#REF!.$H$67"</definedName>
    <definedName name="SUBTOTALGASTOSGENERALES_3">"$#REF!.$H$67"</definedName>
    <definedName name="SUBTOTALGASTOSGENERALES1" localSheetId="2">#REF!</definedName>
    <definedName name="SUBTOTALGASTOSGENERALES1" localSheetId="3">#REF!</definedName>
    <definedName name="SUBTOTALGASTOSGENERALES1" localSheetId="4">#REF!</definedName>
    <definedName name="SUBTOTALGASTOSGENERALES1" localSheetId="5">#REF!</definedName>
    <definedName name="SUBTOTALGASTOSGENERALES1" localSheetId="6">#REF!</definedName>
    <definedName name="SUBTOTALGASTOSGENERALES1" localSheetId="7">#REF!</definedName>
    <definedName name="SUBTOTALGASTOSGENERALES1">#REF!</definedName>
    <definedName name="SUBTOTALGASTOSGENERALES1_2">"$#REF!.$H$59"</definedName>
    <definedName name="SUBTOTALGASTOSGENERALES1_3">"$#REF!.$H$59"</definedName>
    <definedName name="subtotalgeneral" localSheetId="2">#REF!</definedName>
    <definedName name="subtotalgeneral" localSheetId="3">#REF!</definedName>
    <definedName name="subtotalgeneral" localSheetId="4">#REF!</definedName>
    <definedName name="subtotalgeneral" localSheetId="5">#REF!</definedName>
    <definedName name="subtotalgeneral" localSheetId="6">#REF!</definedName>
    <definedName name="subtotalgeneral" localSheetId="7">#REF!</definedName>
    <definedName name="subtotalgeneral">#REF!</definedName>
    <definedName name="SUBTOTALPRESU" localSheetId="2">#REF!</definedName>
    <definedName name="SUBTOTALPRESU" localSheetId="4">#REF!</definedName>
    <definedName name="SUBTOTALPRESU" localSheetId="7">#REF!</definedName>
    <definedName name="SUBTOTALPRESU">#REF!</definedName>
    <definedName name="SUBTOTALPRESU_2">"$#REF!.$F$52"</definedName>
    <definedName name="SUBTOTALPRESU_3">"$#REF!.$F$52"</definedName>
    <definedName name="SUELDO" localSheetId="2">#REF!</definedName>
    <definedName name="SUELDO" localSheetId="3">#REF!</definedName>
    <definedName name="SUELDO" localSheetId="4">#REF!</definedName>
    <definedName name="SUELDO" localSheetId="5">#REF!</definedName>
    <definedName name="SUELDO" localSheetId="6">#REF!</definedName>
    <definedName name="SUELDO" localSheetId="7">#REF!</definedName>
    <definedName name="SUELDO">#REF!</definedName>
    <definedName name="SUELDO_2">"$#REF!.$#REF!$#REF!"</definedName>
    <definedName name="SUELDO_3">"$#REF!.$#REF!$#REF!"</definedName>
    <definedName name="SUMA2N" localSheetId="2">#REF!</definedName>
    <definedName name="SUMA2N" localSheetId="3">#REF!</definedName>
    <definedName name="SUMA2N" localSheetId="4">#REF!</definedName>
    <definedName name="SUMA2N" localSheetId="5">#REF!</definedName>
    <definedName name="SUMA2N" localSheetId="6">#REF!</definedName>
    <definedName name="SUMA2N" localSheetId="7">#REF!</definedName>
    <definedName name="SUMA2N" localSheetId="0">#REF!</definedName>
    <definedName name="SUMA2N">#REF!</definedName>
    <definedName name="SUMA3N" localSheetId="2">#REF!</definedName>
    <definedName name="SUMA3N" localSheetId="3">#REF!</definedName>
    <definedName name="SUMA3N" localSheetId="4">#REF!</definedName>
    <definedName name="SUMA3N" localSheetId="5">#REF!</definedName>
    <definedName name="SUMA3N" localSheetId="6">#REF!</definedName>
    <definedName name="SUMA3N" localSheetId="7">#REF!</definedName>
    <definedName name="SUMA3N" localSheetId="0">#REF!</definedName>
    <definedName name="SUMA3N">#REF!</definedName>
    <definedName name="SUMA4N" localSheetId="2">#REF!</definedName>
    <definedName name="SUMA4N" localSheetId="4">#REF!</definedName>
    <definedName name="SUMA4N" localSheetId="7">#REF!</definedName>
    <definedName name="SUMA4N">#REF!</definedName>
    <definedName name="SUMA5N" localSheetId="2">#REF!</definedName>
    <definedName name="SUMA5N" localSheetId="4">#REF!</definedName>
    <definedName name="SUMA5N" localSheetId="7">#REF!</definedName>
    <definedName name="SUMA5N">#REF!</definedName>
    <definedName name="SUMA6N" localSheetId="2">#REF!</definedName>
    <definedName name="SUMA6N" localSheetId="3">#REF!</definedName>
    <definedName name="SUMA6N" localSheetId="4">#REF!</definedName>
    <definedName name="SUMA6N" localSheetId="5">#REF!</definedName>
    <definedName name="SUMA6N" localSheetId="6">#REF!</definedName>
    <definedName name="SUMA6N" localSheetId="7">#REF!</definedName>
    <definedName name="SUMA6N" localSheetId="0">#REF!</definedName>
    <definedName name="SUMA6N">#REF!</definedName>
    <definedName name="Suministro_y_Regado_de_Tierra_Negra" localSheetId="2">[19]Insumos!#REF!</definedName>
    <definedName name="Suministro_y_Regado_de_Tierra_Negra" localSheetId="3">[19]Insumos!#REF!</definedName>
    <definedName name="Suministro_y_Regado_de_Tierra_Negra" localSheetId="4">[19]Insumos!#REF!</definedName>
    <definedName name="Suministro_y_Regado_de_Tierra_Negra" localSheetId="5">[19]Insumos!#REF!</definedName>
    <definedName name="Suministro_y_Regado_de_Tierra_Negra" localSheetId="6">[19]Insumos!#REF!</definedName>
    <definedName name="Suministro_y_Regado_de_Tierra_Negra" localSheetId="7">[19]Insumos!#REF!</definedName>
    <definedName name="Suministro_y_Regado_de_Tierra_Negra" localSheetId="0">[19]Insumos!#REF!</definedName>
    <definedName name="Suministro_y_Regado_de_Tierra_Negra">[19]Insumos!#REF!</definedName>
    <definedName name="SUMINISTROS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0">#REF!</definedName>
    <definedName name="T">#REF!</definedName>
    <definedName name="TABIQUESBAÑOSM2CONTRA" localSheetId="2">#REF!</definedName>
    <definedName name="TABIQUESBAÑOSM2CONTRA" localSheetId="4">#REF!</definedName>
    <definedName name="TABIQUESBAÑOSM2CONTRA" localSheetId="7">#REF!</definedName>
    <definedName name="TABIQUESBAÑOSM2CONTRA">#REF!</definedName>
    <definedName name="TABLA" localSheetId="2">#REF!</definedName>
    <definedName name="TABLA" localSheetId="4">#REF!</definedName>
    <definedName name="TABLA" localSheetId="5">#REF!</definedName>
    <definedName name="TABLA" localSheetId="6">#REF!</definedName>
    <definedName name="TABLA" localSheetId="7">#REF!</definedName>
    <definedName name="TABLA">#REF!</definedName>
    <definedName name="Tabla1" localSheetId="2">#REF!</definedName>
    <definedName name="Tabla1" localSheetId="4">#REF!</definedName>
    <definedName name="TABLA1" localSheetId="5">#REF!</definedName>
    <definedName name="TABLA1" localSheetId="6">#REF!</definedName>
    <definedName name="Tabla1" localSheetId="7">#REF!</definedName>
    <definedName name="Tabla1">#REF!</definedName>
    <definedName name="tablaadicionales">[155]Cubicacion!$A$125:$G$159</definedName>
    <definedName name="TABLAP" localSheetId="2">#REF!</definedName>
    <definedName name="TABLAP" localSheetId="3">#REF!</definedName>
    <definedName name="TABLAP" localSheetId="4">#REF!</definedName>
    <definedName name="TABLAP" localSheetId="5">#REF!</definedName>
    <definedName name="TABLAP" localSheetId="6">#REF!</definedName>
    <definedName name="TABLAP" localSheetId="7">#REF!</definedName>
    <definedName name="TABLAP" localSheetId="0">#REF!</definedName>
    <definedName name="TABLAP">#REF!</definedName>
    <definedName name="TABLAPARTIDAS" localSheetId="2">#REF!</definedName>
    <definedName name="TABLAPARTIDAS" localSheetId="3">#REF!</definedName>
    <definedName name="TABLAPARTIDAS" localSheetId="4">#REF!</definedName>
    <definedName name="TABLAPARTIDAS" localSheetId="5">#REF!</definedName>
    <definedName name="TABLAPARTIDAS" localSheetId="6">#REF!</definedName>
    <definedName name="TABLAPARTIDAS" localSheetId="7">#REF!</definedName>
    <definedName name="TABLAPARTIDAS" localSheetId="0">#REF!</definedName>
    <definedName name="TABLAPARTIDAS">#REF!</definedName>
    <definedName name="TABLESTACADO" localSheetId="2">'[156]Ana.precios un'!#REF!</definedName>
    <definedName name="TABLESTACADO" localSheetId="3">'[156]Ana.precios un'!#REF!</definedName>
    <definedName name="TABLESTACADO" localSheetId="4">'[156]Ana.precios un'!#REF!</definedName>
    <definedName name="TABLESTACADO" localSheetId="5">'[156]Ana.precios un'!#REF!</definedName>
    <definedName name="TABLESTACADO" localSheetId="6">'[156]Ana.precios un'!#REF!</definedName>
    <definedName name="TABLESTACADO" localSheetId="7">'[156]Ana.precios un'!#REF!</definedName>
    <definedName name="TABLESTACADO" localSheetId="0">'[156]Ana.precios un'!#REF!</definedName>
    <definedName name="TABLESTACADO">'[156]Ana.precios un'!#REF!</definedName>
    <definedName name="tablestacas" localSheetId="2">[110]Análisis!#REF!</definedName>
    <definedName name="tablestacas" localSheetId="4">[110]Análisis!#REF!</definedName>
    <definedName name="tablestacas" localSheetId="7">[110]Análisis!#REF!</definedName>
    <definedName name="tablestacas">[110]Análisis!#REF!</definedName>
    <definedName name="TABLETAS" localSheetId="2">[74]Análisis!#REF!</definedName>
    <definedName name="TABLETAS" localSheetId="4">[74]Análisis!#REF!</definedName>
    <definedName name="TABLETAS" localSheetId="7">[74]Análisis!#REF!</definedName>
    <definedName name="TABLETAS">[74]Análisis!#REF!</definedName>
    <definedName name="TABLETAS_2">#N/A</definedName>
    <definedName name="TABLETAS_3">#N/A</definedName>
    <definedName name="TANGIT">'[23]Pu-Sanit.'!$C$130</definedName>
    <definedName name="TANQUEAGUA" localSheetId="2">#REF!</definedName>
    <definedName name="TANQUEAGUA" localSheetId="3">#REF!</definedName>
    <definedName name="TANQUEAGUA" localSheetId="4">#REF!</definedName>
    <definedName name="TANQUEAGUA" localSheetId="5">#REF!</definedName>
    <definedName name="TANQUEAGUA" localSheetId="6">#REF!</definedName>
    <definedName name="TANQUEAGUA" localSheetId="7">#REF!</definedName>
    <definedName name="TANQUEAGUA" localSheetId="0">#REF!</definedName>
    <definedName name="TANQUEAGUA">#REF!</definedName>
    <definedName name="tap">'[32]Pres. '!$E$21</definedName>
    <definedName name="TAPACISALUM2727" localSheetId="2">#REF!</definedName>
    <definedName name="TAPACISALUM2727" localSheetId="3">#REF!</definedName>
    <definedName name="TAPACISALUM2727" localSheetId="4">#REF!</definedName>
    <definedName name="TAPACISALUM2727" localSheetId="5">#REF!</definedName>
    <definedName name="TAPACISALUM2727" localSheetId="6">#REF!</definedName>
    <definedName name="TAPACISALUM2727" localSheetId="7">#REF!</definedName>
    <definedName name="TAPACISALUM2727" localSheetId="0">#REF!</definedName>
    <definedName name="TAPACISALUM2727">#REF!</definedName>
    <definedName name="TAPAINODNAT" localSheetId="2">#REF!</definedName>
    <definedName name="TAPAINODNAT" localSheetId="4">#REF!</definedName>
    <definedName name="TAPAINODNAT" localSheetId="7">#REF!</definedName>
    <definedName name="TAPAINODNAT">#REF!</definedName>
    <definedName name="TAPE" localSheetId="2">#REF!</definedName>
    <definedName name="TAPE" localSheetId="4">#REF!</definedName>
    <definedName name="TAPE" localSheetId="7">#REF!</definedName>
    <definedName name="TAPE">#REF!</definedName>
    <definedName name="TAPE23" localSheetId="2">#REF!</definedName>
    <definedName name="TAPE23" localSheetId="4">#REF!</definedName>
    <definedName name="TAPE23" localSheetId="5">#REF!</definedName>
    <definedName name="TAPE23" localSheetId="6">#REF!</definedName>
    <definedName name="TAPE23" localSheetId="7">#REF!</definedName>
    <definedName name="TAPE23">#REF!</definedName>
    <definedName name="TAPE3M">[33]Materiales!$E$817</definedName>
    <definedName name="Tapete.2.1x0.8.habit." localSheetId="2">#REF!</definedName>
    <definedName name="Tapete.2.1x0.8.habit." localSheetId="3">#REF!</definedName>
    <definedName name="Tapete.2.1x0.8.habit." localSheetId="4">#REF!</definedName>
    <definedName name="Tapete.2.1x0.8.habit." localSheetId="5">#REF!</definedName>
    <definedName name="Tapete.2.1x0.8.habit." localSheetId="6">#REF!</definedName>
    <definedName name="Tapete.2.1x0.8.habit." localSheetId="7">#REF!</definedName>
    <definedName name="Tapete.2.1x0.8.habit.">#REF!</definedName>
    <definedName name="tapetes.1.8x1.1.habit." localSheetId="2">#REF!</definedName>
    <definedName name="tapetes.1.8x1.1.habit." localSheetId="4">#REF!</definedName>
    <definedName name="tapetes.1.8x1.1.habit." localSheetId="7">#REF!</definedName>
    <definedName name="tapetes.1.8x1.1.habit.">#REF!</definedName>
    <definedName name="Tapetes.4.2x2.hall" localSheetId="2">#REF!</definedName>
    <definedName name="Tapetes.4.2x2.hall" localSheetId="4">#REF!</definedName>
    <definedName name="Tapetes.4.2x2.hall" localSheetId="7">#REF!</definedName>
    <definedName name="Tapetes.4.2x2.hall">#REF!</definedName>
    <definedName name="TAPONHHG1" localSheetId="2">#REF!</definedName>
    <definedName name="TAPONHHG1" localSheetId="4">#REF!</definedName>
    <definedName name="TAPONHHG1" localSheetId="5">#REF!</definedName>
    <definedName name="TAPONHHG1" localSheetId="6">#REF!</definedName>
    <definedName name="TAPONHHG1" localSheetId="7">#REF!</definedName>
    <definedName name="TAPONHHG1">#REF!</definedName>
    <definedName name="TAPONHHG112" localSheetId="2">#REF!</definedName>
    <definedName name="TAPONHHG112" localSheetId="4">#REF!</definedName>
    <definedName name="TAPONHHG112" localSheetId="5">#REF!</definedName>
    <definedName name="TAPONHHG112" localSheetId="6">#REF!</definedName>
    <definedName name="TAPONHHG112" localSheetId="7">#REF!</definedName>
    <definedName name="TAPONHHG112">#REF!</definedName>
    <definedName name="TAPONHHG12" localSheetId="2">#REF!</definedName>
    <definedName name="TAPONHHG12" localSheetId="4">#REF!</definedName>
    <definedName name="TAPONHHG12" localSheetId="5">#REF!</definedName>
    <definedName name="TAPONHHG12" localSheetId="6">#REF!</definedName>
    <definedName name="TAPONHHG12" localSheetId="7">#REF!</definedName>
    <definedName name="TAPONHHG12">#REF!</definedName>
    <definedName name="TAPONHHG2" localSheetId="2">#REF!</definedName>
    <definedName name="TAPONHHG2" localSheetId="4">#REF!</definedName>
    <definedName name="TAPONHHG2" localSheetId="5">#REF!</definedName>
    <definedName name="TAPONHHG2" localSheetId="6">#REF!</definedName>
    <definedName name="TAPONHHG2" localSheetId="7">#REF!</definedName>
    <definedName name="TAPONHHG2">#REF!</definedName>
    <definedName name="TAPONHHG2112" localSheetId="2">#REF!</definedName>
    <definedName name="TAPONHHG2112" localSheetId="4">#REF!</definedName>
    <definedName name="TAPONHHG2112" localSheetId="5">#REF!</definedName>
    <definedName name="TAPONHHG2112" localSheetId="6">#REF!</definedName>
    <definedName name="TAPONHHG2112" localSheetId="7">#REF!</definedName>
    <definedName name="TAPONHHG2112">#REF!</definedName>
    <definedName name="TAPONHHG3" localSheetId="2">#REF!</definedName>
    <definedName name="TAPONHHG3" localSheetId="4">#REF!</definedName>
    <definedName name="TAPONHHG3" localSheetId="5">#REF!</definedName>
    <definedName name="TAPONHHG3" localSheetId="6">#REF!</definedName>
    <definedName name="TAPONHHG3" localSheetId="7">#REF!</definedName>
    <definedName name="TAPONHHG3">#REF!</definedName>
    <definedName name="TAPONHHG34" localSheetId="2">#REF!</definedName>
    <definedName name="TAPONHHG34" localSheetId="4">#REF!</definedName>
    <definedName name="TAPONHHG34" localSheetId="5">#REF!</definedName>
    <definedName name="TAPONHHG34" localSheetId="6">#REF!</definedName>
    <definedName name="TAPONHHG34" localSheetId="7">#REF!</definedName>
    <definedName name="TAPONHHG34">#REF!</definedName>
    <definedName name="TAPONHHG4" localSheetId="2">#REF!</definedName>
    <definedName name="TAPONHHG4" localSheetId="4">#REF!</definedName>
    <definedName name="TAPONHHG4" localSheetId="5">#REF!</definedName>
    <definedName name="TAPONHHG4" localSheetId="6">#REF!</definedName>
    <definedName name="TAPONHHG4" localSheetId="7">#REF!</definedName>
    <definedName name="TAPONHHG4">#REF!</definedName>
    <definedName name="TAPONMHG1" localSheetId="2">#REF!</definedName>
    <definedName name="TAPONMHG1" localSheetId="4">#REF!</definedName>
    <definedName name="TAPONMHG1" localSheetId="5">#REF!</definedName>
    <definedName name="TAPONMHG1" localSheetId="6">#REF!</definedName>
    <definedName name="TAPONMHG1" localSheetId="7">#REF!</definedName>
    <definedName name="TAPONMHG1">#REF!</definedName>
    <definedName name="TAPONMHG112" localSheetId="2">#REF!</definedName>
    <definedName name="TAPONMHG112" localSheetId="4">#REF!</definedName>
    <definedName name="TAPONMHG112" localSheetId="5">#REF!</definedName>
    <definedName name="TAPONMHG112" localSheetId="6">#REF!</definedName>
    <definedName name="TAPONMHG112" localSheetId="7">#REF!</definedName>
    <definedName name="TAPONMHG112">#REF!</definedName>
    <definedName name="TAPONMHG12" localSheetId="2">#REF!</definedName>
    <definedName name="TAPONMHG12" localSheetId="4">#REF!</definedName>
    <definedName name="TAPONMHG12" localSheetId="5">#REF!</definedName>
    <definedName name="TAPONMHG12" localSheetId="6">#REF!</definedName>
    <definedName name="TAPONMHG12" localSheetId="7">#REF!</definedName>
    <definedName name="TAPONMHG12">#REF!</definedName>
    <definedName name="TAPONMHG2" localSheetId="2">#REF!</definedName>
    <definedName name="TAPONMHG2" localSheetId="4">#REF!</definedName>
    <definedName name="TAPONMHG2" localSheetId="5">#REF!</definedName>
    <definedName name="TAPONMHG2" localSheetId="6">#REF!</definedName>
    <definedName name="TAPONMHG2" localSheetId="7">#REF!</definedName>
    <definedName name="TAPONMHG2">#REF!</definedName>
    <definedName name="TAPONMHG212" localSheetId="2">#REF!</definedName>
    <definedName name="TAPONMHG212" localSheetId="4">#REF!</definedName>
    <definedName name="TAPONMHG212" localSheetId="5">#REF!</definedName>
    <definedName name="TAPONMHG212" localSheetId="6">#REF!</definedName>
    <definedName name="TAPONMHG212" localSheetId="7">#REF!</definedName>
    <definedName name="TAPONMHG212">#REF!</definedName>
    <definedName name="TAPONMHG3" localSheetId="2">#REF!</definedName>
    <definedName name="TAPONMHG3" localSheetId="4">#REF!</definedName>
    <definedName name="TAPONMHG3" localSheetId="5">#REF!</definedName>
    <definedName name="TAPONMHG3" localSheetId="6">#REF!</definedName>
    <definedName name="TAPONMHG3" localSheetId="7">#REF!</definedName>
    <definedName name="TAPONMHG3">#REF!</definedName>
    <definedName name="TAPONMHG34" localSheetId="2">#REF!</definedName>
    <definedName name="TAPONMHG34" localSheetId="4">#REF!</definedName>
    <definedName name="TAPONMHG34" localSheetId="5">#REF!</definedName>
    <definedName name="TAPONMHG34" localSheetId="6">#REF!</definedName>
    <definedName name="TAPONMHG34" localSheetId="7">#REF!</definedName>
    <definedName name="TAPONMHG34">#REF!</definedName>
    <definedName name="TAPONMHG4" localSheetId="2">#REF!</definedName>
    <definedName name="TAPONMHG4" localSheetId="4">#REF!</definedName>
    <definedName name="TAPONMHG4" localSheetId="5">#REF!</definedName>
    <definedName name="TAPONMHG4" localSheetId="6">#REF!</definedName>
    <definedName name="TAPONMHG4" localSheetId="7">#REF!</definedName>
    <definedName name="TAPONMHG4">#REF!</definedName>
    <definedName name="TAPONREG2" localSheetId="2">#REF!</definedName>
    <definedName name="TAPONREG2" localSheetId="4">#REF!</definedName>
    <definedName name="TAPONREG2" localSheetId="7">#REF!</definedName>
    <definedName name="TAPONREG2">#REF!</definedName>
    <definedName name="TAPONREG3" localSheetId="2">#REF!</definedName>
    <definedName name="TAPONREG3" localSheetId="4">#REF!</definedName>
    <definedName name="TAPONREG3" localSheetId="7">#REF!</definedName>
    <definedName name="TAPONREG3">#REF!</definedName>
    <definedName name="TAPONREG4" localSheetId="2">#REF!</definedName>
    <definedName name="TAPONREG4" localSheetId="4">#REF!</definedName>
    <definedName name="TAPONREG4" localSheetId="7">#REF!</definedName>
    <definedName name="TAPONREG4">#REF!</definedName>
    <definedName name="TARRANC" localSheetId="2">'[23]anal term'!#REF!</definedName>
    <definedName name="TARRANC" localSheetId="4">'[23]anal term'!#REF!</definedName>
    <definedName name="TARRANC" localSheetId="7">'[23]anal term'!#REF!</definedName>
    <definedName name="TARRANC">'[23]anal term'!#REF!</definedName>
    <definedName name="TARUGO" localSheetId="2">#REF!</definedName>
    <definedName name="TARUGO" localSheetId="3">#REF!</definedName>
    <definedName name="TARUGO" localSheetId="4">#REF!</definedName>
    <definedName name="TARUGO" localSheetId="5">#REF!</definedName>
    <definedName name="TARUGO" localSheetId="6">#REF!</definedName>
    <definedName name="TARUGO" localSheetId="7">#REF!</definedName>
    <definedName name="TARUGO" localSheetId="0">#REF!</definedName>
    <definedName name="TARUGO">#REF!</definedName>
    <definedName name="TASA">[157]Insumos!$H$2</definedName>
    <definedName name="tasa.del.dolar" localSheetId="2">#REF!</definedName>
    <definedName name="tasa.del.dolar" localSheetId="3">#REF!</definedName>
    <definedName name="tasa.del.dolar" localSheetId="4">#REF!</definedName>
    <definedName name="tasa.del.dolar" localSheetId="5">#REF!</definedName>
    <definedName name="tasa.del.dolar" localSheetId="6">#REF!</definedName>
    <definedName name="tasa.del.dolar" localSheetId="7">#REF!</definedName>
    <definedName name="tasa.del.dolar">#REF!</definedName>
    <definedName name="Tb_Materiales" localSheetId="2">#REF!</definedName>
    <definedName name="Tb_Materiales" localSheetId="4">#REF!</definedName>
    <definedName name="Tb_Materiales" localSheetId="5">#REF!</definedName>
    <definedName name="Tb_Materiales" localSheetId="6">#REF!</definedName>
    <definedName name="Tb_Materiales" localSheetId="7">#REF!</definedName>
    <definedName name="Tb_Materiales">#REF!</definedName>
    <definedName name="TC" localSheetId="2">#REF!</definedName>
    <definedName name="TC" localSheetId="4">#REF!</definedName>
    <definedName name="TC" localSheetId="7">#REF!</definedName>
    <definedName name="TC">#REF!</definedName>
    <definedName name="TC220V" localSheetId="2">'[23]Ana-elect.'!#REF!</definedName>
    <definedName name="TC220V" localSheetId="4">'[23]Ana-elect.'!#REF!</definedName>
    <definedName name="TC220V" localSheetId="7">'[23]Ana-elect.'!#REF!</definedName>
    <definedName name="TC220V">'[23]Ana-elect.'!#REF!</definedName>
    <definedName name="TCCA">'[158]MANO DE OBRA'!$D$44</definedName>
    <definedName name="TCDE" localSheetId="2">#REF!</definedName>
    <definedName name="TCDE" localSheetId="3">#REF!</definedName>
    <definedName name="TCDE" localSheetId="4">#REF!</definedName>
    <definedName name="TCDE" localSheetId="5">#REF!</definedName>
    <definedName name="TCDE" localSheetId="6">#REF!</definedName>
    <definedName name="TCDE" localSheetId="7">#REF!</definedName>
    <definedName name="TCDE" localSheetId="0">#REF!</definedName>
    <definedName name="TCDE">#REF!</definedName>
    <definedName name="TCEL" localSheetId="2">#REF!</definedName>
    <definedName name="TCEL" localSheetId="4">#REF!</definedName>
    <definedName name="TCEL" localSheetId="7">#REF!</definedName>
    <definedName name="TCEL">#REF!</definedName>
    <definedName name="TCPI" localSheetId="2">#REF!</definedName>
    <definedName name="TCPI" localSheetId="4">#REF!</definedName>
    <definedName name="TCPI" localSheetId="5">#REF!</definedName>
    <definedName name="TCPI" localSheetId="6">#REF!</definedName>
    <definedName name="TCPI" localSheetId="7">#REF!</definedName>
    <definedName name="TCPI">#REF!</definedName>
    <definedName name="TCPL" localSheetId="2">#REF!</definedName>
    <definedName name="TCPL" localSheetId="4">#REF!</definedName>
    <definedName name="TCPL" localSheetId="5">#REF!</definedName>
    <definedName name="TCPL" localSheetId="6">#REF!</definedName>
    <definedName name="TCPL" localSheetId="7">#REF!</definedName>
    <definedName name="TCPL">#REF!</definedName>
    <definedName name="TCVA" localSheetId="2">#REF!</definedName>
    <definedName name="TCVA" localSheetId="4">#REF!</definedName>
    <definedName name="TCVA" localSheetId="5">#REF!</definedName>
    <definedName name="TCVA" localSheetId="6">#REF!</definedName>
    <definedName name="TCVA" localSheetId="7">#REF!</definedName>
    <definedName name="TCVA">#REF!</definedName>
    <definedName name="techo.madera" localSheetId="2">#REF!</definedName>
    <definedName name="techo.madera" localSheetId="4">#REF!</definedName>
    <definedName name="techo.madera" localSheetId="7">#REF!</definedName>
    <definedName name="techo.madera">#REF!</definedName>
    <definedName name="Techo.Madera.Cana" localSheetId="2">#REF!</definedName>
    <definedName name="Techo.Madera.Cana" localSheetId="4">#REF!</definedName>
    <definedName name="Techo.Madera.Cana" localSheetId="7">#REF!</definedName>
    <definedName name="Techo.Madera.Cana">#REF!</definedName>
    <definedName name="Techo.madera.ondulina" localSheetId="2">#REF!</definedName>
    <definedName name="Techo.madera.ondulina" localSheetId="4">#REF!</definedName>
    <definedName name="Techo.madera.ondulina" localSheetId="7">#REF!</definedName>
    <definedName name="Techo.madera.ondulina">#REF!</definedName>
    <definedName name="Techo.Madera.Shingle">[89]Análisis!$N$1024</definedName>
    <definedName name="Techo.MaderayCana" localSheetId="2">#REF!</definedName>
    <definedName name="Techo.MaderayCana" localSheetId="3">#REF!</definedName>
    <definedName name="Techo.MaderayCana" localSheetId="4">#REF!</definedName>
    <definedName name="Techo.MaderayCana" localSheetId="5">#REF!</definedName>
    <definedName name="Techo.MaderayCana" localSheetId="6">#REF!</definedName>
    <definedName name="Techo.MaderayCana" localSheetId="7">#REF!</definedName>
    <definedName name="Techo.MaderayCana">#REF!</definedName>
    <definedName name="Techo.MaderayShingels" localSheetId="2">#REF!</definedName>
    <definedName name="Techo.MaderayShingels" localSheetId="4">#REF!</definedName>
    <definedName name="Techo.MaderayShingels" localSheetId="7">#REF!</definedName>
    <definedName name="Techo.MaderayShingels">#REF!</definedName>
    <definedName name="TECHO_ZINC">[78]Analisis!$F$641</definedName>
    <definedName name="TECHOS" localSheetId="2">#REF!</definedName>
    <definedName name="TECHOS" localSheetId="3">#REF!</definedName>
    <definedName name="TECHOS" localSheetId="4">#REF!</definedName>
    <definedName name="TECHOS" localSheetId="5">#REF!</definedName>
    <definedName name="TECHOS" localSheetId="6">#REF!</definedName>
    <definedName name="TECHOS" localSheetId="7">#REF!</definedName>
    <definedName name="TECHOS" localSheetId="0">#REF!</definedName>
    <definedName name="TECHOS">#REF!</definedName>
    <definedName name="TECHOS_AN" localSheetId="2">#REF!</definedName>
    <definedName name="TECHOS_AN" localSheetId="4">#REF!</definedName>
    <definedName name="TECHOS_AN" localSheetId="7">#REF!</definedName>
    <definedName name="TECHOS_AN">#REF!</definedName>
    <definedName name="TECHOTEJASFFORROCAO" localSheetId="2">#REF!</definedName>
    <definedName name="TECHOTEJASFFORROCAO" localSheetId="4">#REF!</definedName>
    <definedName name="TECHOTEJASFFORROCAO" localSheetId="7">#REF!</definedName>
    <definedName name="TECHOTEJASFFORROCAO">#REF!</definedName>
    <definedName name="TECHOTEJASFFORROCED" localSheetId="2">#REF!</definedName>
    <definedName name="TECHOTEJASFFORROCED" localSheetId="4">#REF!</definedName>
    <definedName name="TECHOTEJASFFORROCED" localSheetId="7">#REF!</definedName>
    <definedName name="TECHOTEJASFFORROCED">#REF!</definedName>
    <definedName name="TECHOTEJASFFORROPINTRA" localSheetId="2">#REF!</definedName>
    <definedName name="TECHOTEJASFFORROPINTRA" localSheetId="4">#REF!</definedName>
    <definedName name="TECHOTEJASFFORROPINTRA" localSheetId="7">#REF!</definedName>
    <definedName name="TECHOTEJASFFORROPINTRA">#REF!</definedName>
    <definedName name="TECHOTEJASFFORROROBBRA" localSheetId="2">#REF!</definedName>
    <definedName name="TECHOTEJASFFORROROBBRA" localSheetId="4">#REF!</definedName>
    <definedName name="TECHOTEJASFFORROROBBRA" localSheetId="7">#REF!</definedName>
    <definedName name="TECHOTEJASFFORROROBBRA">#REF!</definedName>
    <definedName name="TECHOTEJCURVFORROCAO" localSheetId="2">#REF!</definedName>
    <definedName name="TECHOTEJCURVFORROCAO" localSheetId="4">#REF!</definedName>
    <definedName name="TECHOTEJCURVFORROCAO" localSheetId="7">#REF!</definedName>
    <definedName name="TECHOTEJCURVFORROCAO">#REF!</definedName>
    <definedName name="TECHOTEJCURVFORROCED" localSheetId="2">#REF!</definedName>
    <definedName name="TECHOTEJCURVFORROCED" localSheetId="4">#REF!</definedName>
    <definedName name="TECHOTEJCURVFORROCED" localSheetId="7">#REF!</definedName>
    <definedName name="TECHOTEJCURVFORROCED">#REF!</definedName>
    <definedName name="TECHOTEJCURVFORROPINTRA" localSheetId="2">#REF!</definedName>
    <definedName name="TECHOTEJCURVFORROPINTRA" localSheetId="4">#REF!</definedName>
    <definedName name="TECHOTEJCURVFORROPINTRA" localSheetId="7">#REF!</definedName>
    <definedName name="TECHOTEJCURVFORROPINTRA">#REF!</definedName>
    <definedName name="TECHOTEJCURVFORROROBBRA" localSheetId="2">#REF!</definedName>
    <definedName name="TECHOTEJCURVFORROROBBRA" localSheetId="4">#REF!</definedName>
    <definedName name="TECHOTEJCURVFORROROBBRA" localSheetId="7">#REF!</definedName>
    <definedName name="TECHOTEJCURVFORROROBBRA">#REF!</definedName>
    <definedName name="TECHOTEJCURVSOBREFINO" localSheetId="2">#REF!</definedName>
    <definedName name="TECHOTEJCURVSOBREFINO" localSheetId="4">#REF!</definedName>
    <definedName name="TECHOTEJCURVSOBREFINO" localSheetId="7">#REF!</definedName>
    <definedName name="TECHOTEJCURVSOBREFINO">#REF!</definedName>
    <definedName name="TECHOTEJCURVTIJPIN" localSheetId="2">#REF!</definedName>
    <definedName name="TECHOTEJCURVTIJPIN" localSheetId="4">#REF!</definedName>
    <definedName name="TECHOTEJCURVTIJPIN" localSheetId="7">#REF!</definedName>
    <definedName name="TECHOTEJCURVTIJPIN">#REF!</definedName>
    <definedName name="TECHOZIN26TIJPIN" localSheetId="2">#REF!</definedName>
    <definedName name="TECHOZIN26TIJPIN" localSheetId="4">#REF!</definedName>
    <definedName name="TECHOZIN26TIJPIN" localSheetId="7">#REF!</definedName>
    <definedName name="TECHOZIN26TIJPIN">#REF!</definedName>
    <definedName name="TECYESO" localSheetId="2">#REF!</definedName>
    <definedName name="TECYESO" localSheetId="4">#REF!</definedName>
    <definedName name="TECYESO" localSheetId="7">#REF!</definedName>
    <definedName name="TECYESO">#REF!</definedName>
    <definedName name="tee_pp_0.5">[75]PRECIOS!$E$29</definedName>
    <definedName name="tee_pp_1">[75]PRECIOS!$E$28</definedName>
    <definedName name="tee_pp_1.5">[75]PRECIOS!$E$27</definedName>
    <definedName name="tee_pp_2">[75]PRECIOS!$E$26</definedName>
    <definedName name="TEE1_2HG">[33]Materiales!$E$464</definedName>
    <definedName name="TEECPVC12" localSheetId="2">#REF!</definedName>
    <definedName name="TEECPVC12" localSheetId="3">#REF!</definedName>
    <definedName name="TEECPVC12" localSheetId="4">#REF!</definedName>
    <definedName name="TEECPVC12" localSheetId="5">#REF!</definedName>
    <definedName name="TEECPVC12" localSheetId="6">#REF!</definedName>
    <definedName name="TEECPVC12" localSheetId="7">#REF!</definedName>
    <definedName name="TEECPVC12" localSheetId="0">#REF!</definedName>
    <definedName name="TEECPVC12">#REF!</definedName>
    <definedName name="TEECPVC34" localSheetId="2">#REF!</definedName>
    <definedName name="TEECPVC34" localSheetId="4">#REF!</definedName>
    <definedName name="TEECPVC34" localSheetId="7">#REF!</definedName>
    <definedName name="TEECPVC34">#REF!</definedName>
    <definedName name="TEEHG1" localSheetId="2">#REF!</definedName>
    <definedName name="TEEHG1" localSheetId="4">#REF!</definedName>
    <definedName name="TEEHG1" localSheetId="7">#REF!</definedName>
    <definedName name="TEEHG1">#REF!</definedName>
    <definedName name="TEEHG112" localSheetId="2">#REF!</definedName>
    <definedName name="TEEHG112" localSheetId="4">#REF!</definedName>
    <definedName name="TEEHG112" localSheetId="7">#REF!</definedName>
    <definedName name="TEEHG112">#REF!</definedName>
    <definedName name="TEEHG12" localSheetId="2">#REF!</definedName>
    <definedName name="TEEHG12" localSheetId="4">#REF!</definedName>
    <definedName name="TEEHG12" localSheetId="7">#REF!</definedName>
    <definedName name="TEEHG12">#REF!</definedName>
    <definedName name="TEEHG125" localSheetId="2">#REF!</definedName>
    <definedName name="TEEHG125" localSheetId="4">#REF!</definedName>
    <definedName name="TEEHG125" localSheetId="5">#REF!</definedName>
    <definedName name="TEEHG125" localSheetId="6">#REF!</definedName>
    <definedName name="TEEHG125" localSheetId="7">#REF!</definedName>
    <definedName name="TEEHG125">#REF!</definedName>
    <definedName name="TEEHG2" localSheetId="2">#REF!</definedName>
    <definedName name="TEEHG2" localSheetId="4">#REF!</definedName>
    <definedName name="TEEHG2" localSheetId="7">#REF!</definedName>
    <definedName name="TEEHG2">#REF!</definedName>
    <definedName name="TEEHG212" localSheetId="2">#REF!</definedName>
    <definedName name="TEEHG212" localSheetId="4">#REF!</definedName>
    <definedName name="TEEHG212" localSheetId="7">#REF!</definedName>
    <definedName name="TEEHG212">#REF!</definedName>
    <definedName name="TEEHG3" localSheetId="2">#REF!</definedName>
    <definedName name="TEEHG3" localSheetId="4">#REF!</definedName>
    <definedName name="TEEHG3" localSheetId="7">#REF!</definedName>
    <definedName name="TEEHG3">#REF!</definedName>
    <definedName name="TEEHG34" localSheetId="2">#REF!</definedName>
    <definedName name="TEEHG34" localSheetId="4">#REF!</definedName>
    <definedName name="TEEHG34" localSheetId="7">#REF!</definedName>
    <definedName name="TEEHG34">#REF!</definedName>
    <definedName name="TEEHG4" localSheetId="2">#REF!</definedName>
    <definedName name="TEEHG4" localSheetId="4">#REF!</definedName>
    <definedName name="TEEHG4" localSheetId="7">#REF!</definedName>
    <definedName name="TEEHG4">#REF!</definedName>
    <definedName name="TEEPVCDREN2X2" localSheetId="2">#REF!</definedName>
    <definedName name="TEEPVCDREN2X2" localSheetId="4">#REF!</definedName>
    <definedName name="TEEPVCDREN2X2" localSheetId="7">#REF!</definedName>
    <definedName name="TEEPVCDREN2X2">#REF!</definedName>
    <definedName name="TEEPVCDREN3X2" localSheetId="2">#REF!</definedName>
    <definedName name="TEEPVCDREN3X2" localSheetId="4">#REF!</definedName>
    <definedName name="TEEPVCDREN3X2" localSheetId="7">#REF!</definedName>
    <definedName name="TEEPVCDREN3X2">#REF!</definedName>
    <definedName name="TEEPVCDREN3X3" localSheetId="2">#REF!</definedName>
    <definedName name="TEEPVCDREN3X3" localSheetId="4">#REF!</definedName>
    <definedName name="TEEPVCDREN3X3" localSheetId="7">#REF!</definedName>
    <definedName name="TEEPVCDREN3X3">#REF!</definedName>
    <definedName name="TEEPVCDREN4X2" localSheetId="2">#REF!</definedName>
    <definedName name="TEEPVCDREN4X2" localSheetId="4">#REF!</definedName>
    <definedName name="TEEPVCDREN4X2" localSheetId="7">#REF!</definedName>
    <definedName name="TEEPVCDREN4X2">#REF!</definedName>
    <definedName name="TEEPVCDREN4X3" localSheetId="2">#REF!</definedName>
    <definedName name="TEEPVCDREN4X3" localSheetId="4">#REF!</definedName>
    <definedName name="TEEPVCDREN4X3" localSheetId="7">#REF!</definedName>
    <definedName name="TEEPVCDREN4X3">#REF!</definedName>
    <definedName name="TEEPVCDREN4X4" localSheetId="2">#REF!</definedName>
    <definedName name="TEEPVCDREN4X4" localSheetId="4">#REF!</definedName>
    <definedName name="TEEPVCDREN4X4" localSheetId="7">#REF!</definedName>
    <definedName name="TEEPVCDREN4X4">#REF!</definedName>
    <definedName name="TEEPVCDREN6X3" localSheetId="2">#REF!</definedName>
    <definedName name="TEEPVCDREN6X3" localSheetId="4">#REF!</definedName>
    <definedName name="TEEPVCDREN6X3" localSheetId="7">#REF!</definedName>
    <definedName name="TEEPVCDREN6X3">#REF!</definedName>
    <definedName name="TEEPVCDREN6X4" localSheetId="2">#REF!</definedName>
    <definedName name="TEEPVCDREN6X4" localSheetId="4">#REF!</definedName>
    <definedName name="TEEPVCDREN6X4" localSheetId="7">#REF!</definedName>
    <definedName name="TEEPVCDREN6X4">#REF!</definedName>
    <definedName name="TEEPVCDREN6X6" localSheetId="2">#REF!</definedName>
    <definedName name="TEEPVCDREN6X6" localSheetId="4">#REF!</definedName>
    <definedName name="TEEPVCDREN6X6" localSheetId="7">#REF!</definedName>
    <definedName name="TEEPVCDREN6X6">#REF!</definedName>
    <definedName name="TEEPVCPRES1" localSheetId="2">#REF!</definedName>
    <definedName name="TEEPVCPRES1" localSheetId="4">#REF!</definedName>
    <definedName name="TEEPVCPRES1" localSheetId="7">#REF!</definedName>
    <definedName name="TEEPVCPRES1">#REF!</definedName>
    <definedName name="TEEPVCPRES112" localSheetId="2">#REF!</definedName>
    <definedName name="TEEPVCPRES112" localSheetId="4">#REF!</definedName>
    <definedName name="TEEPVCPRES112" localSheetId="7">#REF!</definedName>
    <definedName name="TEEPVCPRES112">#REF!</definedName>
    <definedName name="TEEPVCPRES12" localSheetId="2">#REF!</definedName>
    <definedName name="TEEPVCPRES12" localSheetId="4">#REF!</definedName>
    <definedName name="TEEPVCPRES12" localSheetId="7">#REF!</definedName>
    <definedName name="TEEPVCPRES12">#REF!</definedName>
    <definedName name="TEEPVCPRES2" localSheetId="2">#REF!</definedName>
    <definedName name="TEEPVCPRES2" localSheetId="4">#REF!</definedName>
    <definedName name="TEEPVCPRES2" localSheetId="7">#REF!</definedName>
    <definedName name="TEEPVCPRES2">#REF!</definedName>
    <definedName name="TEEPVCPRES3" localSheetId="2">#REF!</definedName>
    <definedName name="TEEPVCPRES3" localSheetId="4">#REF!</definedName>
    <definedName name="TEEPVCPRES3" localSheetId="7">#REF!</definedName>
    <definedName name="TEEPVCPRES3">#REF!</definedName>
    <definedName name="TEEPVCPRES34" localSheetId="2">#REF!</definedName>
    <definedName name="TEEPVCPRES34" localSheetId="4">#REF!</definedName>
    <definedName name="TEEPVCPRES34" localSheetId="7">#REF!</definedName>
    <definedName name="TEEPVCPRES34">#REF!</definedName>
    <definedName name="TEEPVCPRES4" localSheetId="2">#REF!</definedName>
    <definedName name="TEEPVCPRES4" localSheetId="4">#REF!</definedName>
    <definedName name="TEEPVCPRES4" localSheetId="7">#REF!</definedName>
    <definedName name="TEEPVCPRES4">#REF!</definedName>
    <definedName name="TEEPVCPRES6" localSheetId="2">#REF!</definedName>
    <definedName name="TEEPVCPRES6" localSheetId="4">#REF!</definedName>
    <definedName name="TEEPVCPRES6" localSheetId="7">#REF!</definedName>
    <definedName name="TEEPVCPRES6">#REF!</definedName>
    <definedName name="TEFLON" localSheetId="2">#REF!</definedName>
    <definedName name="TEFLON" localSheetId="3">#REF!</definedName>
    <definedName name="TEFLON" localSheetId="4">#REF!</definedName>
    <definedName name="TEFLON" localSheetId="5">#REF!</definedName>
    <definedName name="TEFLON" localSheetId="6">#REF!</definedName>
    <definedName name="TEFLON" localSheetId="7">#REF!</definedName>
    <definedName name="TEFLON" localSheetId="0">#REF!</definedName>
    <definedName name="TEFLON">#REF!</definedName>
    <definedName name="TEJA" localSheetId="3">[5]Mat!$D$95</definedName>
    <definedName name="TEJA" localSheetId="4">[5]Mat!$D$95</definedName>
    <definedName name="TEJA" localSheetId="5">[5]Mat!$D$95</definedName>
    <definedName name="TEJA" localSheetId="6">[5]Mat!$D$95</definedName>
    <definedName name="TEJA" localSheetId="7">[5]Mat!$D$95</definedName>
    <definedName name="TEJA" localSheetId="0">[5]Mat!$D$95</definedName>
    <definedName name="TEJA">[6]Mat!$D$95</definedName>
    <definedName name="TEJAASFINST" localSheetId="2">#REF!</definedName>
    <definedName name="TEJAASFINST" localSheetId="3">#REF!</definedName>
    <definedName name="TEJAASFINST" localSheetId="4">#REF!</definedName>
    <definedName name="TEJAASFINST" localSheetId="5">#REF!</definedName>
    <definedName name="TEJAASFINST" localSheetId="6">#REF!</definedName>
    <definedName name="TEJAASFINST" localSheetId="7">#REF!</definedName>
    <definedName name="TEJAASFINST" localSheetId="0">#REF!</definedName>
    <definedName name="TEJAASFINST">#REF!</definedName>
    <definedName name="Tejas.en.techo">[59]Análisis!$D$365</definedName>
    <definedName name="tejas.hispaniola" localSheetId="2">#REF!</definedName>
    <definedName name="tejas.hispaniola" localSheetId="3">#REF!</definedName>
    <definedName name="tejas.hispaniola" localSheetId="4">#REF!</definedName>
    <definedName name="tejas.hispaniola" localSheetId="5">#REF!</definedName>
    <definedName name="tejas.hispaniola" localSheetId="6">#REF!</definedName>
    <definedName name="tejas.hispaniola" localSheetId="7">#REF!</definedName>
    <definedName name="tejas.hispaniola">#REF!</definedName>
    <definedName name="TELJAGS" localSheetId="2">#REF!</definedName>
    <definedName name="TELJAGS" localSheetId="4">#REF!</definedName>
    <definedName name="TELJAGS" localSheetId="7">#REF!</definedName>
    <definedName name="TELJAGS">#REF!</definedName>
    <definedName name="TERM" localSheetId="2">#REF!</definedName>
    <definedName name="TERM" localSheetId="4">#REF!</definedName>
    <definedName name="TERM" localSheetId="7">#REF!</definedName>
    <definedName name="TERM">#REF!</definedName>
    <definedName name="Term.Superficie.Horm." localSheetId="2">#REF!</definedName>
    <definedName name="Term.Superficie.Horm." localSheetId="4">#REF!</definedName>
    <definedName name="Term.Superficie.Horm." localSheetId="7">#REF!</definedName>
    <definedName name="Term.Superficie.Horm.">#REF!</definedName>
    <definedName name="tetuii">#REF!</definedName>
    <definedName name="THINN">[33]Materiales!$E$46</definedName>
    <definedName name="THINNER" localSheetId="2">#REF!</definedName>
    <definedName name="THINNER" localSheetId="3">#REF!</definedName>
    <definedName name="THINNER" localSheetId="4">#REF!</definedName>
    <definedName name="THINNER" localSheetId="5">#REF!</definedName>
    <definedName name="THINNER" localSheetId="6">#REF!</definedName>
    <definedName name="THINNER" localSheetId="7">#REF!</definedName>
    <definedName name="THINNER" localSheetId="0">#REF!</definedName>
    <definedName name="THINNER">#REF!</definedName>
    <definedName name="tie" localSheetId="2">[110]Análisis!#REF!</definedName>
    <definedName name="tie" localSheetId="3">[110]Análisis!#REF!</definedName>
    <definedName name="tie" localSheetId="4">[110]Análisis!#REF!</definedName>
    <definedName name="tie" localSheetId="5">[110]Análisis!#REF!</definedName>
    <definedName name="tie" localSheetId="6">[110]Análisis!#REF!</definedName>
    <definedName name="tie" localSheetId="7">[110]Análisis!#REF!</definedName>
    <definedName name="tie" localSheetId="0">[110]Análisis!#REF!</definedName>
    <definedName name="tie">[110]Análisis!#REF!</definedName>
    <definedName name="TIERRAS" localSheetId="2">#REF!</definedName>
    <definedName name="TIERRAS" localSheetId="3">#REF!</definedName>
    <definedName name="TIERRAS" localSheetId="4">#REF!</definedName>
    <definedName name="TIERRAS" localSheetId="5">#REF!</definedName>
    <definedName name="TIERRAS" localSheetId="6">#REF!</definedName>
    <definedName name="TIERRAS" localSheetId="7">#REF!</definedName>
    <definedName name="TIERRAS">#REF!</definedName>
    <definedName name="TIJERILLAMETALICAPARATECHOS" localSheetId="2">'[86]ANALISIS HORMIGON ARMADO'!#REF!</definedName>
    <definedName name="TIJERILLAMETALICAPARATECHOS" localSheetId="3">'[86]ANALISIS HORMIGON ARMADO'!#REF!</definedName>
    <definedName name="TIJERILLAMETALICAPARATECHOS" localSheetId="4">'[86]ANALISIS HORMIGON ARMADO'!#REF!</definedName>
    <definedName name="TIJERILLAMETALICAPARATECHOS" localSheetId="5">'[86]ANALISIS HORMIGON ARMADO'!#REF!</definedName>
    <definedName name="TIJERILLAMETALICAPARATECHOS" localSheetId="6">'[86]ANALISIS HORMIGON ARMADO'!#REF!</definedName>
    <definedName name="TIJERILLAMETALICAPARATECHOS" localSheetId="7">'[86]ANALISIS HORMIGON ARMADO'!#REF!</definedName>
    <definedName name="TIJERILLAMETALICAPARATECHOS">'[86]ANALISIS HORMIGON ARMADO'!#REF!</definedName>
    <definedName name="TINACOS" localSheetId="2">#REF!</definedName>
    <definedName name="TINACOS" localSheetId="3">#REF!</definedName>
    <definedName name="TINACOS" localSheetId="4">#REF!</definedName>
    <definedName name="TINACOS" localSheetId="5">#REF!</definedName>
    <definedName name="TINACOS" localSheetId="6">#REF!</definedName>
    <definedName name="TINACOS" localSheetId="7">#REF!</definedName>
    <definedName name="TINACOS" localSheetId="0">#REF!</definedName>
    <definedName name="TINACOS">#REF!</definedName>
    <definedName name="_xlnm.Print_Titles" localSheetId="1">'LOTE A'!$1:$7</definedName>
    <definedName name="_xlnm.Print_Titles" localSheetId="2">'LOTE B'!$1:$7</definedName>
    <definedName name="_xlnm.Print_Titles" localSheetId="3">'LOTE C'!$2:$8</definedName>
    <definedName name="_xlnm.Print_Titles" localSheetId="4">'LOTE D'!$2:$8</definedName>
    <definedName name="_xlnm.Print_Titles" localSheetId="5">'LOTE E'!$2:$8</definedName>
    <definedName name="_xlnm.Print_Titles" localSheetId="6">'LOTE F'!$2:$8</definedName>
    <definedName name="_xlnm.Print_Titles" localSheetId="7">'LOTE G'!$2:$8</definedName>
    <definedName name="_xlnm.Print_Titles" localSheetId="0">RESUMEN!$1:$3</definedName>
    <definedName name="_xlnm.Print_Titles">#REF!</definedName>
    <definedName name="tiza">#REF!</definedName>
    <definedName name="TL_TABLE" localSheetId="2">#REF!</definedName>
    <definedName name="TL_TABLE" localSheetId="4">#REF!</definedName>
    <definedName name="TL_TABLE" localSheetId="7">#REF!</definedName>
    <definedName name="TL_TABLE">#REF!</definedName>
    <definedName name="TNC" localSheetId="2">#REF!</definedName>
    <definedName name="TNC" localSheetId="3">#REF!</definedName>
    <definedName name="TNC" localSheetId="4">#REF!</definedName>
    <definedName name="TNC" localSheetId="5">#REF!</definedName>
    <definedName name="TNC" localSheetId="6">#REF!</definedName>
    <definedName name="TNC" localSheetId="7">#REF!</definedName>
    <definedName name="TNC" localSheetId="0">#REF!</definedName>
    <definedName name="TNC">#REF!</definedName>
    <definedName name="TNCCA">'[158]MANO DE OBRA'!$D$51</definedName>
    <definedName name="TNCDE" localSheetId="2">#REF!</definedName>
    <definedName name="TNCDE" localSheetId="3">#REF!</definedName>
    <definedName name="TNCDE" localSheetId="4">#REF!</definedName>
    <definedName name="TNCDE" localSheetId="5">#REF!</definedName>
    <definedName name="TNCDE" localSheetId="6">#REF!</definedName>
    <definedName name="TNCDE" localSheetId="7">#REF!</definedName>
    <definedName name="TNCDE" localSheetId="0">#REF!</definedName>
    <definedName name="TNCDE">#REF!</definedName>
    <definedName name="TNCEL" localSheetId="2">#REF!</definedName>
    <definedName name="TNCEL" localSheetId="4">#REF!</definedName>
    <definedName name="TNCEL" localSheetId="5">#REF!</definedName>
    <definedName name="TNCEL" localSheetId="6">#REF!</definedName>
    <definedName name="TNCEL" localSheetId="7">#REF!</definedName>
    <definedName name="TNCEL">#REF!</definedName>
    <definedName name="TNCPI" localSheetId="2">#REF!</definedName>
    <definedName name="TNCPI" localSheetId="4">#REF!</definedName>
    <definedName name="TNCPI" localSheetId="5">#REF!</definedName>
    <definedName name="TNCPI" localSheetId="6">#REF!</definedName>
    <definedName name="TNCPI" localSheetId="7">#REF!</definedName>
    <definedName name="TNCPI">#REF!</definedName>
    <definedName name="TNCPL" localSheetId="2">#REF!</definedName>
    <definedName name="TNCPL" localSheetId="4">#REF!</definedName>
    <definedName name="TNCPL" localSheetId="5">#REF!</definedName>
    <definedName name="TNCPL" localSheetId="6">#REF!</definedName>
    <definedName name="TNCPL" localSheetId="7">#REF!</definedName>
    <definedName name="TNCPL">#REF!</definedName>
    <definedName name="TNCVA" localSheetId="2">#REF!</definedName>
    <definedName name="TNCVA" localSheetId="4">#REF!</definedName>
    <definedName name="TNCVA" localSheetId="5">#REF!</definedName>
    <definedName name="TNCVA" localSheetId="6">#REF!</definedName>
    <definedName name="TNCVA" localSheetId="7">#REF!</definedName>
    <definedName name="TNCVA">#REF!</definedName>
    <definedName name="TO" localSheetId="2">[3]A!#REF!</definedName>
    <definedName name="TO" localSheetId="3">[3]A!#REF!</definedName>
    <definedName name="TO" localSheetId="4">[3]A!#REF!</definedName>
    <definedName name="TO" localSheetId="5">[3]A!#REF!</definedName>
    <definedName name="TO" localSheetId="6">[3]A!#REF!</definedName>
    <definedName name="TO" localSheetId="7">[3]A!#REF!</definedName>
    <definedName name="TO" localSheetId="0">[3]A!#REF!</definedName>
    <definedName name="TO">[3]A!#REF!</definedName>
    <definedName name="Toallero" localSheetId="2">#REF!</definedName>
    <definedName name="Toallero" localSheetId="3">#REF!</definedName>
    <definedName name="Toallero" localSheetId="4">#REF!</definedName>
    <definedName name="Toallero" localSheetId="5">#REF!</definedName>
    <definedName name="Toallero" localSheetId="6">#REF!</definedName>
    <definedName name="Toallero" localSheetId="7">#REF!</definedName>
    <definedName name="Toallero">#REF!</definedName>
    <definedName name="Tolas" localSheetId="2">#REF!</definedName>
    <definedName name="Tolas" localSheetId="4">#REF!</definedName>
    <definedName name="Tolas" localSheetId="7">#REF!</definedName>
    <definedName name="Tolas">#REF!</definedName>
    <definedName name="Tolas_2">"$#REF!.$B$13"</definedName>
    <definedName name="Tolas_3">"$#REF!.$B$13"</definedName>
    <definedName name="toma" localSheetId="2">'[32]Pres. '!#REF!</definedName>
    <definedName name="toma" localSheetId="3">'[32]Pres. '!#REF!</definedName>
    <definedName name="toma" localSheetId="4">'[32]Pres. '!#REF!</definedName>
    <definedName name="toma" localSheetId="5">'[32]Pres. '!#REF!</definedName>
    <definedName name="toma" localSheetId="6">'[32]Pres. '!#REF!</definedName>
    <definedName name="toma" localSheetId="7">'[32]Pres. '!#REF!</definedName>
    <definedName name="toma" localSheetId="0">'[32]Pres. '!#REF!</definedName>
    <definedName name="toma">'[32]Pres. '!#REF!</definedName>
    <definedName name="tomac" localSheetId="2">'[32]Pres. '!#REF!</definedName>
    <definedName name="tomac" localSheetId="3">'[32]Pres. '!#REF!</definedName>
    <definedName name="tomac" localSheetId="4">'[32]Pres. '!#REF!</definedName>
    <definedName name="tomac" localSheetId="5">'[32]Pres. '!#REF!</definedName>
    <definedName name="tomac" localSheetId="6">'[32]Pres. '!#REF!</definedName>
    <definedName name="tomac" localSheetId="7">'[32]Pres. '!#REF!</definedName>
    <definedName name="tomac">'[32]Pres. '!#REF!</definedName>
    <definedName name="tomac110">[71]Analisis!$E$1042</definedName>
    <definedName name="TOMACORRIENTE110">[33]Materiales!$E$822</definedName>
    <definedName name="TOMACORRIENTE220">[33]Materiales!$E$823</definedName>
    <definedName name="tomc220">[71]Analisis!$E$1054</definedName>
    <definedName name="tony" localSheetId="2">[150]Presupuesto!#REF!</definedName>
    <definedName name="tony" localSheetId="3">[150]Presupuesto!#REF!</definedName>
    <definedName name="tony" localSheetId="4">[150]Presupuesto!#REF!</definedName>
    <definedName name="tony" localSheetId="5">[150]Presupuesto!#REF!</definedName>
    <definedName name="tony" localSheetId="6">[150]Presupuesto!#REF!</definedName>
    <definedName name="tony" localSheetId="7">[150]Presupuesto!#REF!</definedName>
    <definedName name="tony" localSheetId="0">[150]Presupuesto!#REF!</definedName>
    <definedName name="tony">[150]Presupuesto!#REF!</definedName>
    <definedName name="Tope" localSheetId="2">#REF!</definedName>
    <definedName name="Tope" localSheetId="3">#REF!</definedName>
    <definedName name="Tope" localSheetId="4">#REF!</definedName>
    <definedName name="Tope" localSheetId="5">#REF!</definedName>
    <definedName name="Tope" localSheetId="6">#REF!</definedName>
    <definedName name="Tope" localSheetId="7">#REF!</definedName>
    <definedName name="Tope">#REF!</definedName>
    <definedName name="tope.marmol" localSheetId="2">#REF!</definedName>
    <definedName name="tope.marmol" localSheetId="4">#REF!</definedName>
    <definedName name="tope.marmol" localSheetId="7">#REF!</definedName>
    <definedName name="tope.marmol">#REF!</definedName>
    <definedName name="tope.marmol.p2">[98]Insumos!$C$207</definedName>
    <definedName name="Tope_de_Marmolite_C_Normal" localSheetId="2">[19]Insumos!#REF!</definedName>
    <definedName name="Tope_de_Marmolite_C_Normal" localSheetId="3">[19]Insumos!#REF!</definedName>
    <definedName name="Tope_de_Marmolite_C_Normal" localSheetId="4">[19]Insumos!#REF!</definedName>
    <definedName name="Tope_de_Marmolite_C_Normal" localSheetId="5">[19]Insumos!#REF!</definedName>
    <definedName name="Tope_de_Marmolite_C_Normal" localSheetId="6">[19]Insumos!#REF!</definedName>
    <definedName name="Tope_de_Marmolite_C_Normal" localSheetId="7">[19]Insumos!#REF!</definedName>
    <definedName name="Tope_de_Marmolite_C_Normal" localSheetId="0">[19]Insumos!#REF!</definedName>
    <definedName name="Tope_de_Marmolite_C_Normal">[19]Insumos!#REF!</definedName>
    <definedName name="TOPEMARMOLITE" localSheetId="2">#REF!</definedName>
    <definedName name="TOPEMARMOLITE" localSheetId="3">#REF!</definedName>
    <definedName name="TOPEMARMOLITE" localSheetId="4">#REF!</definedName>
    <definedName name="TOPEMARMOLITE" localSheetId="5">#REF!</definedName>
    <definedName name="TOPEMARMOLITE" localSheetId="6">#REF!</definedName>
    <definedName name="TOPEMARMOLITE" localSheetId="7">#REF!</definedName>
    <definedName name="TOPEMARMOLITE" localSheetId="0">#REF!</definedName>
    <definedName name="TOPEMARMOLITE">#REF!</definedName>
    <definedName name="Topes.Asumido" localSheetId="2">#REF!</definedName>
    <definedName name="Topes.Asumido" localSheetId="4">#REF!</definedName>
    <definedName name="Topes.Asumido" localSheetId="7">#REF!</definedName>
    <definedName name="Topes.Asumido">#REF!</definedName>
    <definedName name="Topes.Baños" localSheetId="2">#REF!</definedName>
    <definedName name="Topes.Baños" localSheetId="4">#REF!</definedName>
    <definedName name="Topes.Baños" localSheetId="7">#REF!</definedName>
    <definedName name="Topes.Baños">#REF!</definedName>
    <definedName name="Topes.bar" localSheetId="2">#REF!</definedName>
    <definedName name="Topes.bar" localSheetId="4">#REF!</definedName>
    <definedName name="Topes.bar" localSheetId="7">#REF!</definedName>
    <definedName name="Topes.bar">#REF!</definedName>
    <definedName name="toping.5cm" localSheetId="2">#REF!</definedName>
    <definedName name="toping.5cm" localSheetId="4">#REF!</definedName>
    <definedName name="toping.5cm" localSheetId="7">#REF!</definedName>
    <definedName name="toping.5cm">#REF!</definedName>
    <definedName name="TOPOG" localSheetId="2">#REF!</definedName>
    <definedName name="TOPOG" localSheetId="4">#REF!</definedName>
    <definedName name="TOPOG" localSheetId="7">#REF!</definedName>
    <definedName name="TOPOG">#REF!</definedName>
    <definedName name="TOPOGRAFIA" localSheetId="2">[74]Análisis!#REF!</definedName>
    <definedName name="TOPOGRAFIA" localSheetId="4">[74]Análisis!#REF!</definedName>
    <definedName name="TOPOGRAFIA" localSheetId="7">[74]Análisis!#REF!</definedName>
    <definedName name="TOPOGRAFIA">[74]Análisis!#REF!</definedName>
    <definedName name="TOPOGRAFIA_2">#N/A</definedName>
    <definedName name="TOPOGRAFIA_3">#N/A</definedName>
    <definedName name="TOPPING" localSheetId="2">#REF!</definedName>
    <definedName name="TOPPING" localSheetId="3">#REF!</definedName>
    <definedName name="TOPPING" localSheetId="4">#REF!</definedName>
    <definedName name="TOPPING" localSheetId="5">#REF!</definedName>
    <definedName name="TOPPING" localSheetId="6">#REF!</definedName>
    <definedName name="TOPPING" localSheetId="7">#REF!</definedName>
    <definedName name="TOPPING">#REF!</definedName>
    <definedName name="TORN3X38" localSheetId="2">#REF!</definedName>
    <definedName name="TORN3X38" localSheetId="4">#REF!</definedName>
    <definedName name="TORN3X38" localSheetId="7">#REF!</definedName>
    <definedName name="TORN3X38">#REF!</definedName>
    <definedName name="TORNILLO" localSheetId="2">#REF!</definedName>
    <definedName name="TORNILLO" localSheetId="4">#REF!</definedName>
    <definedName name="TORNILLO" localSheetId="7">#REF!</definedName>
    <definedName name="TORNILLO">#REF!</definedName>
    <definedName name="TORNILLOINODORO">[41]Materiales!$E$600</definedName>
    <definedName name="tornillos">[95]Insumos!$L$34</definedName>
    <definedName name="TORNILLOS_2">"$#REF!.$B$#REF!"</definedName>
    <definedName name="TORNILLOS_3">"$#REF!.$B$#REF!"</definedName>
    <definedName name="Tornillos_5_x3_8" localSheetId="2">[56]Insumos!#REF!</definedName>
    <definedName name="Tornillos_5_x3_8" localSheetId="3">[56]Insumos!#REF!</definedName>
    <definedName name="Tornillos_5_x3_8" localSheetId="4">[56]Insumos!#REF!</definedName>
    <definedName name="Tornillos_5_x3_8" localSheetId="5">[56]Insumos!#REF!</definedName>
    <definedName name="Tornillos_5_x3_8" localSheetId="6">[56]Insumos!#REF!</definedName>
    <definedName name="Tornillos_5_x3_8" localSheetId="7">[56]Insumos!#REF!</definedName>
    <definedName name="Tornillos_5_x3_8" localSheetId="0">[56]Insumos!#REF!</definedName>
    <definedName name="Tornillos_5_x3_8">[56]Insumos!#REF!</definedName>
    <definedName name="Tornillos_5_x3_8_2">#N/A</definedName>
    <definedName name="Tornillos_5_x3_8_3">#N/A</definedName>
    <definedName name="TORNILLOSFIJARARAN" localSheetId="2">#REF!</definedName>
    <definedName name="TORNILLOSFIJARARAN" localSheetId="3">#REF!</definedName>
    <definedName name="TORNILLOSFIJARARAN" localSheetId="4">#REF!</definedName>
    <definedName name="TORNILLOSFIJARARAN" localSheetId="5">#REF!</definedName>
    <definedName name="TORNILLOSFIJARARAN" localSheetId="6">#REF!</definedName>
    <definedName name="TORNILLOSFIJARARAN" localSheetId="7">#REF!</definedName>
    <definedName name="TORNILLOSFIJARARAN" localSheetId="0">#REF!</definedName>
    <definedName name="TORNILLOSFIJARARAN">#REF!</definedName>
    <definedName name="torta.de.piso.7cm" localSheetId="2">#REF!</definedName>
    <definedName name="torta.de.piso.7cm" localSheetId="4">#REF!</definedName>
    <definedName name="torta.de.piso.7cm" localSheetId="7">#REF!</definedName>
    <definedName name="torta.de.piso.7cm">#REF!</definedName>
    <definedName name="torta.piso.10cm" localSheetId="2">#REF!</definedName>
    <definedName name="torta.piso.10cm" localSheetId="4">#REF!</definedName>
    <definedName name="torta.piso.10cm" localSheetId="7">#REF!</definedName>
    <definedName name="torta.piso.10cm">#REF!</definedName>
    <definedName name="Tosca" localSheetId="2">[19]Insumos!#REF!</definedName>
    <definedName name="Tosca" localSheetId="3">[19]Insumos!#REF!</definedName>
    <definedName name="Tosca" localSheetId="4">[19]Insumos!#REF!</definedName>
    <definedName name="Tosca" localSheetId="5">[19]Insumos!#REF!</definedName>
    <definedName name="Tosca" localSheetId="6">[19]Insumos!#REF!</definedName>
    <definedName name="Tosca" localSheetId="7">[19]Insumos!#REF!</definedName>
    <definedName name="Tosca" localSheetId="0">[19]Insumos!#REF!</definedName>
    <definedName name="Tosca">[19]Insumos!#REF!</definedName>
    <definedName name="tosi">#REF!</definedName>
    <definedName name="tosii">#REF!</definedName>
    <definedName name="tosiii">#REF!</definedName>
    <definedName name="tosiiii">#REF!</definedName>
    <definedName name="TOT" localSheetId="2">[36]Factura!#REF!</definedName>
    <definedName name="TOT" localSheetId="3">[36]Factura!#REF!</definedName>
    <definedName name="TOT" localSheetId="4">[36]Factura!#REF!</definedName>
    <definedName name="TOT" localSheetId="5">[36]Factura!#REF!</definedName>
    <definedName name="TOT" localSheetId="6">[36]Factura!#REF!</definedName>
    <definedName name="TOT" localSheetId="7">[36]Factura!#REF!</definedName>
    <definedName name="TOT">[36]Factura!#REF!</definedName>
    <definedName name="Total.Administración" localSheetId="2">#REF!</definedName>
    <definedName name="Total.Administración" localSheetId="3">#REF!</definedName>
    <definedName name="Total.Administración" localSheetId="4">#REF!</definedName>
    <definedName name="Total.Administración" localSheetId="5">#REF!</definedName>
    <definedName name="Total.Administración" localSheetId="6">#REF!</definedName>
    <definedName name="Total.Administración" localSheetId="7">#REF!</definedName>
    <definedName name="Total.Administración">#REF!</definedName>
    <definedName name="Total.Cocina" localSheetId="2">#REF!</definedName>
    <definedName name="Total.Cocina" localSheetId="4">#REF!</definedName>
    <definedName name="Total.Cocina" localSheetId="7">#REF!</definedName>
    <definedName name="Total.Cocina">#REF!</definedName>
    <definedName name="Total.Comedor" localSheetId="2">#REF!</definedName>
    <definedName name="Total.Comedor" localSheetId="4">#REF!</definedName>
    <definedName name="Total.Comedor" localSheetId="7">#REF!</definedName>
    <definedName name="Total.Comedor">#REF!</definedName>
    <definedName name="Total.Espectáculos" localSheetId="2">#REF!</definedName>
    <definedName name="Total.Espectáculos" localSheetId="4">#REF!</definedName>
    <definedName name="Total.Espectáculos" localSheetId="7">#REF!</definedName>
    <definedName name="Total.Espectáculos">#REF!</definedName>
    <definedName name="Total.Ext.Area.Noble" localSheetId="2">#REF!</definedName>
    <definedName name="Total.Ext.Area.Noble" localSheetId="4">#REF!</definedName>
    <definedName name="Total.Ext.Area.Noble" localSheetId="7">#REF!</definedName>
    <definedName name="Total.Ext.Area.Noble">#REF!</definedName>
    <definedName name="Total.Ext.Generales" localSheetId="2">#REF!</definedName>
    <definedName name="Total.Ext.Generales" localSheetId="4">#REF!</definedName>
    <definedName name="Total.Ext.Generales" localSheetId="7">#REF!</definedName>
    <definedName name="Total.Ext.Generales">#REF!</definedName>
    <definedName name="Total.Lavandería" localSheetId="2">#REF!</definedName>
    <definedName name="Total.Lavandería" localSheetId="4">#REF!</definedName>
    <definedName name="Total.Lavandería" localSheetId="7">#REF!</definedName>
    <definedName name="Total.Lavandería">#REF!</definedName>
    <definedName name="Total.Lobby" localSheetId="2">#REF!</definedName>
    <definedName name="Total.Lobby" localSheetId="4">#REF!</definedName>
    <definedName name="Total.Lobby" localSheetId="7">#REF!</definedName>
    <definedName name="Total.Lobby">#REF!</definedName>
    <definedName name="Total.Prelim.A.N." localSheetId="2">#REF!</definedName>
    <definedName name="Total.Prelim.A.N." localSheetId="4">#REF!</definedName>
    <definedName name="Total.Prelim.A.N." localSheetId="7">#REF!</definedName>
    <definedName name="Total.Prelim.A.N.">#REF!</definedName>
    <definedName name="Total.Prelim.FaseI" localSheetId="2">#REF!</definedName>
    <definedName name="Total.Prelim.FaseI" localSheetId="4">#REF!</definedName>
    <definedName name="Total.Prelim.FaseI" localSheetId="7">#REF!</definedName>
    <definedName name="Total.Prelim.FaseI">#REF!</definedName>
    <definedName name="Total.Villa1" localSheetId="2">#REF!</definedName>
    <definedName name="Total.Villa1" localSheetId="4">#REF!</definedName>
    <definedName name="Total.Villa1" localSheetId="7">#REF!</definedName>
    <definedName name="Total.Villa1">#REF!</definedName>
    <definedName name="Total.Villa1.Baldosín" localSheetId="2">#REF!</definedName>
    <definedName name="Total.Villa1.Baldosín" localSheetId="4">#REF!</definedName>
    <definedName name="Total.Villa1.Baldosín" localSheetId="7">#REF!</definedName>
    <definedName name="Total.Villa1.Baldosín">#REF!</definedName>
    <definedName name="Total.Villa2" localSheetId="2">#REF!</definedName>
    <definedName name="Total.Villa2" localSheetId="4">#REF!</definedName>
    <definedName name="Total.Villa2" localSheetId="7">#REF!</definedName>
    <definedName name="Total.Villa2">#REF!</definedName>
    <definedName name="Total.Villa2.Baldosín" localSheetId="2">#REF!</definedName>
    <definedName name="Total.Villa2.Baldosín" localSheetId="4">#REF!</definedName>
    <definedName name="Total.Villa2.Baldosín" localSheetId="7">#REF!</definedName>
    <definedName name="Total.Villa2.Baldosín">#REF!</definedName>
    <definedName name="Total_Interest" localSheetId="2">#REF!</definedName>
    <definedName name="Total_Interest" localSheetId="4">#REF!</definedName>
    <definedName name="Total_Interest" localSheetId="7">#REF!</definedName>
    <definedName name="Total_Interest">#REF!</definedName>
    <definedName name="Total_Pay" localSheetId="2">#REF!</definedName>
    <definedName name="Total_Pay" localSheetId="4">#REF!</definedName>
    <definedName name="Total_Pay" localSheetId="7">#REF!</definedName>
    <definedName name="Total_Pay">#REF!</definedName>
    <definedName name="Total_Payment" localSheetId="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0">Scheduled_Payment+Extra_Payment</definedName>
    <definedName name="Total_Payment">Scheduled_Payment+Extra_Payment</definedName>
    <definedName name="totalgeneral" localSheetId="2">#REF!</definedName>
    <definedName name="totalgeneral" localSheetId="3">#REF!</definedName>
    <definedName name="totalgeneral" localSheetId="4">#REF!</definedName>
    <definedName name="totalgeneral" localSheetId="5">#REF!</definedName>
    <definedName name="totalgeneral" localSheetId="6">#REF!</definedName>
    <definedName name="totalgeneral" localSheetId="7">#REF!</definedName>
    <definedName name="totalgeneral">#REF!</definedName>
    <definedName name="totalgeneral_2">"$#REF!.$M$56"</definedName>
    <definedName name="totalgeneral_3">"$#REF!.$M$56"</definedName>
    <definedName name="trac2.5.t.22">[95]Insumos!$L$31</definedName>
    <definedName name="track" localSheetId="2">#REF!</definedName>
    <definedName name="track" localSheetId="3">#REF!</definedName>
    <definedName name="track" localSheetId="4">#REF!</definedName>
    <definedName name="track" localSheetId="5">#REF!</definedName>
    <definedName name="track" localSheetId="6">#REF!</definedName>
    <definedName name="track" localSheetId="7">#REF!</definedName>
    <definedName name="track">#REF!</definedName>
    <definedName name="TRACTORD">[91]EQUIPOS!$D$14</definedName>
    <definedName name="tractorm">'[43]Listado Equipos a utilizar'!#REF!</definedName>
    <definedName name="TRAFICO">[33]Materiales!$E$45</definedName>
    <definedName name="TRAGRACAL" localSheetId="2">#REF!</definedName>
    <definedName name="TRAGRACAL" localSheetId="3">#REF!</definedName>
    <definedName name="TRAGRACAL" localSheetId="4">#REF!</definedName>
    <definedName name="TRAGRACAL" localSheetId="5">#REF!</definedName>
    <definedName name="TRAGRACAL" localSheetId="6">#REF!</definedName>
    <definedName name="TRAGRACAL" localSheetId="7">#REF!</definedName>
    <definedName name="TRAGRACAL" localSheetId="0">#REF!</definedName>
    <definedName name="TRAGRACAL">#REF!</definedName>
    <definedName name="TRAGRAROC" localSheetId="2">#REF!</definedName>
    <definedName name="TRAGRAROC" localSheetId="4">#REF!</definedName>
    <definedName name="TRAGRAROC" localSheetId="7">#REF!</definedName>
    <definedName name="TRAGRAROC">#REF!</definedName>
    <definedName name="TRAGRATIE" localSheetId="2">#REF!</definedName>
    <definedName name="TRAGRATIE" localSheetId="4">#REF!</definedName>
    <definedName name="TRAGRATIE" localSheetId="7">#REF!</definedName>
    <definedName name="TRAGRATIE">#REF!</definedName>
    <definedName name="TRANINSTVENTYPTA" localSheetId="2">#REF!</definedName>
    <definedName name="TRANINSTVENTYPTA" localSheetId="4">#REF!</definedName>
    <definedName name="TRANINSTVENTYPTA" localSheetId="7">#REF!</definedName>
    <definedName name="TRANINSTVENTYPTA">#REF!</definedName>
    <definedName name="Trans">'[32]Pres. '!$E$30</definedName>
    <definedName name="TRANSF750KVACONTRA" localSheetId="2">#REF!</definedName>
    <definedName name="TRANSF750KVACONTRA" localSheetId="3">#REF!</definedName>
    <definedName name="TRANSF750KVACONTRA" localSheetId="4">#REF!</definedName>
    <definedName name="TRANSF750KVACONTRA" localSheetId="5">#REF!</definedName>
    <definedName name="TRANSF750KVACONTRA" localSheetId="6">#REF!</definedName>
    <definedName name="TRANSF750KVACONTRA" localSheetId="7">#REF!</definedName>
    <definedName name="TRANSF750KVACONTRA">#REF!</definedName>
    <definedName name="TRANSMINBARRO" localSheetId="2">#REF!</definedName>
    <definedName name="TRANSMINBARRO" localSheetId="4">#REF!</definedName>
    <definedName name="TRANSMINBARRO" localSheetId="7">#REF!</definedName>
    <definedName name="TRANSMINBARRO">#REF!</definedName>
    <definedName name="transpasf">'[43]Listado Equipos a utilizar'!#REF!</definedName>
    <definedName name="transporte">'[55]Resumen Precio Equipos'!$C$30</definedName>
    <definedName name="Transporte.Interno" localSheetId="2">#REF!</definedName>
    <definedName name="Transporte.Interno" localSheetId="3">#REF!</definedName>
    <definedName name="Transporte.Interno" localSheetId="4">#REF!</definedName>
    <definedName name="Transporte.Interno" localSheetId="5">#REF!</definedName>
    <definedName name="Transporte.Interno" localSheetId="6">#REF!</definedName>
    <definedName name="Transporte.Interno" localSheetId="7">#REF!</definedName>
    <definedName name="Transporte.Interno">#REF!</definedName>
    <definedName name="TRANSTEJA165000" localSheetId="2">#REF!</definedName>
    <definedName name="TRANSTEJA165000" localSheetId="4">#REF!</definedName>
    <definedName name="TRANSTEJA165000" localSheetId="7">#REF!</definedName>
    <definedName name="TRANSTEJA165000">#REF!</definedName>
    <definedName name="TRANSTEJA16INT" localSheetId="2">#REF!</definedName>
    <definedName name="TRANSTEJA16INT" localSheetId="4">#REF!</definedName>
    <definedName name="TRANSTEJA16INT" localSheetId="7">#REF!</definedName>
    <definedName name="TRANSTEJA16INT">#REF!</definedName>
    <definedName name="Tratamiento_Moldes_para_Barandilla" localSheetId="2">[56]Insumos!#REF!</definedName>
    <definedName name="Tratamiento_Moldes_para_Barandilla" localSheetId="4">[56]Insumos!#REF!</definedName>
    <definedName name="Tratamiento_Moldes_para_Barandilla" localSheetId="7">[56]Insumos!#REF!</definedName>
    <definedName name="Tratamiento_Moldes_para_Barandilla">[56]Insumos!#REF!</definedName>
    <definedName name="Tratamiento_Moldes_para_Barandilla_2">#N/A</definedName>
    <definedName name="Tratamiento_Moldes_para_Barandilla_3">#N/A</definedName>
    <definedName name="TRATARMADERA">'[159]Ins 2'!$E$51</definedName>
    <definedName name="TRINCHERA">[41]Analisis!$F$176</definedName>
    <definedName name="TRIPLESEAL" localSheetId="2">#REF!</definedName>
    <definedName name="TRIPLESEAL" localSheetId="3">#REF!</definedName>
    <definedName name="TRIPLESEAL" localSheetId="4">#REF!</definedName>
    <definedName name="TRIPLESEAL" localSheetId="5">#REF!</definedName>
    <definedName name="TRIPLESEAL" localSheetId="6">#REF!</definedName>
    <definedName name="TRIPLESEAL" localSheetId="7">#REF!</definedName>
    <definedName name="TRIPLESEAL" localSheetId="0">#REF!</definedName>
    <definedName name="TRIPLESEAL">#REF!</definedName>
    <definedName name="truct">[55]Materiales!#REF!</definedName>
    <definedName name="ttoma">'[32]Pres. '!$E$20</definedName>
    <definedName name="Tub.Telf.TV" localSheetId="2">#REF!</definedName>
    <definedName name="Tub.Telf.TV" localSheetId="3">#REF!</definedName>
    <definedName name="Tub.Telf.TV" localSheetId="4">#REF!</definedName>
    <definedName name="Tub.Telf.TV" localSheetId="5">#REF!</definedName>
    <definedName name="Tub.Telf.TV" localSheetId="6">#REF!</definedName>
    <definedName name="Tub.Telf.TV" localSheetId="7">#REF!</definedName>
    <definedName name="Tub.Telf.TV">#REF!</definedName>
    <definedName name="tub_colg_pp_0.5">[75]PRECIOS!$E$18</definedName>
    <definedName name="tub_colg_pp_1">[75]PRECIOS!$E$17</definedName>
    <definedName name="tub_colg_pp_1.5">[75]PRECIOS!$E$16</definedName>
    <definedName name="tub_colg_pp_2">[75]PRECIOS!$E$15</definedName>
    <definedName name="tub_colg_pvc_2">[75]PRECIOS!$E$65</definedName>
    <definedName name="tub_colg_pvc_3">[75]PRECIOS!$E$64</definedName>
    <definedName name="tub_colg_pvc_4">[75]PRECIOS!$E$63</definedName>
    <definedName name="tub6x14">[35]analisis!$G$2304</definedName>
    <definedName name="tub8x12">[35]analisis!$G$2313</definedName>
    <definedName name="tub8x516">[35]analisis!$G$2322</definedName>
    <definedName name="tubai">#REF!</definedName>
    <definedName name="tubaii">#REF!</definedName>
    <definedName name="tubaiii">#REF!</definedName>
    <definedName name="tubaiiii">#REF!</definedName>
    <definedName name="TUBCOB" localSheetId="2">#REF!</definedName>
    <definedName name="TUBCOB" localSheetId="3">#REF!</definedName>
    <definedName name="TUBCOB" localSheetId="4">#REF!</definedName>
    <definedName name="TUBCOB" localSheetId="5">#REF!</definedName>
    <definedName name="TUBCOB" localSheetId="6">#REF!</definedName>
    <definedName name="TUBCOB" localSheetId="7">#REF!</definedName>
    <definedName name="TUBCOB" localSheetId="0">#REF!</definedName>
    <definedName name="TUBCOB">#REF!</definedName>
    <definedName name="TUBCPVC" localSheetId="2">#REF!</definedName>
    <definedName name="TUBCPVC" localSheetId="4">#REF!</definedName>
    <definedName name="TUBCPVC" localSheetId="5">#REF!</definedName>
    <definedName name="TUBCPVC" localSheetId="6">#REF!</definedName>
    <definedName name="TUBCPVC" localSheetId="7">#REF!</definedName>
    <definedName name="TUBCPVC">#REF!</definedName>
    <definedName name="tubei">#REF!</definedName>
    <definedName name="tubeii">#REF!</definedName>
    <definedName name="tubeiii">#REF!</definedName>
    <definedName name="tubeiiii">#REF!</definedName>
    <definedName name="TUBGAS" localSheetId="2">#REF!</definedName>
    <definedName name="TUBGAS" localSheetId="4">#REF!</definedName>
    <definedName name="TUBGAS" localSheetId="5">#REF!</definedName>
    <definedName name="TUBGAS" localSheetId="6">#REF!</definedName>
    <definedName name="TUBGAS" localSheetId="7">#REF!</definedName>
    <definedName name="TUBGAS">#REF!</definedName>
    <definedName name="TUBHG" localSheetId="2">#REF!</definedName>
    <definedName name="TUBHG" localSheetId="4">#REF!</definedName>
    <definedName name="TUBHG" localSheetId="5">#REF!</definedName>
    <definedName name="TUBHG" localSheetId="6">#REF!</definedName>
    <definedName name="TUBHG" localSheetId="7">#REF!</definedName>
    <definedName name="TUBHG">#REF!</definedName>
    <definedName name="tubi">#REF!</definedName>
    <definedName name="tubii">#REF!</definedName>
    <definedName name="tubiii">#REF!</definedName>
    <definedName name="tubiiii">#REF!</definedName>
    <definedName name="TUBO1_2HG">[33]Materiales!$E$473</definedName>
    <definedName name="TUBO140">'[29]Pu-Sanit.'!$C$246</definedName>
    <definedName name="TUBO221">'[61]Pu-Sanit.'!$C$183</definedName>
    <definedName name="TUBO241">'[29]Pu-Sanit.'!$C$168</definedName>
    <definedName name="TUBO340">'[23]Pu-Sanit.'!$C$249</definedName>
    <definedName name="TUBO3DRENAJE">[33]Materiales!$F$80</definedName>
    <definedName name="TUBO4DRENAJE">[33]Materiales!$F$81</definedName>
    <definedName name="TUBOCPVC12" localSheetId="2">#REF!</definedName>
    <definedName name="TUBOCPVC12" localSheetId="3">#REF!</definedName>
    <definedName name="TUBOCPVC12" localSheetId="4">#REF!</definedName>
    <definedName name="TUBOCPVC12" localSheetId="5">#REF!</definedName>
    <definedName name="TUBOCPVC12" localSheetId="6">#REF!</definedName>
    <definedName name="TUBOCPVC12" localSheetId="7">#REF!</definedName>
    <definedName name="TUBOCPVC12" localSheetId="0">#REF!</definedName>
    <definedName name="TUBOCPVC12">#REF!</definedName>
    <definedName name="TUBOCPVC34" localSheetId="2">#REF!</definedName>
    <definedName name="TUBOCPVC34" localSheetId="4">#REF!</definedName>
    <definedName name="TUBOCPVC34" localSheetId="7">#REF!</definedName>
    <definedName name="TUBOCPVC34">#REF!</definedName>
    <definedName name="TUBODRENAJE11_2">[33]Materiales!$F$78</definedName>
    <definedName name="TUBOFLEXC" localSheetId="2">#REF!</definedName>
    <definedName name="TUBOFLEXC" localSheetId="3">#REF!</definedName>
    <definedName name="TUBOFLEXC" localSheetId="4">#REF!</definedName>
    <definedName name="TUBOFLEXC" localSheetId="5">#REF!</definedName>
    <definedName name="TUBOFLEXC" localSheetId="6">#REF!</definedName>
    <definedName name="TUBOFLEXC" localSheetId="7">#REF!</definedName>
    <definedName name="TUBOFLEXC" localSheetId="0">#REF!</definedName>
    <definedName name="TUBOFLEXC">#REF!</definedName>
    <definedName name="TUBOFLEXCINO" localSheetId="2">#REF!</definedName>
    <definedName name="TUBOFLEXCINO" localSheetId="4">#REF!</definedName>
    <definedName name="TUBOFLEXCINO" localSheetId="7">#REF!</definedName>
    <definedName name="TUBOFLEXCINO">#REF!</definedName>
    <definedName name="TUBOFLEXCLAV" localSheetId="2">#REF!</definedName>
    <definedName name="TUBOFLEXCLAV" localSheetId="4">#REF!</definedName>
    <definedName name="TUBOFLEXCLAV" localSheetId="7">#REF!</definedName>
    <definedName name="TUBOFLEXCLAV">#REF!</definedName>
    <definedName name="TUBOFLEXI" localSheetId="2">#REF!</definedName>
    <definedName name="TUBOFLEXI" localSheetId="4">#REF!</definedName>
    <definedName name="TUBOFLEXI" localSheetId="7">#REF!</definedName>
    <definedName name="TUBOFLEXI">#REF!</definedName>
    <definedName name="TUBOFLEXIBLEINODORO">[33]Materiales!$E$606</definedName>
    <definedName name="TUBOFLEXL" localSheetId="2">#REF!</definedName>
    <definedName name="TUBOFLEXL" localSheetId="3">#REF!</definedName>
    <definedName name="TUBOFLEXL" localSheetId="4">#REF!</definedName>
    <definedName name="TUBOFLEXL" localSheetId="5">#REF!</definedName>
    <definedName name="TUBOFLEXL" localSheetId="6">#REF!</definedName>
    <definedName name="TUBOFLEXL" localSheetId="7">#REF!</definedName>
    <definedName name="TUBOFLEXL" localSheetId="0">#REF!</definedName>
    <definedName name="TUBOFLEXL">#REF!</definedName>
    <definedName name="TUBOFLEXLAV">[41]Materiales!$E$605</definedName>
    <definedName name="TUBOFLUO4" localSheetId="2">'[70]Ins 2'!#REF!</definedName>
    <definedName name="TUBOFLUO4" localSheetId="3">'[70]Ins 2'!#REF!</definedName>
    <definedName name="TUBOFLUO4" localSheetId="4">'[70]Ins 2'!#REF!</definedName>
    <definedName name="TUBOFLUO4" localSheetId="5">'[70]Ins 2'!#REF!</definedName>
    <definedName name="TUBOFLUO4" localSheetId="6">'[70]Ins 2'!#REF!</definedName>
    <definedName name="TUBOFLUO4" localSheetId="7">'[70]Ins 2'!#REF!</definedName>
    <definedName name="TUBOFLUO4" localSheetId="0">'[70]Ins 2'!#REF!</definedName>
    <definedName name="TUBOFLUO4">'[70]Ins 2'!#REF!</definedName>
    <definedName name="TUBOHG1" localSheetId="2">#REF!</definedName>
    <definedName name="TUBOHG1" localSheetId="3">#REF!</definedName>
    <definedName name="TUBOHG1" localSheetId="4">#REF!</definedName>
    <definedName name="TUBOHG1" localSheetId="5">#REF!</definedName>
    <definedName name="TUBOHG1" localSheetId="6">#REF!</definedName>
    <definedName name="TUBOHG1" localSheetId="7">#REF!</definedName>
    <definedName name="TUBOHG1" localSheetId="0">#REF!</definedName>
    <definedName name="TUBOHG1">#REF!</definedName>
    <definedName name="TUBOHG112" localSheetId="2">#REF!</definedName>
    <definedName name="TUBOHG112" localSheetId="4">#REF!</definedName>
    <definedName name="TUBOHG112" localSheetId="7">#REF!</definedName>
    <definedName name="TUBOHG112">#REF!</definedName>
    <definedName name="TUBOHG12" localSheetId="2">#REF!</definedName>
    <definedName name="TUBOHG12" localSheetId="4">#REF!</definedName>
    <definedName name="TUBOHG12" localSheetId="7">#REF!</definedName>
    <definedName name="TUBOHG12">#REF!</definedName>
    <definedName name="TUBOHG125" localSheetId="2">#REF!</definedName>
    <definedName name="TUBOHG125" localSheetId="4">#REF!</definedName>
    <definedName name="TUBOHG125" localSheetId="5">#REF!</definedName>
    <definedName name="TUBOHG125" localSheetId="6">#REF!</definedName>
    <definedName name="TUBOHG125" localSheetId="7">#REF!</definedName>
    <definedName name="TUBOHG125">#REF!</definedName>
    <definedName name="TUBOHG2" localSheetId="2">#REF!</definedName>
    <definedName name="TUBOHG2" localSheetId="4">#REF!</definedName>
    <definedName name="TUBOHG2" localSheetId="7">#REF!</definedName>
    <definedName name="TUBOHG2">#REF!</definedName>
    <definedName name="TUBOHG212" localSheetId="2">#REF!</definedName>
    <definedName name="TUBOHG212" localSheetId="4">#REF!</definedName>
    <definedName name="TUBOHG212" localSheetId="7">#REF!</definedName>
    <definedName name="TUBOHG212">#REF!</definedName>
    <definedName name="TUBOHG3" localSheetId="2">#REF!</definedName>
    <definedName name="TUBOHG3" localSheetId="4">#REF!</definedName>
    <definedName name="TUBOHG3" localSheetId="7">#REF!</definedName>
    <definedName name="TUBOHG3">#REF!</definedName>
    <definedName name="TUBOHG34" localSheetId="2">#REF!</definedName>
    <definedName name="TUBOHG34" localSheetId="4">#REF!</definedName>
    <definedName name="TUBOHG34" localSheetId="7">#REF!</definedName>
    <definedName name="TUBOHG34">#REF!</definedName>
    <definedName name="TUBOHG4" localSheetId="2">#REF!</definedName>
    <definedName name="TUBOHG4" localSheetId="4">#REF!</definedName>
    <definedName name="TUBOHG4" localSheetId="7">#REF!</definedName>
    <definedName name="TUBOHG4">#REF!</definedName>
    <definedName name="tuboi">#REF!</definedName>
    <definedName name="tuboii">#REF!</definedName>
    <definedName name="tuboiii">#REF!</definedName>
    <definedName name="tuboiiii">#REF!</definedName>
    <definedName name="TUBOPVCDREN112" localSheetId="2">#REF!</definedName>
    <definedName name="TUBOPVCDREN112" localSheetId="4">#REF!</definedName>
    <definedName name="TUBOPVCDREN112" localSheetId="7">#REF!</definedName>
    <definedName name="TUBOPVCDREN112">#REF!</definedName>
    <definedName name="TUBOPVCDREN2" localSheetId="2">#REF!</definedName>
    <definedName name="TUBOPVCDREN2" localSheetId="4">#REF!</definedName>
    <definedName name="TUBOPVCDREN2" localSheetId="5">#REF!</definedName>
    <definedName name="TUBOPVCDREN2" localSheetId="6">#REF!</definedName>
    <definedName name="TUBOPVCDREN2" localSheetId="7">#REF!</definedName>
    <definedName name="TUBOPVCDREN2">#REF!</definedName>
    <definedName name="TUBOPVCDREN3" localSheetId="2">#REF!</definedName>
    <definedName name="TUBOPVCDREN3" localSheetId="4">#REF!</definedName>
    <definedName name="TUBOPVCDREN3" localSheetId="5">#REF!</definedName>
    <definedName name="TUBOPVCDREN3" localSheetId="6">#REF!</definedName>
    <definedName name="TUBOPVCDREN3" localSheetId="7">#REF!</definedName>
    <definedName name="TUBOPVCDREN3">#REF!</definedName>
    <definedName name="TUBOPVCDREN4" localSheetId="2">#REF!</definedName>
    <definedName name="TUBOPVCDREN4" localSheetId="4">#REF!</definedName>
    <definedName name="TUBOPVCDREN4" localSheetId="5">#REF!</definedName>
    <definedName name="TUBOPVCDREN4" localSheetId="6">#REF!</definedName>
    <definedName name="TUBOPVCDREN4" localSheetId="7">#REF!</definedName>
    <definedName name="TUBOPVCDREN4">#REF!</definedName>
    <definedName name="TUBOPVCDREN6" localSheetId="2">#REF!</definedName>
    <definedName name="TUBOPVCDREN6" localSheetId="4">#REF!</definedName>
    <definedName name="TUBOPVCDREN6" localSheetId="5">#REF!</definedName>
    <definedName name="TUBOPVCDREN6" localSheetId="6">#REF!</definedName>
    <definedName name="TUBOPVCDREN6" localSheetId="7">#REF!</definedName>
    <definedName name="TUBOPVCDREN6">#REF!</definedName>
    <definedName name="TUBOPVCDREN8" localSheetId="2">#REF!</definedName>
    <definedName name="TUBOPVCDREN8" localSheetId="4">#REF!</definedName>
    <definedName name="TUBOPVCDREN8" localSheetId="5">#REF!</definedName>
    <definedName name="TUBOPVCDREN8" localSheetId="6">#REF!</definedName>
    <definedName name="TUBOPVCDREN8" localSheetId="7">#REF!</definedName>
    <definedName name="TUBOPVCDREN8">#REF!</definedName>
    <definedName name="TUBOPVCPRES1" localSheetId="2">#REF!</definedName>
    <definedName name="TUBOPVCPRES1" localSheetId="4">#REF!</definedName>
    <definedName name="TUBOPVCPRES1" localSheetId="7">#REF!</definedName>
    <definedName name="TUBOPVCPRES1">#REF!</definedName>
    <definedName name="TUBOPVCPRES112" localSheetId="2">#REF!</definedName>
    <definedName name="TUBOPVCPRES112" localSheetId="4">#REF!</definedName>
    <definedName name="TUBOPVCPRES112" localSheetId="7">#REF!</definedName>
    <definedName name="TUBOPVCPRES112">#REF!</definedName>
    <definedName name="TUBOPVCPRES12" localSheetId="2">#REF!</definedName>
    <definedName name="TUBOPVCPRES12" localSheetId="4">#REF!</definedName>
    <definedName name="TUBOPVCPRES12" localSheetId="7">#REF!</definedName>
    <definedName name="TUBOPVCPRES12">#REF!</definedName>
    <definedName name="TUBOPVCPRES2" localSheetId="2">#REF!</definedName>
    <definedName name="TUBOPVCPRES2" localSheetId="4">#REF!</definedName>
    <definedName name="TUBOPVCPRES2" localSheetId="7">#REF!</definedName>
    <definedName name="TUBOPVCPRES2">#REF!</definedName>
    <definedName name="TUBOPVCPRES3" localSheetId="2">#REF!</definedName>
    <definedName name="TUBOPVCPRES3" localSheetId="4">#REF!</definedName>
    <definedName name="TUBOPVCPRES3" localSheetId="7">#REF!</definedName>
    <definedName name="TUBOPVCPRES3">#REF!</definedName>
    <definedName name="TUBOPVCPRES34" localSheetId="2">#REF!</definedName>
    <definedName name="TUBOPVCPRES34" localSheetId="4">#REF!</definedName>
    <definedName name="TUBOPVCPRES34" localSheetId="7">#REF!</definedName>
    <definedName name="TUBOPVCPRES34">#REF!</definedName>
    <definedName name="TUBOPVCPRES4" localSheetId="2">#REF!</definedName>
    <definedName name="TUBOPVCPRES4" localSheetId="4">#REF!</definedName>
    <definedName name="TUBOPVCPRES4" localSheetId="7">#REF!</definedName>
    <definedName name="TUBOPVCPRES4">#REF!</definedName>
    <definedName name="TUBOPVCPRES6" localSheetId="2">#REF!</definedName>
    <definedName name="TUBOPVCPRES6" localSheetId="4">#REF!</definedName>
    <definedName name="TUBOPVCPRES6" localSheetId="7">#REF!</definedName>
    <definedName name="TUBOPVCPRES6">#REF!</definedName>
    <definedName name="TUBOPVCSDR21X2" localSheetId="2">#REF!</definedName>
    <definedName name="TUBOPVCSDR21X2" localSheetId="4">#REF!</definedName>
    <definedName name="TUBOPVCSDR21X2" localSheetId="7">#REF!</definedName>
    <definedName name="TUBOPVCSDR21X2">#REF!</definedName>
    <definedName name="TUBOPVCSDR21X3" localSheetId="2">#REF!</definedName>
    <definedName name="TUBOPVCSDR21X3" localSheetId="4">#REF!</definedName>
    <definedName name="TUBOPVCSDR21X3" localSheetId="7">#REF!</definedName>
    <definedName name="TUBOPVCSDR21X3">#REF!</definedName>
    <definedName name="TUBOPVCSDR21X4" localSheetId="2">#REF!</definedName>
    <definedName name="TUBOPVCSDR21X4" localSheetId="4">#REF!</definedName>
    <definedName name="TUBOPVCSDR21X4" localSheetId="7">#REF!</definedName>
    <definedName name="TUBOPVCSDR21X4">#REF!</definedName>
    <definedName name="TUBOPVCSDR21X6" localSheetId="2">#REF!</definedName>
    <definedName name="TUBOPVCSDR21X6" localSheetId="4">#REF!</definedName>
    <definedName name="TUBOPVCSDR21X6" localSheetId="7">#REF!</definedName>
    <definedName name="TUBOPVCSDR21X6">#REF!</definedName>
    <definedName name="TUBOPVCSDR21X8" localSheetId="2">#REF!</definedName>
    <definedName name="TUBOPVCSDR21X8" localSheetId="4">#REF!</definedName>
    <definedName name="TUBOPVCSDR21X8" localSheetId="7">#REF!</definedName>
    <definedName name="TUBOPVCSDR21X8">#REF!</definedName>
    <definedName name="TUBOPVCSDR26X1" localSheetId="2">#REF!</definedName>
    <definedName name="TUBOPVCSDR26X1" localSheetId="4">#REF!</definedName>
    <definedName name="TUBOPVCSDR26X1" localSheetId="7">#REF!</definedName>
    <definedName name="TUBOPVCSDR26X1">#REF!</definedName>
    <definedName name="TUBOPVCSDR26X112" localSheetId="2">#REF!</definedName>
    <definedName name="TUBOPVCSDR26X112" localSheetId="4">#REF!</definedName>
    <definedName name="TUBOPVCSDR26X112" localSheetId="7">#REF!</definedName>
    <definedName name="TUBOPVCSDR26X112">#REF!</definedName>
    <definedName name="TUBOPVCSDR26X12" localSheetId="2">#REF!</definedName>
    <definedName name="TUBOPVCSDR26X12" localSheetId="4">#REF!</definedName>
    <definedName name="TUBOPVCSDR26X12" localSheetId="7">#REF!</definedName>
    <definedName name="TUBOPVCSDR26X12">#REF!</definedName>
    <definedName name="TUBOPVCSDR26X2" localSheetId="2">#REF!</definedName>
    <definedName name="TUBOPVCSDR26X2" localSheetId="4">#REF!</definedName>
    <definedName name="TUBOPVCSDR26X2" localSheetId="7">#REF!</definedName>
    <definedName name="TUBOPVCSDR26X2">#REF!</definedName>
    <definedName name="TUBOPVCSDR26X3" localSheetId="2">#REF!</definedName>
    <definedName name="TUBOPVCSDR26X3" localSheetId="4">#REF!</definedName>
    <definedName name="TUBOPVCSDR26X3" localSheetId="7">#REF!</definedName>
    <definedName name="TUBOPVCSDR26X3">#REF!</definedName>
    <definedName name="TUBOPVCSDR26X34" localSheetId="2">#REF!</definedName>
    <definedName name="TUBOPVCSDR26X34" localSheetId="4">#REF!</definedName>
    <definedName name="TUBOPVCSDR26X34" localSheetId="7">#REF!</definedName>
    <definedName name="TUBOPVCSDR26X34">#REF!</definedName>
    <definedName name="TUBOPVCSDR26X4" localSheetId="2">#REF!</definedName>
    <definedName name="TUBOPVCSDR26X4" localSheetId="4">#REF!</definedName>
    <definedName name="TUBOPVCSDR26X4" localSheetId="7">#REF!</definedName>
    <definedName name="TUBOPVCSDR26X4">#REF!</definedName>
    <definedName name="TUBOPVCSDR26X6" localSheetId="2">#REF!</definedName>
    <definedName name="TUBOPVCSDR26X6" localSheetId="4">#REF!</definedName>
    <definedName name="TUBOPVCSDR26X6" localSheetId="7">#REF!</definedName>
    <definedName name="TUBOPVCSDR26X6">#REF!</definedName>
    <definedName name="TUBOPVCSDR26X8" localSheetId="2">#REF!</definedName>
    <definedName name="TUBOPVCSDR26X8" localSheetId="4">#REF!</definedName>
    <definedName name="TUBOPVCSDR26X8" localSheetId="7">#REF!</definedName>
    <definedName name="TUBOPVCSDR26X8">#REF!</definedName>
    <definedName name="TUBOPVCSDR41X2" localSheetId="2">#REF!</definedName>
    <definedName name="TUBOPVCSDR41X2" localSheetId="4">#REF!</definedName>
    <definedName name="TUBOPVCSDR41X2" localSheetId="7">#REF!</definedName>
    <definedName name="TUBOPVCSDR41X2">#REF!</definedName>
    <definedName name="TUBOPVCSDR41X3" localSheetId="2">#REF!</definedName>
    <definedName name="TUBOPVCSDR41X3" localSheetId="4">#REF!</definedName>
    <definedName name="TUBOPVCSDR41X3" localSheetId="7">#REF!</definedName>
    <definedName name="TUBOPVCSDR41X3">#REF!</definedName>
    <definedName name="TUBOPVCSDR41X4" localSheetId="2">#REF!</definedName>
    <definedName name="TUBOPVCSDR41X4" localSheetId="4">#REF!</definedName>
    <definedName name="TUBOPVCSDR41X4" localSheetId="7">#REF!</definedName>
    <definedName name="TUBOPVCSDR41X4">#REF!</definedName>
    <definedName name="TUBOPVCSDR41X6" localSheetId="2">#REF!</definedName>
    <definedName name="TUBOPVCSDR41X6" localSheetId="4">#REF!</definedName>
    <definedName name="TUBOPVCSDR41X6" localSheetId="7">#REF!</definedName>
    <definedName name="TUBOPVCSDR41X6">#REF!</definedName>
    <definedName name="TUBOPVCSDR41X8" localSheetId="2">#REF!</definedName>
    <definedName name="TUBOPVCSDR41X8" localSheetId="4">#REF!</definedName>
    <definedName name="TUBOPVCSDR41X8" localSheetId="7">#REF!</definedName>
    <definedName name="TUBOPVCSDR41X8">#REF!</definedName>
    <definedName name="TUBOSDR26_2">[33]Materiales!$F$127</definedName>
    <definedName name="tubosdr26_3" localSheetId="2">#REF!</definedName>
    <definedName name="tubosdr26_3" localSheetId="3">#REF!</definedName>
    <definedName name="tubosdr26_3" localSheetId="4">#REF!</definedName>
    <definedName name="tubosdr26_3" localSheetId="5">#REF!</definedName>
    <definedName name="tubosdr26_3" localSheetId="6">#REF!</definedName>
    <definedName name="tubosdr26_3" localSheetId="7">#REF!</definedName>
    <definedName name="tubosdr26_3" localSheetId="0">#REF!</definedName>
    <definedName name="tubosdr26_3">#REF!</definedName>
    <definedName name="TUBOSDR261_2">[33]Materiales!$F$123</definedName>
    <definedName name="TUBOSDR41_2">[33]Materiales!$F$96</definedName>
    <definedName name="TUBOSDR41DE4">[33]Materiales!$F$98</definedName>
    <definedName name="TUBOSRD41_3">[33]Materiales!$F$97</definedName>
    <definedName name="TUBPOL" localSheetId="2">#REF!</definedName>
    <definedName name="TUBPOL" localSheetId="3">#REF!</definedName>
    <definedName name="TUBPOL" localSheetId="4">#REF!</definedName>
    <definedName name="TUBPOL" localSheetId="5">#REF!</definedName>
    <definedName name="TUBPOL" localSheetId="6">#REF!</definedName>
    <definedName name="TUBPOL" localSheetId="7">#REF!</definedName>
    <definedName name="TUBPOL" localSheetId="0">#REF!</definedName>
    <definedName name="TUBPOL">#REF!</definedName>
    <definedName name="TUBPOP" localSheetId="2">#REF!</definedName>
    <definedName name="TUBPOP" localSheetId="4">#REF!</definedName>
    <definedName name="TUBPOP" localSheetId="5">#REF!</definedName>
    <definedName name="TUBPOP" localSheetId="6">#REF!</definedName>
    <definedName name="TUBPOP" localSheetId="7">#REF!</definedName>
    <definedName name="TUBPOP">#REF!</definedName>
    <definedName name="TUBPVCDRE" localSheetId="2">#REF!</definedName>
    <definedName name="TUBPVCDRE" localSheetId="4">#REF!</definedName>
    <definedName name="TUBPVCDRE" localSheetId="5">#REF!</definedName>
    <definedName name="TUBPVCDRE" localSheetId="6">#REF!</definedName>
    <definedName name="TUBPVCDRE" localSheetId="7">#REF!</definedName>
    <definedName name="TUBPVCDRE">#REF!</definedName>
    <definedName name="TUBPVCPRE" localSheetId="2">#REF!</definedName>
    <definedName name="TUBPVCPRE" localSheetId="4">#REF!</definedName>
    <definedName name="TUBPVCPRE" localSheetId="5">#REF!</definedName>
    <definedName name="TUBPVCPRE" localSheetId="6">#REF!</definedName>
    <definedName name="TUBPVCPRE" localSheetId="7">#REF!</definedName>
    <definedName name="TUBPVCPRE">#REF!</definedName>
    <definedName name="tubui">#REF!</definedName>
    <definedName name="tubuii">#REF!</definedName>
    <definedName name="tubuiii">#REF!</definedName>
    <definedName name="tubuiiii">#REF!</definedName>
    <definedName name="TYDE4X2">[33]Materiales!$F$295</definedName>
    <definedName name="TYDE4X3">[33]Materiales!$F$296</definedName>
    <definedName name="u">#REF!</definedName>
    <definedName name="ud" localSheetId="2">[160]exteriores!#REF!</definedName>
    <definedName name="ud" localSheetId="3">[160]exteriores!#REF!</definedName>
    <definedName name="ud" localSheetId="4">[160]exteriores!#REF!</definedName>
    <definedName name="ud" localSheetId="5">[160]exteriores!#REF!</definedName>
    <definedName name="ud" localSheetId="6">[160]exteriores!#REF!</definedName>
    <definedName name="ud" localSheetId="7">[160]exteriores!#REF!</definedName>
    <definedName name="ud" localSheetId="0">[160]exteriores!#REF!</definedName>
    <definedName name="ud">[160]exteriores!#REF!</definedName>
    <definedName name="UD." localSheetId="2">[110]Análisis!#REF!</definedName>
    <definedName name="UD." localSheetId="3">[110]Análisis!#REF!</definedName>
    <definedName name="UD." localSheetId="4">[110]Análisis!#REF!</definedName>
    <definedName name="UD." localSheetId="5">[110]Análisis!#REF!</definedName>
    <definedName name="UD." localSheetId="6">[110]Análisis!#REF!</definedName>
    <definedName name="UD." localSheetId="7">[110]Análisis!#REF!</definedName>
    <definedName name="UD.">[110]Análisis!#REF!</definedName>
    <definedName name="UND">#N/A</definedName>
    <definedName name="UNI12HG">'[29]Pu-Sanit.'!$C$251</definedName>
    <definedName name="Unidad" localSheetId="2">'[23]Ana-elect.'!#REF!</definedName>
    <definedName name="Unidad" localSheetId="3">'[23]Ana-elect.'!#REF!</definedName>
    <definedName name="Unidad" localSheetId="4">'[23]Ana-elect.'!#REF!</definedName>
    <definedName name="Unidad" localSheetId="5">'[23]Ana-elect.'!#REF!</definedName>
    <definedName name="Unidad" localSheetId="6">'[23]Ana-elect.'!#REF!</definedName>
    <definedName name="Unidad" localSheetId="7">'[23]Ana-elect.'!#REF!</definedName>
    <definedName name="Unidad">'[23]Ana-elect.'!#REF!</definedName>
    <definedName name="UNIONPVCPRES1" localSheetId="2">#REF!</definedName>
    <definedName name="UNIONPVCPRES1" localSheetId="3">#REF!</definedName>
    <definedName name="UNIONPVCPRES1" localSheetId="4">#REF!</definedName>
    <definedName name="UNIONPVCPRES1" localSheetId="5">#REF!</definedName>
    <definedName name="UNIONPVCPRES1" localSheetId="6">#REF!</definedName>
    <definedName name="UNIONPVCPRES1" localSheetId="7">#REF!</definedName>
    <definedName name="UNIONPVCPRES1" localSheetId="0">#REF!</definedName>
    <definedName name="UNIONPVCPRES1">#REF!</definedName>
    <definedName name="UNIONPVCPRES112" localSheetId="2">#REF!</definedName>
    <definedName name="UNIONPVCPRES112" localSheetId="4">#REF!</definedName>
    <definedName name="UNIONPVCPRES112" localSheetId="7">#REF!</definedName>
    <definedName name="UNIONPVCPRES112">#REF!</definedName>
    <definedName name="UNIONPVCPRES12" localSheetId="2">#REF!</definedName>
    <definedName name="UNIONPVCPRES12" localSheetId="4">#REF!</definedName>
    <definedName name="UNIONPVCPRES12" localSheetId="7">#REF!</definedName>
    <definedName name="UNIONPVCPRES12">#REF!</definedName>
    <definedName name="UNIONPVCPRES2" localSheetId="2">#REF!</definedName>
    <definedName name="UNIONPVCPRES2" localSheetId="4">#REF!</definedName>
    <definedName name="UNIONPVCPRES2" localSheetId="7">#REF!</definedName>
    <definedName name="UNIONPVCPRES2">#REF!</definedName>
    <definedName name="UNIONPVCPRES3" localSheetId="2">#REF!</definedName>
    <definedName name="UNIONPVCPRES3" localSheetId="4">#REF!</definedName>
    <definedName name="UNIONPVCPRES3" localSheetId="7">#REF!</definedName>
    <definedName name="UNIONPVCPRES3">#REF!</definedName>
    <definedName name="UNIONPVCPRES34" localSheetId="2">#REF!</definedName>
    <definedName name="UNIONPVCPRES34" localSheetId="4">#REF!</definedName>
    <definedName name="UNIONPVCPRES34" localSheetId="7">#REF!</definedName>
    <definedName name="UNIONPVCPRES34">#REF!</definedName>
    <definedName name="UNIONPVCPRES4" localSheetId="2">#REF!</definedName>
    <definedName name="UNIONPVCPRES4" localSheetId="4">#REF!</definedName>
    <definedName name="UNIONPVCPRES4" localSheetId="7">#REF!</definedName>
    <definedName name="UNIONPVCPRES4">#REF!</definedName>
    <definedName name="UNIONUNI112HG" localSheetId="2">#REF!</definedName>
    <definedName name="UNIONUNI112HG" localSheetId="4">#REF!</definedName>
    <definedName name="UNIONUNI112HG" localSheetId="5">#REF!</definedName>
    <definedName name="UNIONUNI112HG" localSheetId="6">#REF!</definedName>
    <definedName name="UNIONUNI112HG" localSheetId="7">#REF!</definedName>
    <definedName name="UNIONUNI112HG">#REF!</definedName>
    <definedName name="UNIONUNI125HG" localSheetId="2">#REF!</definedName>
    <definedName name="UNIONUNI125HG" localSheetId="4">#REF!</definedName>
    <definedName name="UNIONUNI125HG" localSheetId="5">#REF!</definedName>
    <definedName name="UNIONUNI125HG" localSheetId="6">#REF!</definedName>
    <definedName name="UNIONUNI125HG" localSheetId="7">#REF!</definedName>
    <definedName name="UNIONUNI125HG">#REF!</definedName>
    <definedName name="UNIONUNI12HG" localSheetId="2">#REF!</definedName>
    <definedName name="UNIONUNI12HG" localSheetId="4">#REF!</definedName>
    <definedName name="UNIONUNI12HG" localSheetId="7">#REF!</definedName>
    <definedName name="UNIONUNI12HG">#REF!</definedName>
    <definedName name="UNIONUNI1HG" localSheetId="2">#REF!</definedName>
    <definedName name="UNIONUNI1HG" localSheetId="4">#REF!</definedName>
    <definedName name="UNIONUNI1HG" localSheetId="5">#REF!</definedName>
    <definedName name="UNIONUNI1HG" localSheetId="6">#REF!</definedName>
    <definedName name="UNIONUNI1HG" localSheetId="7">#REF!</definedName>
    <definedName name="UNIONUNI1HG">#REF!</definedName>
    <definedName name="UNIONUNI212HG" localSheetId="2">#REF!</definedName>
    <definedName name="UNIONUNI212HG" localSheetId="4">#REF!</definedName>
    <definedName name="UNIONUNI212HG" localSheetId="5">#REF!</definedName>
    <definedName name="UNIONUNI212HG" localSheetId="6">#REF!</definedName>
    <definedName name="UNIONUNI212HG" localSheetId="7">#REF!</definedName>
    <definedName name="UNIONUNI212HG">#REF!</definedName>
    <definedName name="UNIONUNI2HG" localSheetId="2">#REF!</definedName>
    <definedName name="UNIONUNI2HG" localSheetId="4">#REF!</definedName>
    <definedName name="UNIONUNI2HG" localSheetId="5">#REF!</definedName>
    <definedName name="UNIONUNI2HG" localSheetId="6">#REF!</definedName>
    <definedName name="UNIONUNI2HG" localSheetId="7">#REF!</definedName>
    <definedName name="UNIONUNI2HG">#REF!</definedName>
    <definedName name="UNIONUNI34HG" localSheetId="2">#REF!</definedName>
    <definedName name="UNIONUNI34HG" localSheetId="4">#REF!</definedName>
    <definedName name="UNIONUNI34HG" localSheetId="5">#REF!</definedName>
    <definedName name="UNIONUNI34HG" localSheetId="6">#REF!</definedName>
    <definedName name="UNIONUNI34HG" localSheetId="7">#REF!</definedName>
    <definedName name="UNIONUNI34HG">#REF!</definedName>
    <definedName name="UNIONUNI3HG" localSheetId="2">#REF!</definedName>
    <definedName name="UNIONUNI3HG" localSheetId="4">#REF!</definedName>
    <definedName name="UNIONUNI3HG" localSheetId="5">#REF!</definedName>
    <definedName name="UNIONUNI3HG" localSheetId="6">#REF!</definedName>
    <definedName name="UNIONUNI3HG" localSheetId="7">#REF!</definedName>
    <definedName name="UNIONUNI3HG">#REF!</definedName>
    <definedName name="UNIONUNI4HG" localSheetId="2">#REF!</definedName>
    <definedName name="UNIONUNI4HG" localSheetId="4">#REF!</definedName>
    <definedName name="UNIONUNI4HG" localSheetId="5">#REF!</definedName>
    <definedName name="UNIONUNI4HG" localSheetId="6">#REF!</definedName>
    <definedName name="UNIONUNI4HG" localSheetId="7">#REF!</definedName>
    <definedName name="UNIONUNI4HG">#REF!</definedName>
    <definedName name="UNIONUNIV1_2HG">[33]Materiales!$E$482</definedName>
    <definedName name="urinal">[75]PRECIOS!$E$58</definedName>
    <definedName name="us">[161]Insumos!$H$3</definedName>
    <definedName name="USDOLAR" localSheetId="2">#REF!</definedName>
    <definedName name="USDOLAR" localSheetId="3">#REF!</definedName>
    <definedName name="USDOLAR" localSheetId="4">#REF!</definedName>
    <definedName name="USDOLAR" localSheetId="5">#REF!</definedName>
    <definedName name="USDOLAR" localSheetId="6">#REF!</definedName>
    <definedName name="USDOLAR" localSheetId="7">#REF!</definedName>
    <definedName name="USDOLAR" localSheetId="0">#REF!</definedName>
    <definedName name="USDOLAR">#REF!</definedName>
    <definedName name="uso.vibrador">'[77]Costos Mano de Obra'!$O$42</definedName>
    <definedName name="usos" localSheetId="2">#REF!</definedName>
    <definedName name="usos" localSheetId="3">#REF!</definedName>
    <definedName name="usos" localSheetId="4">#REF!</definedName>
    <definedName name="usos" localSheetId="5">#REF!</definedName>
    <definedName name="usos" localSheetId="6">#REF!</definedName>
    <definedName name="usos" localSheetId="7">#REF!</definedName>
    <definedName name="usos">#REF!</definedName>
    <definedName name="USOSMADERA" localSheetId="2">#REF!</definedName>
    <definedName name="USOSMADERA" localSheetId="4">#REF!</definedName>
    <definedName name="USOSMADERA" localSheetId="7">#REF!</definedName>
    <definedName name="USOSMADERA">#REF!</definedName>
    <definedName name="UY" localSheetId="2">[4]A!#REF!</definedName>
    <definedName name="UY" localSheetId="4">[4]A!#REF!</definedName>
    <definedName name="UY" localSheetId="7">[4]A!#REF!</definedName>
    <definedName name="UY">[4]A!#REF!</definedName>
    <definedName name="v" localSheetId="2">[108]analisis1!#REF!</definedName>
    <definedName name="v" localSheetId="4">[108]analisis1!#REF!</definedName>
    <definedName name="v" localSheetId="7">[108]analisis1!#REF!</definedName>
    <definedName name="v">[108]analisis1!#REF!</definedName>
    <definedName name="v.c.fs.villa.1" localSheetId="2">[162]Cubicación!#REF!</definedName>
    <definedName name="v.c.fs.villa.1" localSheetId="4">[162]Cubicación!#REF!</definedName>
    <definedName name="v.c.fs.villa.1" localSheetId="7">[162]Cubicación!#REF!</definedName>
    <definedName name="v.c.fs.villa.1">[162]Cubicación!#REF!</definedName>
    <definedName name="v.c.fs.villa.10" localSheetId="2">[162]Cubicación!#REF!</definedName>
    <definedName name="v.c.fs.villa.10" localSheetId="4">[162]Cubicación!#REF!</definedName>
    <definedName name="v.c.fs.villa.10" localSheetId="7">[162]Cubicación!#REF!</definedName>
    <definedName name="v.c.fs.villa.10">[162]Cubicación!#REF!</definedName>
    <definedName name="v.c.fs.villa.11" localSheetId="2">[162]Cubicación!#REF!</definedName>
    <definedName name="v.c.fs.villa.11" localSheetId="4">[162]Cubicación!#REF!</definedName>
    <definedName name="v.c.fs.villa.11" localSheetId="7">[162]Cubicación!#REF!</definedName>
    <definedName name="v.c.fs.villa.11">[162]Cubicación!#REF!</definedName>
    <definedName name="v.c.fs.villa.12" localSheetId="2">[162]Cubicación!#REF!</definedName>
    <definedName name="v.c.fs.villa.12" localSheetId="4">[162]Cubicación!#REF!</definedName>
    <definedName name="v.c.fs.villa.12" localSheetId="7">[162]Cubicación!#REF!</definedName>
    <definedName name="v.c.fs.villa.12">[162]Cubicación!#REF!</definedName>
    <definedName name="v.c.fs.villa.13" localSheetId="2">[162]Cubicación!#REF!</definedName>
    <definedName name="v.c.fs.villa.13" localSheetId="4">[162]Cubicación!#REF!</definedName>
    <definedName name="v.c.fs.villa.13" localSheetId="7">[162]Cubicación!#REF!</definedName>
    <definedName name="v.c.fs.villa.13">[162]Cubicación!#REF!</definedName>
    <definedName name="v.c.fs.villa.14" localSheetId="2">[162]Cubicación!#REF!</definedName>
    <definedName name="v.c.fs.villa.14" localSheetId="4">[162]Cubicación!#REF!</definedName>
    <definedName name="v.c.fs.villa.14" localSheetId="7">[162]Cubicación!#REF!</definedName>
    <definedName name="v.c.fs.villa.14">[162]Cubicación!#REF!</definedName>
    <definedName name="v.c.fs.villa.15" localSheetId="2">[162]Cubicación!#REF!</definedName>
    <definedName name="v.c.fs.villa.15" localSheetId="4">[162]Cubicación!#REF!</definedName>
    <definedName name="v.c.fs.villa.15" localSheetId="7">[162]Cubicación!#REF!</definedName>
    <definedName name="v.c.fs.villa.15">[162]Cubicación!#REF!</definedName>
    <definedName name="v.c.fs.villa.16" localSheetId="2">[162]Cubicación!#REF!</definedName>
    <definedName name="v.c.fs.villa.16" localSheetId="4">[162]Cubicación!#REF!</definedName>
    <definedName name="v.c.fs.villa.16" localSheetId="7">[162]Cubicación!#REF!</definedName>
    <definedName name="v.c.fs.villa.16">[162]Cubicación!#REF!</definedName>
    <definedName name="v.c.fs.villa.17" localSheetId="2">[162]Cubicación!#REF!</definedName>
    <definedName name="v.c.fs.villa.17" localSheetId="4">[162]Cubicación!#REF!</definedName>
    <definedName name="v.c.fs.villa.17" localSheetId="7">[162]Cubicación!#REF!</definedName>
    <definedName name="v.c.fs.villa.17">[162]Cubicación!#REF!</definedName>
    <definedName name="v.c.fs.villa.18" localSheetId="2">[162]Cubicación!#REF!</definedName>
    <definedName name="v.c.fs.villa.18" localSheetId="4">[162]Cubicación!#REF!</definedName>
    <definedName name="v.c.fs.villa.18" localSheetId="7">[162]Cubicación!#REF!</definedName>
    <definedName name="v.c.fs.villa.18">[162]Cubicación!#REF!</definedName>
    <definedName name="v.c.fs.villa.2" localSheetId="2">[162]Cubicación!#REF!</definedName>
    <definedName name="v.c.fs.villa.2" localSheetId="4">[162]Cubicación!#REF!</definedName>
    <definedName name="v.c.fs.villa.2" localSheetId="7">[162]Cubicación!#REF!</definedName>
    <definedName name="v.c.fs.villa.2">[162]Cubicación!#REF!</definedName>
    <definedName name="v.c.fs.villa.3" localSheetId="2">[162]Cubicación!#REF!</definedName>
    <definedName name="v.c.fs.villa.3" localSheetId="4">[162]Cubicación!#REF!</definedName>
    <definedName name="v.c.fs.villa.3" localSheetId="7">[162]Cubicación!#REF!</definedName>
    <definedName name="v.c.fs.villa.3">[162]Cubicación!#REF!</definedName>
    <definedName name="v.c.fs.villa.4" localSheetId="2">[162]Cubicación!#REF!</definedName>
    <definedName name="v.c.fs.villa.4" localSheetId="4">[162]Cubicación!#REF!</definedName>
    <definedName name="v.c.fs.villa.4" localSheetId="7">[162]Cubicación!#REF!</definedName>
    <definedName name="v.c.fs.villa.4">[162]Cubicación!#REF!</definedName>
    <definedName name="v.c.fs.villa.5" localSheetId="2">[162]Cubicación!#REF!</definedName>
    <definedName name="v.c.fs.villa.5" localSheetId="4">[162]Cubicación!#REF!</definedName>
    <definedName name="v.c.fs.villa.5" localSheetId="7">[162]Cubicación!#REF!</definedName>
    <definedName name="v.c.fs.villa.5">[162]Cubicación!#REF!</definedName>
    <definedName name="v.c.fs.villa.6" localSheetId="2">[162]Cubicación!#REF!</definedName>
    <definedName name="v.c.fs.villa.6" localSheetId="4">[162]Cubicación!#REF!</definedName>
    <definedName name="v.c.fs.villa.6" localSheetId="7">[162]Cubicación!#REF!</definedName>
    <definedName name="v.c.fs.villa.6">[162]Cubicación!#REF!</definedName>
    <definedName name="v.c.fs.villa.7" localSheetId="2">[162]Cubicación!#REF!</definedName>
    <definedName name="v.c.fs.villa.7" localSheetId="4">[162]Cubicación!#REF!</definedName>
    <definedName name="v.c.fs.villa.7" localSheetId="7">[162]Cubicación!#REF!</definedName>
    <definedName name="v.c.fs.villa.7">[162]Cubicación!#REF!</definedName>
    <definedName name="v.c.fs.villa.8" localSheetId="2">[162]Cubicación!#REF!</definedName>
    <definedName name="v.c.fs.villa.8" localSheetId="4">[162]Cubicación!#REF!</definedName>
    <definedName name="v.c.fs.villa.8" localSheetId="7">[162]Cubicación!#REF!</definedName>
    <definedName name="v.c.fs.villa.8">[162]Cubicación!#REF!</definedName>
    <definedName name="v.c.fs.villa.9" localSheetId="2">[162]Cubicación!#REF!</definedName>
    <definedName name="v.c.fs.villa.9" localSheetId="4">[162]Cubicación!#REF!</definedName>
    <definedName name="v.c.fs.villa.9" localSheetId="7">[162]Cubicación!#REF!</definedName>
    <definedName name="v.c.fs.villa.9">[162]Cubicación!#REF!</definedName>
    <definedName name="v.c.n1y2.villa1" localSheetId="3">[162]Cubicación!$P$2150</definedName>
    <definedName name="v.c.n1y2.villa1" localSheetId="4">[162]Cubicación!$P$2150</definedName>
    <definedName name="v.c.n1y2.villa1" localSheetId="5">[162]Cubicación!$P$2150</definedName>
    <definedName name="v.c.n1y2.villa1" localSheetId="6">[162]Cubicación!$P$2150</definedName>
    <definedName name="v.c.n1y2.villa1" localSheetId="7">[162]Cubicación!$P$2150</definedName>
    <definedName name="v.c.n1y2.villa1" localSheetId="0">[162]Cubicación!$P$2150</definedName>
    <definedName name="v.c.n1y2.villa1">[163]Cubicación!$P$2150</definedName>
    <definedName name="v.c.n1y2.villa10" localSheetId="3">[162]Cubicación!$P$1690</definedName>
    <definedName name="v.c.n1y2.villa10" localSheetId="4">[162]Cubicación!$P$1690</definedName>
    <definedName name="v.c.n1y2.villa10" localSheetId="5">[162]Cubicación!$P$1690</definedName>
    <definedName name="v.c.n1y2.villa10" localSheetId="6">[162]Cubicación!$P$1690</definedName>
    <definedName name="v.c.n1y2.villa10" localSheetId="7">[162]Cubicación!$P$1690</definedName>
    <definedName name="v.c.n1y2.villa10" localSheetId="0">[162]Cubicación!$P$1690</definedName>
    <definedName name="v.c.n1y2.villa10">[163]Cubicación!$P$1690</definedName>
    <definedName name="v.c.n1y2.villa11" localSheetId="3">[162]Cubicación!$P$998</definedName>
    <definedName name="v.c.n1y2.villa11" localSheetId="4">[162]Cubicación!$P$998</definedName>
    <definedName name="v.c.n1y2.villa11" localSheetId="5">[162]Cubicación!$P$998</definedName>
    <definedName name="v.c.n1y2.villa11" localSheetId="6">[162]Cubicación!$P$998</definedName>
    <definedName name="v.c.n1y2.villa11" localSheetId="7">[162]Cubicación!$P$998</definedName>
    <definedName name="v.c.n1y2.villa11" localSheetId="0">[162]Cubicación!$P$998</definedName>
    <definedName name="v.c.n1y2.villa11">[163]Cubicación!$P$998</definedName>
    <definedName name="v.c.n1y2.villa12" localSheetId="3">[162]Cubicación!$P$401</definedName>
    <definedName name="v.c.n1y2.villa12" localSheetId="4">[162]Cubicación!$P$401</definedName>
    <definedName name="v.c.n1y2.villa12" localSheetId="5">[162]Cubicación!$P$401</definedName>
    <definedName name="v.c.n1y2.villa12" localSheetId="6">[162]Cubicación!$P$401</definedName>
    <definedName name="v.c.n1y2.villa12" localSheetId="7">[162]Cubicación!$P$401</definedName>
    <definedName name="v.c.n1y2.villa12" localSheetId="0">[162]Cubicación!$P$401</definedName>
    <definedName name="v.c.n1y2.villa12">[163]Cubicación!$P$401</definedName>
    <definedName name="v.c.n1y2.villa13" localSheetId="3">[162]Cubicación!$P$535</definedName>
    <definedName name="v.c.n1y2.villa13" localSheetId="4">[162]Cubicación!$P$535</definedName>
    <definedName name="v.c.n1y2.villa13" localSheetId="5">[162]Cubicación!$P$535</definedName>
    <definedName name="v.c.n1y2.villa13" localSheetId="6">[162]Cubicación!$P$535</definedName>
    <definedName name="v.c.n1y2.villa13" localSheetId="7">[162]Cubicación!$P$535</definedName>
    <definedName name="v.c.n1y2.villa13" localSheetId="0">[162]Cubicación!$P$535</definedName>
    <definedName name="v.c.n1y2.villa13">[163]Cubicación!$P$535</definedName>
    <definedName name="v.c.n1y2.villa14" localSheetId="3">[162]Cubicación!$P$1461</definedName>
    <definedName name="v.c.n1y2.villa14" localSheetId="4">[162]Cubicación!$P$1461</definedName>
    <definedName name="v.c.n1y2.villa14" localSheetId="5">[162]Cubicación!$P$1461</definedName>
    <definedName name="v.c.n1y2.villa14" localSheetId="6">[162]Cubicación!$P$1461</definedName>
    <definedName name="v.c.n1y2.villa14" localSheetId="7">[162]Cubicación!$P$1461</definedName>
    <definedName name="v.c.n1y2.villa14" localSheetId="0">[162]Cubicación!$P$1461</definedName>
    <definedName name="v.c.n1y2.villa14">[163]Cubicación!$P$1461</definedName>
    <definedName name="v.c.n1y2.villa15" localSheetId="3">[162]Cubicación!$P$1576</definedName>
    <definedName name="v.c.n1y2.villa15" localSheetId="4">[162]Cubicación!$P$1576</definedName>
    <definedName name="v.c.n1y2.villa15" localSheetId="5">[162]Cubicación!$P$1576</definedName>
    <definedName name="v.c.n1y2.villa15" localSheetId="6">[162]Cubicación!$P$1576</definedName>
    <definedName name="v.c.n1y2.villa15" localSheetId="7">[162]Cubicación!$P$1576</definedName>
    <definedName name="v.c.n1y2.villa15" localSheetId="0">[162]Cubicación!$P$1576</definedName>
    <definedName name="v.c.n1y2.villa15">[163]Cubicación!$P$1576</definedName>
    <definedName name="v.c.n1y2.villa16" localSheetId="3">[162]Cubicación!$P$1805</definedName>
    <definedName name="v.c.n1y2.villa16" localSheetId="4">[162]Cubicación!$P$1805</definedName>
    <definedName name="v.c.n1y2.villa16" localSheetId="5">[162]Cubicación!$P$1805</definedName>
    <definedName name="v.c.n1y2.villa16" localSheetId="6">[162]Cubicación!$P$1805</definedName>
    <definedName name="v.c.n1y2.villa16" localSheetId="7">[162]Cubicación!$P$1805</definedName>
    <definedName name="v.c.n1y2.villa16" localSheetId="0">[162]Cubicación!$P$1805</definedName>
    <definedName name="v.c.n1y2.villa16">[163]Cubicación!$P$1805</definedName>
    <definedName name="v.c.n1y2.villa17" localSheetId="3">[162]Cubicación!$P$1920</definedName>
    <definedName name="v.c.n1y2.villa17" localSheetId="4">[162]Cubicación!$P$1920</definedName>
    <definedName name="v.c.n1y2.villa17" localSheetId="5">[162]Cubicación!$P$1920</definedName>
    <definedName name="v.c.n1y2.villa17" localSheetId="6">[162]Cubicación!$P$1920</definedName>
    <definedName name="v.c.n1y2.villa17" localSheetId="7">[162]Cubicación!$P$1920</definedName>
    <definedName name="v.c.n1y2.villa17" localSheetId="0">[162]Cubicación!$P$1920</definedName>
    <definedName name="v.c.n1y2.villa17">[163]Cubicación!$P$1920</definedName>
    <definedName name="v.c.n1y2.villa18" localSheetId="3">[162]Cubicación!$P$1113</definedName>
    <definedName name="v.c.n1y2.villa18" localSheetId="4">[162]Cubicación!$P$1113</definedName>
    <definedName name="v.c.n1y2.villa18" localSheetId="5">[162]Cubicación!$P$1113</definedName>
    <definedName name="v.c.n1y2.villa18" localSheetId="6">[162]Cubicación!$P$1113</definedName>
    <definedName name="v.c.n1y2.villa18" localSheetId="7">[162]Cubicación!$P$1113</definedName>
    <definedName name="v.c.n1y2.villa18" localSheetId="0">[162]Cubicación!$P$1113</definedName>
    <definedName name="v.c.n1y2.villa18">[163]Cubicación!$P$1113</definedName>
    <definedName name="v.c.n1y2.villa2" localSheetId="3">[162]Cubicación!$P$2037</definedName>
    <definedName name="v.c.n1y2.villa2" localSheetId="4">[162]Cubicación!$P$2037</definedName>
    <definedName name="v.c.n1y2.villa2" localSheetId="5">[162]Cubicación!$P$2037</definedName>
    <definedName name="v.c.n1y2.villa2" localSheetId="6">[162]Cubicación!$P$2037</definedName>
    <definedName name="v.c.n1y2.villa2" localSheetId="7">[162]Cubicación!$P$2037</definedName>
    <definedName name="v.c.n1y2.villa2" localSheetId="0">[162]Cubicación!$P$2037</definedName>
    <definedName name="v.c.n1y2.villa2">[163]Cubicación!$P$2037</definedName>
    <definedName name="v.c.n1y2.villa3" localSheetId="3">[162]Cubicación!$P$883</definedName>
    <definedName name="v.c.n1y2.villa3" localSheetId="4">[162]Cubicación!$P$883</definedName>
    <definedName name="v.c.n1y2.villa3" localSheetId="5">[162]Cubicación!$P$883</definedName>
    <definedName name="v.c.n1y2.villa3" localSheetId="6">[162]Cubicación!$P$883</definedName>
    <definedName name="v.c.n1y2.villa3" localSheetId="7">[162]Cubicación!$P$883</definedName>
    <definedName name="v.c.n1y2.villa3" localSheetId="0">[162]Cubicación!$P$883</definedName>
    <definedName name="v.c.n1y2.villa3">[163]Cubicación!$P$883</definedName>
    <definedName name="v.c.n1y2.villa4" localSheetId="3">[162]Cubicación!$P$768</definedName>
    <definedName name="v.c.n1y2.villa4" localSheetId="4">[162]Cubicación!$P$768</definedName>
    <definedName name="v.c.n1y2.villa4" localSheetId="5">[162]Cubicación!$P$768</definedName>
    <definedName name="v.c.n1y2.villa4" localSheetId="6">[162]Cubicación!$P$768</definedName>
    <definedName name="v.c.n1y2.villa4" localSheetId="7">[162]Cubicación!$P$768</definedName>
    <definedName name="v.c.n1y2.villa4" localSheetId="0">[162]Cubicación!$P$768</definedName>
    <definedName name="v.c.n1y2.villa4">[163]Cubicación!$P$768</definedName>
    <definedName name="v.c.n1y2.villa5" localSheetId="3">[162]Cubicación!$P$653</definedName>
    <definedName name="v.c.n1y2.villa5" localSheetId="4">[162]Cubicación!$P$653</definedName>
    <definedName name="v.c.n1y2.villa5" localSheetId="5">[162]Cubicación!$P$653</definedName>
    <definedName name="v.c.n1y2.villa5" localSheetId="6">[162]Cubicación!$P$653</definedName>
    <definedName name="v.c.n1y2.villa5" localSheetId="7">[162]Cubicación!$P$653</definedName>
    <definedName name="v.c.n1y2.villa5" localSheetId="0">[162]Cubicación!$P$653</definedName>
    <definedName name="v.c.n1y2.villa5">[163]Cubicación!$P$653</definedName>
    <definedName name="v.c.n1y2.villa6" localSheetId="3">[162]Cubicación!$P$138</definedName>
    <definedName name="v.c.n1y2.villa6" localSheetId="4">[162]Cubicación!$P$138</definedName>
    <definedName name="v.c.n1y2.villa6" localSheetId="5">[162]Cubicación!$P$138</definedName>
    <definedName name="v.c.n1y2.villa6" localSheetId="6">[162]Cubicación!$P$138</definedName>
    <definedName name="v.c.n1y2.villa6" localSheetId="7">[162]Cubicación!$P$138</definedName>
    <definedName name="v.c.n1y2.villa6" localSheetId="0">[162]Cubicación!$P$138</definedName>
    <definedName name="v.c.n1y2.villa6">[163]Cubicación!$P$138</definedName>
    <definedName name="v.c.n1y2.villa7" localSheetId="3">[162]Cubicación!$P$269</definedName>
    <definedName name="v.c.n1y2.villa7" localSheetId="4">[162]Cubicación!$P$269</definedName>
    <definedName name="v.c.n1y2.villa7" localSheetId="5">[162]Cubicación!$P$269</definedName>
    <definedName name="v.c.n1y2.villa7" localSheetId="6">[162]Cubicación!$P$269</definedName>
    <definedName name="v.c.n1y2.villa7" localSheetId="7">[162]Cubicación!$P$269</definedName>
    <definedName name="v.c.n1y2.villa7" localSheetId="0">[162]Cubicación!$P$269</definedName>
    <definedName name="v.c.n1y2.villa7">[163]Cubicación!$P$269</definedName>
    <definedName name="v.c.n1y2.villa8" localSheetId="3">[162]Cubicación!$P$1231</definedName>
    <definedName name="v.c.n1y2.villa8" localSheetId="4">[162]Cubicación!$P$1231</definedName>
    <definedName name="v.c.n1y2.villa8" localSheetId="5">[162]Cubicación!$P$1231</definedName>
    <definedName name="v.c.n1y2.villa8" localSheetId="6">[162]Cubicación!$P$1231</definedName>
    <definedName name="v.c.n1y2.villa8" localSheetId="7">[162]Cubicación!$P$1231</definedName>
    <definedName name="v.c.n1y2.villa8" localSheetId="0">[162]Cubicación!$P$1231</definedName>
    <definedName name="v.c.n1y2.villa8">[163]Cubicación!$P$1231</definedName>
    <definedName name="v.c.n1y2.villa9" localSheetId="3">[162]Cubicación!$P$1346</definedName>
    <definedName name="v.c.n1y2.villa9" localSheetId="4">[162]Cubicación!$P$1346</definedName>
    <definedName name="v.c.n1y2.villa9" localSheetId="5">[162]Cubicación!$P$1346</definedName>
    <definedName name="v.c.n1y2.villa9" localSheetId="6">[162]Cubicación!$P$1346</definedName>
    <definedName name="v.c.n1y2.villa9" localSheetId="7">[162]Cubicación!$P$1346</definedName>
    <definedName name="v.c.n1y2.villa9" localSheetId="0">[162]Cubicación!$P$1346</definedName>
    <definedName name="v.c.n1y2.villa9">[163]Cubicación!$P$1346</definedName>
    <definedName name="v.p.fs.villa.1" localSheetId="2">[162]Cubicación!#REF!</definedName>
    <definedName name="v.p.fs.villa.1" localSheetId="3">[162]Cubicación!#REF!</definedName>
    <definedName name="v.p.fs.villa.1" localSheetId="4">[162]Cubicación!#REF!</definedName>
    <definedName name="v.p.fs.villa.1" localSheetId="5">[162]Cubicación!#REF!</definedName>
    <definedName name="v.p.fs.villa.1" localSheetId="6">[162]Cubicación!#REF!</definedName>
    <definedName name="v.p.fs.villa.1" localSheetId="7">[162]Cubicación!#REF!</definedName>
    <definedName name="v.p.fs.villa.1">[162]Cubicación!#REF!</definedName>
    <definedName name="v.p.fs.villa.10" localSheetId="2">[162]Cubicación!#REF!</definedName>
    <definedName name="v.p.fs.villa.10" localSheetId="3">[162]Cubicación!#REF!</definedName>
    <definedName name="v.p.fs.villa.10" localSheetId="4">[162]Cubicación!#REF!</definedName>
    <definedName name="v.p.fs.villa.10" localSheetId="5">[162]Cubicación!#REF!</definedName>
    <definedName name="v.p.fs.villa.10" localSheetId="6">[162]Cubicación!#REF!</definedName>
    <definedName name="v.p.fs.villa.10" localSheetId="7">[162]Cubicación!#REF!</definedName>
    <definedName name="v.p.fs.villa.10">[162]Cubicación!#REF!</definedName>
    <definedName name="v.p.fs.villa.11" localSheetId="2">[162]Cubicación!#REF!</definedName>
    <definedName name="v.p.fs.villa.11" localSheetId="4">[162]Cubicación!#REF!</definedName>
    <definedName name="v.p.fs.villa.11" localSheetId="7">[162]Cubicación!#REF!</definedName>
    <definedName name="v.p.fs.villa.11">[162]Cubicación!#REF!</definedName>
    <definedName name="v.p.fs.villa.12" localSheetId="2">[162]Cubicación!#REF!</definedName>
    <definedName name="v.p.fs.villa.12" localSheetId="4">[162]Cubicación!#REF!</definedName>
    <definedName name="v.p.fs.villa.12" localSheetId="7">[162]Cubicación!#REF!</definedName>
    <definedName name="v.p.fs.villa.12">[162]Cubicación!#REF!</definedName>
    <definedName name="v.p.fs.villa.13" localSheetId="2">[162]Cubicación!#REF!</definedName>
    <definedName name="v.p.fs.villa.13" localSheetId="4">[162]Cubicación!#REF!</definedName>
    <definedName name="v.p.fs.villa.13" localSheetId="7">[162]Cubicación!#REF!</definedName>
    <definedName name="v.p.fs.villa.13">[162]Cubicación!#REF!</definedName>
    <definedName name="v.p.fs.villa.14" localSheetId="2">[162]Cubicación!#REF!</definedName>
    <definedName name="v.p.fs.villa.14" localSheetId="4">[162]Cubicación!#REF!</definedName>
    <definedName name="v.p.fs.villa.14" localSheetId="7">[162]Cubicación!#REF!</definedName>
    <definedName name="v.p.fs.villa.14">[162]Cubicación!#REF!</definedName>
    <definedName name="v.p.fs.villa.15" localSheetId="2">[162]Cubicación!#REF!</definedName>
    <definedName name="v.p.fs.villa.15" localSheetId="4">[162]Cubicación!#REF!</definedName>
    <definedName name="v.p.fs.villa.15" localSheetId="7">[162]Cubicación!#REF!</definedName>
    <definedName name="v.p.fs.villa.15">[162]Cubicación!#REF!</definedName>
    <definedName name="v.p.fs.villa.16" localSheetId="2">[162]Cubicación!#REF!</definedName>
    <definedName name="v.p.fs.villa.16" localSheetId="4">[162]Cubicación!#REF!</definedName>
    <definedName name="v.p.fs.villa.16" localSheetId="7">[162]Cubicación!#REF!</definedName>
    <definedName name="v.p.fs.villa.16">[162]Cubicación!#REF!</definedName>
    <definedName name="v.p.fs.villa.17" localSheetId="2">[162]Cubicación!#REF!</definedName>
    <definedName name="v.p.fs.villa.17" localSheetId="4">[162]Cubicación!#REF!</definedName>
    <definedName name="v.p.fs.villa.17" localSheetId="7">[162]Cubicación!#REF!</definedName>
    <definedName name="v.p.fs.villa.17">[162]Cubicación!#REF!</definedName>
    <definedName name="v.p.fs.villa.18" localSheetId="2">[162]Cubicación!#REF!</definedName>
    <definedName name="v.p.fs.villa.18" localSheetId="4">[162]Cubicación!#REF!</definedName>
    <definedName name="v.p.fs.villa.18" localSheetId="7">[162]Cubicación!#REF!</definedName>
    <definedName name="v.p.fs.villa.18">[162]Cubicación!#REF!</definedName>
    <definedName name="v.p.fs.villa.2" localSheetId="2">[162]Cubicación!#REF!</definedName>
    <definedName name="v.p.fs.villa.2" localSheetId="4">[162]Cubicación!#REF!</definedName>
    <definedName name="v.p.fs.villa.2" localSheetId="7">[162]Cubicación!#REF!</definedName>
    <definedName name="v.p.fs.villa.2">[162]Cubicación!#REF!</definedName>
    <definedName name="v.p.fs.villa.3" localSheetId="2">[162]Cubicación!#REF!</definedName>
    <definedName name="v.p.fs.villa.3" localSheetId="4">[162]Cubicación!#REF!</definedName>
    <definedName name="v.p.fs.villa.3" localSheetId="7">[162]Cubicación!#REF!</definedName>
    <definedName name="v.p.fs.villa.3">[162]Cubicación!#REF!</definedName>
    <definedName name="v.p.fs.villa.4" localSheetId="2">[162]Cubicación!#REF!</definedName>
    <definedName name="v.p.fs.villa.4" localSheetId="4">[162]Cubicación!#REF!</definedName>
    <definedName name="v.p.fs.villa.4" localSheetId="7">[162]Cubicación!#REF!</definedName>
    <definedName name="v.p.fs.villa.4">[162]Cubicación!#REF!</definedName>
    <definedName name="v.p.fs.villa.5" localSheetId="2">[162]Cubicación!#REF!</definedName>
    <definedName name="v.p.fs.villa.5" localSheetId="4">[162]Cubicación!#REF!</definedName>
    <definedName name="v.p.fs.villa.5" localSheetId="7">[162]Cubicación!#REF!</definedName>
    <definedName name="v.p.fs.villa.5">[162]Cubicación!#REF!</definedName>
    <definedName name="v.p.fs.villa.6" localSheetId="2">[162]Cubicación!#REF!</definedName>
    <definedName name="v.p.fs.villa.6" localSheetId="4">[162]Cubicación!#REF!</definedName>
    <definedName name="v.p.fs.villa.6" localSheetId="7">[162]Cubicación!#REF!</definedName>
    <definedName name="v.p.fs.villa.6">[162]Cubicación!#REF!</definedName>
    <definedName name="v.p.fs.villa.7" localSheetId="2">[162]Cubicación!#REF!</definedName>
    <definedName name="v.p.fs.villa.7" localSheetId="4">[162]Cubicación!#REF!</definedName>
    <definedName name="v.p.fs.villa.7" localSheetId="7">[162]Cubicación!#REF!</definedName>
    <definedName name="v.p.fs.villa.7">[162]Cubicación!#REF!</definedName>
    <definedName name="v.p.fs.villa.8" localSheetId="2">[162]Cubicación!#REF!</definedName>
    <definedName name="v.p.fs.villa.8" localSheetId="4">[162]Cubicación!#REF!</definedName>
    <definedName name="v.p.fs.villa.8" localSheetId="7">[162]Cubicación!#REF!</definedName>
    <definedName name="v.p.fs.villa.8">[162]Cubicación!#REF!</definedName>
    <definedName name="v.p.fs.villa.9" localSheetId="2">[162]Cubicación!#REF!</definedName>
    <definedName name="v.p.fs.villa.9" localSheetId="4">[162]Cubicación!#REF!</definedName>
    <definedName name="v.p.fs.villa.9" localSheetId="7">[162]Cubicación!#REF!</definedName>
    <definedName name="v.p.fs.villa.9">[162]Cubicación!#REF!</definedName>
    <definedName name="V1B.E" localSheetId="2">#REF!</definedName>
    <definedName name="V1B.E" localSheetId="3">#REF!</definedName>
    <definedName name="V1B.E" localSheetId="4">#REF!</definedName>
    <definedName name="V1B.E" localSheetId="5">#REF!</definedName>
    <definedName name="V1B.E" localSheetId="6">#REF!</definedName>
    <definedName name="V1B.E" localSheetId="7">#REF!</definedName>
    <definedName name="V1B.E">#REF!</definedName>
    <definedName name="V3B.C" localSheetId="2">#REF!</definedName>
    <definedName name="V3B.C" localSheetId="4">#REF!</definedName>
    <definedName name="V3B.C" localSheetId="7">#REF!</definedName>
    <definedName name="V3B.C">#REF!</definedName>
    <definedName name="V4C.E" localSheetId="2">#REF!</definedName>
    <definedName name="V4C.E" localSheetId="4">#REF!</definedName>
    <definedName name="V4C.E" localSheetId="7">#REF!</definedName>
    <definedName name="V4C.E">#REF!</definedName>
    <definedName name="V7.8" localSheetId="2">#REF!</definedName>
    <definedName name="V7.8" localSheetId="4">#REF!</definedName>
    <definedName name="V7.8" localSheetId="7">#REF!</definedName>
    <definedName name="V7.8">#REF!</definedName>
    <definedName name="V7.9" localSheetId="2">#REF!</definedName>
    <definedName name="V7.9" localSheetId="4">#REF!</definedName>
    <definedName name="V7.9" localSheetId="7">#REF!</definedName>
    <definedName name="V7.9">#REF!</definedName>
    <definedName name="V78.CD" localSheetId="2">#REF!</definedName>
    <definedName name="V78.CD" localSheetId="4">#REF!</definedName>
    <definedName name="V78.CD" localSheetId="7">#REF!</definedName>
    <definedName name="V78.CD">#REF!</definedName>
    <definedName name="V7A.E" localSheetId="2">#REF!</definedName>
    <definedName name="V7A.E" localSheetId="4">#REF!</definedName>
    <definedName name="V7A.E" localSheetId="7">#REF!</definedName>
    <definedName name="V7A.E">#REF!</definedName>
    <definedName name="V9A.E" localSheetId="2">#REF!</definedName>
    <definedName name="V9A.E" localSheetId="4">#REF!</definedName>
    <definedName name="V9A.E" localSheetId="7">#REF!</definedName>
    <definedName name="V9A.E">#REF!</definedName>
    <definedName name="VA7.9" localSheetId="2">#REF!</definedName>
    <definedName name="VA7.9" localSheetId="4">#REF!</definedName>
    <definedName name="VA7.9" localSheetId="7">#REF!</definedName>
    <definedName name="VA7.9">#REF!</definedName>
    <definedName name="VAbnpum" localSheetId="2">#REF!</definedName>
    <definedName name="VAbnpum" localSheetId="4">#REF!</definedName>
    <definedName name="VAbnpum" localSheetId="7">#REF!</definedName>
    <definedName name="VAbnpum">#REF!</definedName>
    <definedName name="VABOPE" localSheetId="3">[5]Mat!$D$127</definedName>
    <definedName name="VABOPE" localSheetId="4">[5]Mat!$D$127</definedName>
    <definedName name="VABOPE" localSheetId="5">[5]Mat!$D$127</definedName>
    <definedName name="VABOPE" localSheetId="6">[5]Mat!$D$127</definedName>
    <definedName name="VABOPE" localSheetId="7">[5]Mat!$D$127</definedName>
    <definedName name="VABOPE" localSheetId="0">[5]Mat!$D$127</definedName>
    <definedName name="VABOPE">[6]Mat!$D$127</definedName>
    <definedName name="VACC">[11]Precio!$F$31</definedName>
    <definedName name="vaciado" localSheetId="2">[110]Análisis!#REF!</definedName>
    <definedName name="vaciado" localSheetId="3">[110]Análisis!#REF!</definedName>
    <definedName name="vaciado" localSheetId="4">[110]Análisis!#REF!</definedName>
    <definedName name="vaciado" localSheetId="5">[110]Análisis!#REF!</definedName>
    <definedName name="vaciado" localSheetId="6">[110]Análisis!#REF!</definedName>
    <definedName name="vaciado" localSheetId="7">[110]Análisis!#REF!</definedName>
    <definedName name="vaciado" localSheetId="0">[110]Análisis!#REF!</definedName>
    <definedName name="vaciado">[110]Análisis!#REF!</definedName>
    <definedName name="VACIADOAMANO" localSheetId="2">#REF!</definedName>
    <definedName name="VACIADOAMANO" localSheetId="3">#REF!</definedName>
    <definedName name="VACIADOAMANO" localSheetId="4">#REF!</definedName>
    <definedName name="VACIADOAMANO" localSheetId="5">#REF!</definedName>
    <definedName name="VACIADOAMANO" localSheetId="6">#REF!</definedName>
    <definedName name="VACIADOAMANO" localSheetId="7">#REF!</definedName>
    <definedName name="VACIADOAMANO" localSheetId="0">#REF!</definedName>
    <definedName name="VACIADOAMANO">#REF!</definedName>
    <definedName name="vaciadoindustrial">[51]I.HORMIGON!$G$40</definedName>
    <definedName name="vacuometro" localSheetId="3">'[126]PRESUPUESTO DE TERMINACION'!$G$810</definedName>
    <definedName name="vacuometro" localSheetId="4">'[126]PRESUPUESTO DE TERMINACION'!$G$810</definedName>
    <definedName name="vacuometro" localSheetId="5">'[126]PRESUPUESTO DE TERMINACION'!$G$810</definedName>
    <definedName name="vacuometro" localSheetId="6">'[126]PRESUPUESTO DE TERMINACION'!$G$810</definedName>
    <definedName name="vacuometro" localSheetId="7">'[126]PRESUPUESTO DE TERMINACION'!$G$810</definedName>
    <definedName name="vacuometro" localSheetId="0">'[126]PRESUPUESTO DE TERMINACION'!$G$810</definedName>
    <definedName name="vacuometro">'[127]PRESUPUESTO DE TERMINACION'!$G$810</definedName>
    <definedName name="VACZ">[11]Precio!$F$30</definedName>
    <definedName name="VAIVEN" localSheetId="2">#REF!</definedName>
    <definedName name="VAIVEN" localSheetId="3">#REF!</definedName>
    <definedName name="VAIVEN" localSheetId="4">#REF!</definedName>
    <definedName name="VAIVEN" localSheetId="5">#REF!</definedName>
    <definedName name="VAIVEN" localSheetId="6">#REF!</definedName>
    <definedName name="VAIVEN" localSheetId="7">#REF!</definedName>
    <definedName name="VAIVEN" localSheetId="0">#REF!</definedName>
    <definedName name="VAIVEN">#REF!</definedName>
    <definedName name="VALICA" localSheetId="2">#REF!</definedName>
    <definedName name="VALICA" localSheetId="4">#REF!</definedName>
    <definedName name="VALICA" localSheetId="7">#REF!</definedName>
    <definedName name="VALICA">#REF!</definedName>
    <definedName name="VALIMA" localSheetId="2">#REF!</definedName>
    <definedName name="VALIMA" localSheetId="4">#REF!</definedName>
    <definedName name="VALIMA" localSheetId="7">#REF!</definedName>
    <definedName name="VALIMA">#REF!</definedName>
    <definedName name="VALOR" localSheetId="2">#REF!</definedName>
    <definedName name="VALOR" localSheetId="4">#REF!</definedName>
    <definedName name="VALOR" localSheetId="7">#REF!</definedName>
    <definedName name="VALOR">#REF!</definedName>
    <definedName name="valor2" localSheetId="2">#REF!</definedName>
    <definedName name="valor2" localSheetId="3">#REF!</definedName>
    <definedName name="valor2" localSheetId="4">#REF!</definedName>
    <definedName name="valor2" localSheetId="5">#REF!</definedName>
    <definedName name="valor2" localSheetId="6">#REF!</definedName>
    <definedName name="valor2" localSheetId="7">#REF!</definedName>
    <definedName name="valor2" localSheetId="0">#REF!</definedName>
    <definedName name="valor2">#REF!</definedName>
    <definedName name="valor2_1">#N/A</definedName>
    <definedName name="valor2_2">#N/A</definedName>
    <definedName name="valor2_3">#N/A</definedName>
    <definedName name="valora" localSheetId="2">#REF!</definedName>
    <definedName name="valora" localSheetId="3">#REF!</definedName>
    <definedName name="valora" localSheetId="4">#REF!</definedName>
    <definedName name="valora" localSheetId="5">#REF!</definedName>
    <definedName name="valora" localSheetId="6">#REF!</definedName>
    <definedName name="valora" localSheetId="7">#REF!</definedName>
    <definedName name="valora">#REF!</definedName>
    <definedName name="valora_2">"$#REF!.$I$1:$I$65534"</definedName>
    <definedName name="valora_3">"$#REF!.$I$1:$I$65534"</definedName>
    <definedName name="VALORM" localSheetId="2">#REF!</definedName>
    <definedName name="VALORM" localSheetId="3">#REF!</definedName>
    <definedName name="VALORM" localSheetId="4">#REF!</definedName>
    <definedName name="VALORM" localSheetId="5">#REF!</definedName>
    <definedName name="VALORM" localSheetId="6">#REF!</definedName>
    <definedName name="VALORM" localSheetId="7">#REF!</definedName>
    <definedName name="VALORM">#REF!</definedName>
    <definedName name="valorp" localSheetId="2">#REF!</definedName>
    <definedName name="valorp" localSheetId="4">#REF!</definedName>
    <definedName name="valorp" localSheetId="7">#REF!</definedName>
    <definedName name="valorp">#REF!</definedName>
    <definedName name="valorp_2">"$#REF!.$K$1:$K$65534"</definedName>
    <definedName name="valorp_3">"$#REF!.$K$1:$K$65534"</definedName>
    <definedName name="VALORPRESUPUESTO" localSheetId="2">#REF!</definedName>
    <definedName name="VALORPRESUPUESTO" localSheetId="3">#REF!</definedName>
    <definedName name="VALORPRESUPUESTO" localSheetId="4">#REF!</definedName>
    <definedName name="VALORPRESUPUESTO" localSheetId="5">#REF!</definedName>
    <definedName name="VALORPRESUPUESTO" localSheetId="6">#REF!</definedName>
    <definedName name="VALORPRESUPUESTO" localSheetId="7">#REF!</definedName>
    <definedName name="VALORPRESUPUESTO">#REF!</definedName>
    <definedName name="VALORPRESUPUESTO_2">"$#REF!.$F$1:$F$65534"</definedName>
    <definedName name="VALORPRESUPUESTO_3">"$#REF!.$F$1:$F$65534"</definedName>
    <definedName name="VALORT" localSheetId="2">#REF!</definedName>
    <definedName name="VALORT" localSheetId="3">#REF!</definedName>
    <definedName name="VALORT" localSheetId="4">#REF!</definedName>
    <definedName name="VALORT" localSheetId="5">#REF!</definedName>
    <definedName name="VALORT" localSheetId="6">#REF!</definedName>
    <definedName name="VALORT" localSheetId="7">#REF!</definedName>
    <definedName name="VALORT">#REF!</definedName>
    <definedName name="VALORV" localSheetId="2">#REF!</definedName>
    <definedName name="VALORV" localSheetId="4">#REF!</definedName>
    <definedName name="VALORV" localSheetId="7">#REF!</definedName>
    <definedName name="VALORV">#REF!</definedName>
    <definedName name="Values_Entered" localSheetId="2">IF('LOTE B'!Loan_Amount*'LOTE B'!Interest_Rate*'LOTE B'!Loan_Years*'LOTE B'!Loan_Start&gt;0,1,0)</definedName>
    <definedName name="Values_Entered" localSheetId="3">IF([0]!Loan_Amount*[0]!Interest_Rate*[0]!Loan_Years*[0]!Loan_Start&gt;0,1,0)</definedName>
    <definedName name="Values_Entered" localSheetId="4">IF([0]!Loan_Amount*[0]!Interest_Rate*[0]!Loan_Years*[0]!Loan_Start&gt;0,1,0)</definedName>
    <definedName name="Values_Entered" localSheetId="5">IF([0]!Loan_Amount*[0]!Interest_Rate*[0]!Loan_Years*[0]!Loan_Start&gt;0,1,0)</definedName>
    <definedName name="Values_Entered" localSheetId="6">IF([0]!Loan_Amount*[0]!Interest_Rate*[0]!Loan_Years*[0]!Loan_Start&gt;0,1,0)</definedName>
    <definedName name="Values_Entered" localSheetId="7">IF([0]!Loan_Amount*[0]!Interest_Rate*[0]!Loan_Years*[0]!Loan_Start&gt;0,1,0)</definedName>
    <definedName name="Values_Entered" localSheetId="0">IF([0]!Loan_Amount*[0]!Interest_Rate*[0]!Loan_Years*[0]!Loan_Start&gt;0,1,0)</definedName>
    <definedName name="Values_Entered">IF(Loan_Amount*Interest_Rate*Loan_Years*Loan_Start&gt;0,1,0)</definedName>
    <definedName name="VALVULAFLUX" localSheetId="2">#REF!</definedName>
    <definedName name="VALVULAFLUX" localSheetId="3">#REF!</definedName>
    <definedName name="VALVULAFLUX" localSheetId="4">#REF!</definedName>
    <definedName name="VALVULAFLUX" localSheetId="5">#REF!</definedName>
    <definedName name="VALVULAFLUX" localSheetId="6">#REF!</definedName>
    <definedName name="VALVULAFLUX" localSheetId="7">#REF!</definedName>
    <definedName name="VALVULAFLUX" localSheetId="0">#REF!</definedName>
    <definedName name="VALVULAFLUX">#REF!</definedName>
    <definedName name="VAMA" localSheetId="2">#REF!</definedName>
    <definedName name="VAMA" localSheetId="4">#REF!</definedName>
    <definedName name="VAMA" localSheetId="7">#REF!</definedName>
    <definedName name="VAMA">#REF!</definedName>
    <definedName name="varilla" localSheetId="2">#REF!</definedName>
    <definedName name="varilla" localSheetId="4">#REF!</definedName>
    <definedName name="varilla" localSheetId="7">#REF!</definedName>
    <definedName name="varilla">#REF!</definedName>
    <definedName name="VARILLAQQ">[33]Materiales!$E$660</definedName>
    <definedName name="varillas" localSheetId="2">[74]Análisis!#REF!</definedName>
    <definedName name="varillas" localSheetId="3">[74]Análisis!#REF!</definedName>
    <definedName name="varillas" localSheetId="4">[74]Análisis!#REF!</definedName>
    <definedName name="varillas" localSheetId="5">[74]Análisis!#REF!</definedName>
    <definedName name="varillas" localSheetId="6">[74]Análisis!#REF!</definedName>
    <definedName name="varillas" localSheetId="7">[74]Análisis!#REF!</definedName>
    <definedName name="varillas">[74]Análisis!#REF!</definedName>
    <definedName name="varillas_2">#N/A</definedName>
    <definedName name="varillas_3">#N/A</definedName>
    <definedName name="VARIOS" localSheetId="2">#REF!</definedName>
    <definedName name="VARIOS" localSheetId="3">#REF!</definedName>
    <definedName name="VARIOS" localSheetId="4">#REF!</definedName>
    <definedName name="VARIOS" localSheetId="5">#REF!</definedName>
    <definedName name="VARIOS" localSheetId="6">#REF!</definedName>
    <definedName name="VARIOS" localSheetId="7">#REF!</definedName>
    <definedName name="VARIOS">#REF!</definedName>
    <definedName name="VARIOS_AN" localSheetId="2">#REF!</definedName>
    <definedName name="VARIOS_AN" localSheetId="4">#REF!</definedName>
    <definedName name="VARIOS_AN" localSheetId="7">#REF!</definedName>
    <definedName name="VARIOS_AN">#REF!</definedName>
    <definedName name="vatechoum" localSheetId="2">#REF!</definedName>
    <definedName name="vatechoum" localSheetId="4">#REF!</definedName>
    <definedName name="vatechoum" localSheetId="7">#REF!</definedName>
    <definedName name="vatechoum">#REF!</definedName>
    <definedName name="VB1.9" localSheetId="2">#REF!</definedName>
    <definedName name="VB1.9" localSheetId="4">#REF!</definedName>
    <definedName name="VB1.9" localSheetId="7">#REF!</definedName>
    <definedName name="VB1.9">#REF!</definedName>
    <definedName name="VC.D7.8" localSheetId="2">#REF!</definedName>
    <definedName name="VC.D7.8" localSheetId="4">#REF!</definedName>
    <definedName name="VC.D7.8" localSheetId="7">#REF!</definedName>
    <definedName name="VC.D7.8">#REF!</definedName>
    <definedName name="VC1.3" localSheetId="2">#REF!</definedName>
    <definedName name="VC1.3" localSheetId="4">#REF!</definedName>
    <definedName name="VC1.3" localSheetId="7">#REF!</definedName>
    <definedName name="VC1.3">#REF!</definedName>
    <definedName name="VC3.5" localSheetId="2">#REF!</definedName>
    <definedName name="VC3.5" localSheetId="4">#REF!</definedName>
    <definedName name="VC3.5" localSheetId="7">#REF!</definedName>
    <definedName name="VC3.5">#REF!</definedName>
    <definedName name="VC5.9" localSheetId="2">#REF!</definedName>
    <definedName name="VC5.9" localSheetId="4">#REF!</definedName>
    <definedName name="VC5.9" localSheetId="7">#REF!</definedName>
    <definedName name="VC5.9">#REF!</definedName>
    <definedName name="VCOLGANTE1590" localSheetId="2">#REF!</definedName>
    <definedName name="VCOLGANTE1590" localSheetId="4">#REF!</definedName>
    <definedName name="VCOLGANTE1590" localSheetId="7">#REF!</definedName>
    <definedName name="VCOLGANTE1590">#REF!</definedName>
    <definedName name="VD1.7" localSheetId="2">#REF!</definedName>
    <definedName name="VD1.7" localSheetId="4">#REF!</definedName>
    <definedName name="VD1.7" localSheetId="7">#REF!</definedName>
    <definedName name="VD1.7">#REF!</definedName>
    <definedName name="VE1.9" localSheetId="2">#REF!</definedName>
    <definedName name="VE1.9" localSheetId="4">#REF!</definedName>
    <definedName name="VE1.9" localSheetId="7">#REF!</definedName>
    <definedName name="VE1.9">#REF!</definedName>
    <definedName name="veabat">[61]Volumenes!$F$2358</definedName>
    <definedName name="veabat3">[61]Volumenes!$F$2684</definedName>
    <definedName name="VEABATIB">[61]Mat!$D$157</definedName>
    <definedName name="vecorr2">[61]Volumenes!$F$2357</definedName>
    <definedName name="vecorr3">[61]Volumenes!$F$2683</definedName>
    <definedName name="VECORRED">[61]Mat!$D$156</definedName>
    <definedName name="Ven" localSheetId="2">#REF!</definedName>
    <definedName name="Ven" localSheetId="3">#REF!</definedName>
    <definedName name="Ven" localSheetId="4">#REF!</definedName>
    <definedName name="Ven" localSheetId="5">#REF!</definedName>
    <definedName name="Ven" localSheetId="6">#REF!</definedName>
    <definedName name="Ven" localSheetId="7">#REF!</definedName>
    <definedName name="Ven">#REF!</definedName>
    <definedName name="VENPVC" localSheetId="2">'[86]LISTA DE MATERIALES'!#REF!</definedName>
    <definedName name="VENPVC" localSheetId="3">'[86]LISTA DE MATERIALES'!#REF!</definedName>
    <definedName name="VENPVC" localSheetId="4">'[86]LISTA DE MATERIALES'!#REF!</definedName>
    <definedName name="VENPVC" localSheetId="5">'[86]LISTA DE MATERIALES'!#REF!</definedName>
    <definedName name="VENPVC" localSheetId="6">'[86]LISTA DE MATERIALES'!#REF!</definedName>
    <definedName name="VENPVC" localSheetId="7">'[86]LISTA DE MATERIALES'!#REF!</definedName>
    <definedName name="VENPVC">'[86]LISTA DE MATERIALES'!#REF!</definedName>
    <definedName name="VENSAALNATVIBCE" localSheetId="2">[23]Mat!#REF!</definedName>
    <definedName name="VENSAALNATVIBCE" localSheetId="3">[23]Mat!#REF!</definedName>
    <definedName name="VENSAALNATVIBCE" localSheetId="4">[23]Mat!#REF!</definedName>
    <definedName name="VENSAALNATVIBCE" localSheetId="5">[23]Mat!#REF!</definedName>
    <definedName name="VENSAALNATVIBCE" localSheetId="6">[23]Mat!#REF!</definedName>
    <definedName name="VENSAALNATVIBCE" localSheetId="7">[23]Mat!#REF!</definedName>
    <definedName name="VENSAALNATVIBCE">[23]Mat!#REF!</definedName>
    <definedName name="VENSAALNAVICLAMA" localSheetId="2">[23]Mat!#REF!</definedName>
    <definedName name="VENSAALNAVICLAMA" localSheetId="4">[23]Mat!#REF!</definedName>
    <definedName name="VENSAALNAVICLAMA" localSheetId="7">[23]Mat!#REF!</definedName>
    <definedName name="VENSAALNAVICLAMA">[23]Mat!#REF!</definedName>
    <definedName name="VENSAALNAVICLAPA" localSheetId="2">[23]Mat!#REF!</definedName>
    <definedName name="VENSAALNAVICLAPA" localSheetId="4">[23]Mat!#REF!</definedName>
    <definedName name="VENSAALNAVICLAPA" localSheetId="7">[23]Mat!#REF!</definedName>
    <definedName name="VENSAALNAVICLAPA">[23]Mat!#REF!</definedName>
    <definedName name="Vent" localSheetId="2">#REF!</definedName>
    <definedName name="Vent" localSheetId="3">#REF!</definedName>
    <definedName name="Vent" localSheetId="4">#REF!</definedName>
    <definedName name="Vent" localSheetId="5">#REF!</definedName>
    <definedName name="Vent" localSheetId="6">#REF!</definedName>
    <definedName name="Vent" localSheetId="7">#REF!</definedName>
    <definedName name="Vent">#REF!</definedName>
    <definedName name="Vent._Corred._Alum._Nat._Pint._Polvo_Vid._Transp." localSheetId="2">[19]Insumos!#REF!</definedName>
    <definedName name="Vent._Corred._Alum._Nat._Pint._Polvo_Vid._Transp." localSheetId="3">[19]Insumos!#REF!</definedName>
    <definedName name="Vent._Corred._Alum._Nat._Pint._Polvo_Vid._Transp." localSheetId="4">[19]Insumos!#REF!</definedName>
    <definedName name="Vent._Corred._Alum._Nat._Pint._Polvo_Vid._Transp." localSheetId="5">[19]Insumos!#REF!</definedName>
    <definedName name="Vent._Corred._Alum._Nat._Pint._Polvo_Vid._Transp." localSheetId="6">[19]Insumos!#REF!</definedName>
    <definedName name="Vent._Corred._Alum._Nat._Pint._Polvo_Vid._Transp." localSheetId="7">[19]Insumos!#REF!</definedName>
    <definedName name="Vent._Corred._Alum._Nat._Pint._Polvo_Vid._Transp.">[19]Insumos!#REF!</definedName>
    <definedName name="vent_iglesia" localSheetId="3">[164]Ins!$E$1354</definedName>
    <definedName name="vent_iglesia" localSheetId="4">[164]Ins!$E$1354</definedName>
    <definedName name="vent_iglesia" localSheetId="5">[164]Ins!$E$1354</definedName>
    <definedName name="vent_iglesia" localSheetId="6">[164]Ins!$E$1354</definedName>
    <definedName name="vent_iglesia" localSheetId="7">[164]Ins!$E$1354</definedName>
    <definedName name="vent_iglesia" localSheetId="0">[164]Ins!$E$1354</definedName>
    <definedName name="vent_iglesia">[165]Ins!$E$1354</definedName>
    <definedName name="vent2" localSheetId="2">[23]Volumenes!#REF!</definedName>
    <definedName name="vent2" localSheetId="3">[23]Volumenes!#REF!</definedName>
    <definedName name="vent2" localSheetId="4">[23]Volumenes!#REF!</definedName>
    <definedName name="vent2" localSheetId="5">[23]Volumenes!#REF!</definedName>
    <definedName name="vent2" localSheetId="6">[23]Volumenes!#REF!</definedName>
    <definedName name="vent2" localSheetId="7">[23]Volumenes!#REF!</definedName>
    <definedName name="vent2">[23]Volumenes!#REF!</definedName>
    <definedName name="VENT2SDR41" localSheetId="2">[73]Ana!#REF!</definedName>
    <definedName name="VENT2SDR41" localSheetId="3">[73]Ana!#REF!</definedName>
    <definedName name="VENT2SDR41" localSheetId="4">[73]Ana!#REF!</definedName>
    <definedName name="VENT2SDR41" localSheetId="5">[73]Ana!#REF!</definedName>
    <definedName name="VENT2SDR41" localSheetId="6">[73]Ana!#REF!</definedName>
    <definedName name="VENT2SDR41" localSheetId="7">[73]Ana!#REF!</definedName>
    <definedName name="VENT2SDR41">[73]Ana!#REF!</definedName>
    <definedName name="VENT3SDR41" localSheetId="2">[73]Ana!#REF!</definedName>
    <definedName name="VENT3SDR41" localSheetId="4">[73]Ana!#REF!</definedName>
    <definedName name="VENT3SDR41" localSheetId="7">[73]Ana!#REF!</definedName>
    <definedName name="VENT3SDR41">[73]Ana!#REF!</definedName>
    <definedName name="VENT3SDR41CONTRA" localSheetId="2">#REF!</definedName>
    <definedName name="VENT3SDR41CONTRA" localSheetId="3">#REF!</definedName>
    <definedName name="VENT3SDR41CONTRA" localSheetId="4">#REF!</definedName>
    <definedName name="VENT3SDR41CONTRA" localSheetId="5">#REF!</definedName>
    <definedName name="VENT3SDR41CONTRA" localSheetId="6">#REF!</definedName>
    <definedName name="VENT3SDR41CONTRA" localSheetId="7">#REF!</definedName>
    <definedName name="VENT3SDR41CONTRA">#REF!</definedName>
    <definedName name="Venta" localSheetId="2">#REF!</definedName>
    <definedName name="Venta" localSheetId="4">#REF!</definedName>
    <definedName name="Venta" localSheetId="7">#REF!</definedName>
    <definedName name="Venta">#REF!</definedName>
    <definedName name="VEntacorre" localSheetId="2">#REF!</definedName>
    <definedName name="VEntacorre" localSheetId="4">#REF!</definedName>
    <definedName name="VEntacorre" localSheetId="7">#REF!</definedName>
    <definedName name="VEntacorre">#REF!</definedName>
    <definedName name="ventana.Francesa" localSheetId="2">[64]Análisis!#REF!</definedName>
    <definedName name="ventana.Francesa" localSheetId="4">[64]Análisis!#REF!</definedName>
    <definedName name="ventana.Francesa" localSheetId="7">[64]Análisis!#REF!</definedName>
    <definedName name="ventana.Francesa">[64]Análisis!#REF!</definedName>
    <definedName name="VENTANAS" localSheetId="2">#REF!</definedName>
    <definedName name="VENTANAS" localSheetId="3">#REF!</definedName>
    <definedName name="VENTANAS" localSheetId="4">#REF!</definedName>
    <definedName name="VENTANAS" localSheetId="5">#REF!</definedName>
    <definedName name="VENTANAS" localSheetId="6">#REF!</definedName>
    <definedName name="VENTANAS" localSheetId="7">#REF!</definedName>
    <definedName name="VENTANAS" localSheetId="0">#REF!</definedName>
    <definedName name="VENTANAS">#REF!</definedName>
    <definedName name="Ventanas.abizagradas" localSheetId="2">#REF!</definedName>
    <definedName name="Ventanas.abizagradas" localSheetId="4">#REF!</definedName>
    <definedName name="Ventanas.abizagradas" localSheetId="7">#REF!</definedName>
    <definedName name="Ventanas.abizagradas">#REF!</definedName>
    <definedName name="Ventanas.Corredizas" localSheetId="2">#REF!</definedName>
    <definedName name="Ventanas.Corredizas" localSheetId="4">#REF!</definedName>
    <definedName name="Ventanas.Corredizas" localSheetId="7">#REF!</definedName>
    <definedName name="Ventanas.Corredizas">#REF!</definedName>
    <definedName name="Ventanas.salomonicas" localSheetId="2">#REF!</definedName>
    <definedName name="Ventanas.salomonicas" localSheetId="4">#REF!</definedName>
    <definedName name="Ventanas.salomonicas" localSheetId="7">#REF!</definedName>
    <definedName name="Ventanas.salomonicas">#REF!</definedName>
    <definedName name="ventc" localSheetId="2">'[32]Pres. '!#REF!</definedName>
    <definedName name="ventc" localSheetId="4">'[32]Pres. '!#REF!</definedName>
    <definedName name="ventc" localSheetId="7">'[32]Pres. '!#REF!</definedName>
    <definedName name="ventc">'[32]Pres. '!#REF!</definedName>
    <definedName name="venthuec2" localSheetId="2">[23]Volumenes!#REF!</definedName>
    <definedName name="venthuec2" localSheetId="4">[23]Volumenes!#REF!</definedName>
    <definedName name="venthuec2" localSheetId="7">[23]Volumenes!#REF!</definedName>
    <definedName name="venthuec2">[23]Volumenes!#REF!</definedName>
    <definedName name="vents" localSheetId="2">#REF!</definedName>
    <definedName name="vents" localSheetId="3">#REF!</definedName>
    <definedName name="vents" localSheetId="4">#REF!</definedName>
    <definedName name="vents" localSheetId="5">#REF!</definedName>
    <definedName name="vents" localSheetId="6">#REF!</definedName>
    <definedName name="vents" localSheetId="7">#REF!</definedName>
    <definedName name="vents" localSheetId="0">#REF!</definedName>
    <definedName name="vents">#REF!</definedName>
    <definedName name="veproy2">[61]Volumenes!$F$2356</definedName>
    <definedName name="veproyec3">[61]Volumenes!$F$2682</definedName>
    <definedName name="VEPROYETA">[61]Mat!$D$155</definedName>
    <definedName name="VER" localSheetId="2">'[2]Part. No Ejecutables'!#REF!</definedName>
    <definedName name="VER" localSheetId="3">'[2]Part. No Ejecutables'!#REF!</definedName>
    <definedName name="VER" localSheetId="4">'[2]Part. No Ejecutables'!#REF!</definedName>
    <definedName name="VER" localSheetId="5">'[2]Part. No Ejecutables'!#REF!</definedName>
    <definedName name="VER" localSheetId="6">'[2]Part. No Ejecutables'!#REF!</definedName>
    <definedName name="VER" localSheetId="7">'[2]Part. No Ejecutables'!#REF!</definedName>
    <definedName name="VER">'[2]Part. No Ejecutables'!#REF!</definedName>
    <definedName name="VERGRAGRI" localSheetId="2">#REF!</definedName>
    <definedName name="VERGRAGRI" localSheetId="3">#REF!</definedName>
    <definedName name="VERGRAGRI" localSheetId="4">#REF!</definedName>
    <definedName name="VERGRAGRI" localSheetId="5">#REF!</definedName>
    <definedName name="VERGRAGRI" localSheetId="6">#REF!</definedName>
    <definedName name="VERGRAGRI" localSheetId="7">#REF!</definedName>
    <definedName name="VERGRAGRI" localSheetId="0">#REF!</definedName>
    <definedName name="VERGRAGRI">#REF!</definedName>
    <definedName name="VERGRAGRISCONTRA" localSheetId="2">#REF!</definedName>
    <definedName name="VERGRAGRISCONTRA" localSheetId="4">#REF!</definedName>
    <definedName name="VERGRAGRISCONTRA" localSheetId="7">#REF!</definedName>
    <definedName name="VERGRAGRISCONTRA">#REF!</definedName>
    <definedName name="Verja" localSheetId="2">#REF!</definedName>
    <definedName name="Verja" localSheetId="4">#REF!</definedName>
    <definedName name="Verja" localSheetId="7">#REF!</definedName>
    <definedName name="Verja">#REF!</definedName>
    <definedName name="VERTEDERO">[41]Analisis!$F$744</definedName>
    <definedName name="Vesc.1erN.Mod.II" localSheetId="2">#REF!</definedName>
    <definedName name="Vesc.1erN.Mod.II" localSheetId="3">#REF!</definedName>
    <definedName name="Vesc.1erN.Mod.II" localSheetId="4">#REF!</definedName>
    <definedName name="Vesc.1erN.Mod.II" localSheetId="5">#REF!</definedName>
    <definedName name="Vesc.1erN.Mod.II" localSheetId="6">#REF!</definedName>
    <definedName name="Vesc.1erN.Mod.II" localSheetId="7">#REF!</definedName>
    <definedName name="Vesc.1erN.Mod.II">#REF!</definedName>
    <definedName name="VIAMARRE" localSheetId="2">#REF!</definedName>
    <definedName name="VIAMARRE" localSheetId="4">#REF!</definedName>
    <definedName name="VIAMARRE" localSheetId="7">#REF!</definedName>
    <definedName name="VIAMARRE">#REF!</definedName>
    <definedName name="Vias" localSheetId="2">#REF!</definedName>
    <definedName name="Vias" localSheetId="4">#REF!</definedName>
    <definedName name="Vias" localSheetId="7">#REF!</definedName>
    <definedName name="Vias">#REF!</definedName>
    <definedName name="Vibrador" localSheetId="2">#REF!</definedName>
    <definedName name="Vibrador" localSheetId="4">#REF!</definedName>
    <definedName name="Vibrador" localSheetId="7">#REF!</definedName>
    <definedName name="Vibrador">#REF!</definedName>
    <definedName name="Vibrazo" localSheetId="2">#REF!</definedName>
    <definedName name="Vibrazo" localSheetId="4">#REF!</definedName>
    <definedName name="Vibrazo" localSheetId="7">#REF!</definedName>
    <definedName name="Vibrazo">#REF!</definedName>
    <definedName name="Vibrazo.Blanc.30x30" localSheetId="2">#REF!</definedName>
    <definedName name="Vibrazo.Blanc.30x30" localSheetId="4">#REF!</definedName>
    <definedName name="Vibrazo.Blanc.30x30" localSheetId="7">#REF!</definedName>
    <definedName name="Vibrazo.Blanc.30x30">#REF!</definedName>
    <definedName name="Vibroquín_Color_40_x40" localSheetId="2">[19]Insumos!#REF!</definedName>
    <definedName name="Vibroquín_Color_40_x40" localSheetId="4">[19]Insumos!#REF!</definedName>
    <definedName name="Vibroquín_Color_40_x40" localSheetId="7">[19]Insumos!#REF!</definedName>
    <definedName name="Vibroquín_Color_40_x40">[19]Insumos!#REF!</definedName>
    <definedName name="Vibroquín_Gris_40_x40" localSheetId="2">[19]Insumos!#REF!</definedName>
    <definedName name="Vibroquín_Gris_40_x40" localSheetId="4">[19]Insumos!#REF!</definedName>
    <definedName name="Vibroquín_Gris_40_x40" localSheetId="7">[19]Insumos!#REF!</definedName>
    <definedName name="Vibroquín_Gris_40_x40">[19]Insumos!#REF!</definedName>
    <definedName name="vica3" localSheetId="2">[23]Volumenes!#REF!</definedName>
    <definedName name="vica3" localSheetId="4">[23]Volumenes!#REF!</definedName>
    <definedName name="vica3" localSheetId="7">[23]Volumenes!#REF!</definedName>
    <definedName name="vica3">[23]Volumenes!#REF!</definedName>
    <definedName name="victo" localSheetId="2">#REF!</definedName>
    <definedName name="victo" localSheetId="3">#REF!</definedName>
    <definedName name="victo" localSheetId="4">#REF!</definedName>
    <definedName name="victo" localSheetId="5">#REF!</definedName>
    <definedName name="victo" localSheetId="6">#REF!</definedName>
    <definedName name="victo" localSheetId="7">#REF!</definedName>
    <definedName name="victo">#REF!</definedName>
    <definedName name="VidrioFijo.vent.proyectada" localSheetId="2">#REF!</definedName>
    <definedName name="VidrioFijo.vent.proyectada" localSheetId="4">#REF!</definedName>
    <definedName name="VidrioFijo.vent.proyectada" localSheetId="7">#REF!</definedName>
    <definedName name="VidrioFijo.vent.proyectada">#REF!</definedName>
    <definedName name="vig" localSheetId="2">#REF!</definedName>
    <definedName name="vig" localSheetId="4">#REF!</definedName>
    <definedName name="vig" localSheetId="7">#REF!</definedName>
    <definedName name="vig">#REF!</definedName>
    <definedName name="Vig.Amarre.Cierre.Cocina" localSheetId="2">#REF!</definedName>
    <definedName name="Vig.Amarre.Cierre.Cocina" localSheetId="4">#REF!</definedName>
    <definedName name="Vig.Amarre.Cierre.Cocina" localSheetId="7">#REF!</definedName>
    <definedName name="Vig.Amarre.Cierre.Cocina">#REF!</definedName>
    <definedName name="Viga" localSheetId="2">[64]Análisis!#REF!</definedName>
    <definedName name="Viga" localSheetId="4">[64]Análisis!#REF!</definedName>
    <definedName name="Viga" localSheetId="7">[64]Análisis!#REF!</definedName>
    <definedName name="Viga">[64]Análisis!#REF!</definedName>
    <definedName name="viga.20x30" localSheetId="2">#REF!</definedName>
    <definedName name="viga.20x30" localSheetId="3">#REF!</definedName>
    <definedName name="viga.20x30" localSheetId="4">#REF!</definedName>
    <definedName name="viga.20x30" localSheetId="5">#REF!</definedName>
    <definedName name="viga.20x30" localSheetId="6">#REF!</definedName>
    <definedName name="viga.20x30" localSheetId="7">#REF!</definedName>
    <definedName name="viga.20x30">#REF!</definedName>
    <definedName name="viga.20x40" localSheetId="2">#REF!</definedName>
    <definedName name="viga.20x40" localSheetId="4">#REF!</definedName>
    <definedName name="viga.20x40" localSheetId="7">#REF!</definedName>
    <definedName name="viga.20x40">#REF!</definedName>
    <definedName name="viga.30x40">[98]Análisis!$D$624</definedName>
    <definedName name="viga.30x60" localSheetId="2">#REF!</definedName>
    <definedName name="viga.30x60" localSheetId="3">#REF!</definedName>
    <definedName name="viga.30x60" localSheetId="4">#REF!</definedName>
    <definedName name="viga.30x60" localSheetId="5">#REF!</definedName>
    <definedName name="viga.30x60" localSheetId="6">#REF!</definedName>
    <definedName name="viga.30x60" localSheetId="7">#REF!</definedName>
    <definedName name="viga.30x60">#REF!</definedName>
    <definedName name="viga.30x60.np10.45" localSheetId="2">#REF!</definedName>
    <definedName name="viga.30x60.np10.45" localSheetId="4">#REF!</definedName>
    <definedName name="viga.30x60.np10.45" localSheetId="7">#REF!</definedName>
    <definedName name="viga.30x60.np10.45">#REF!</definedName>
    <definedName name="viga.30x80" localSheetId="2">#REF!</definedName>
    <definedName name="viga.30x80" localSheetId="4">#REF!</definedName>
    <definedName name="viga.30x80" localSheetId="7">#REF!</definedName>
    <definedName name="viga.30x80">#REF!</definedName>
    <definedName name="viga.amarre.15x.15" localSheetId="2">#REF!</definedName>
    <definedName name="viga.amarre.15x.15" localSheetId="4">#REF!</definedName>
    <definedName name="viga.amarre.15x.15" localSheetId="7">#REF!</definedName>
    <definedName name="viga.amarre.15x.15">#REF!</definedName>
    <definedName name="Viga.Amarre.15x20BNP" localSheetId="2">#REF!</definedName>
    <definedName name="Viga.Amarre.15x20BNP" localSheetId="4">#REF!</definedName>
    <definedName name="Viga.Amarre.15x20BNP" localSheetId="7">#REF!</definedName>
    <definedName name="Viga.Amarre.15x20BNP">#REF!</definedName>
    <definedName name="Viga.amarre.1erN" localSheetId="2">#REF!</definedName>
    <definedName name="Viga.amarre.1erN" localSheetId="4">#REF!</definedName>
    <definedName name="Viga.amarre.1erN" localSheetId="7">#REF!</definedName>
    <definedName name="Viga.amarre.1erN">#REF!</definedName>
    <definedName name="Viga.Amarre.1erN.Villas" localSheetId="2">#REF!</definedName>
    <definedName name="Viga.Amarre.1erN.Villas" localSheetId="4">#REF!</definedName>
    <definedName name="Viga.Amarre.1erN.Villas" localSheetId="7">#REF!</definedName>
    <definedName name="Viga.Amarre.1erN.Villas">#REF!</definedName>
    <definedName name="Viga.Amarre.20x.20">[97]Análisis!$D$525</definedName>
    <definedName name="Viga.Amarre.20x30" localSheetId="2">#REF!</definedName>
    <definedName name="Viga.Amarre.20x30" localSheetId="3">#REF!</definedName>
    <definedName name="Viga.Amarre.20x30" localSheetId="4">#REF!</definedName>
    <definedName name="Viga.Amarre.20x30" localSheetId="5">#REF!</definedName>
    <definedName name="Viga.Amarre.20x30" localSheetId="6">#REF!</definedName>
    <definedName name="Viga.Amarre.20x30" localSheetId="7">#REF!</definedName>
    <definedName name="Viga.Amarre.20x30">#REF!</definedName>
    <definedName name="Viga.amarre.2do.N">[98]Análisis!$D$653</definedName>
    <definedName name="Viga.Amarre.Comedor" localSheetId="2">#REF!</definedName>
    <definedName name="Viga.Amarre.Comedor" localSheetId="3">#REF!</definedName>
    <definedName name="Viga.Amarre.Comedor" localSheetId="4">#REF!</definedName>
    <definedName name="Viga.Amarre.Comedor" localSheetId="5">#REF!</definedName>
    <definedName name="Viga.Amarre.Comedor" localSheetId="6">#REF!</definedName>
    <definedName name="Viga.Amarre.Comedor" localSheetId="7">#REF!</definedName>
    <definedName name="Viga.Amarre.Comedor">#REF!</definedName>
    <definedName name="Viga.Amarre.Dintel" localSheetId="2">[64]Análisis!#REF!</definedName>
    <definedName name="Viga.Amarre.Dintel" localSheetId="3">[64]Análisis!#REF!</definedName>
    <definedName name="Viga.Amarre.Dintel" localSheetId="4">[64]Análisis!#REF!</definedName>
    <definedName name="Viga.Amarre.Dintel" localSheetId="5">[64]Análisis!#REF!</definedName>
    <definedName name="Viga.Amarre.Dintel" localSheetId="6">[64]Análisis!#REF!</definedName>
    <definedName name="Viga.Amarre.Dintel" localSheetId="7">[64]Análisis!#REF!</definedName>
    <definedName name="Viga.Amarre.Dintel">[64]Análisis!#REF!</definedName>
    <definedName name="Viga.Amarre.lavanderia" localSheetId="2">#REF!</definedName>
    <definedName name="Viga.Amarre.lavanderia" localSheetId="3">#REF!</definedName>
    <definedName name="Viga.Amarre.lavanderia" localSheetId="4">#REF!</definedName>
    <definedName name="Viga.Amarre.lavanderia" localSheetId="5">#REF!</definedName>
    <definedName name="Viga.Amarre.lavanderia" localSheetId="6">#REF!</definedName>
    <definedName name="Viga.Amarre.lavanderia" localSheetId="7">#REF!</definedName>
    <definedName name="Viga.Amarre.lavanderia">#REF!</definedName>
    <definedName name="Viga.amarre.N.Techo.Area.Noble" localSheetId="2">#REF!</definedName>
    <definedName name="Viga.amarre.N.Techo.Area.Noble" localSheetId="4">#REF!</definedName>
    <definedName name="Viga.amarre.N.Techo.Area.Noble" localSheetId="7">#REF!</definedName>
    <definedName name="Viga.amarre.N.Techo.Area.Noble">#REF!</definedName>
    <definedName name="Viga.amarre.nivel.piso" localSheetId="2">#REF!</definedName>
    <definedName name="Viga.amarre.nivel.piso" localSheetId="4">#REF!</definedName>
    <definedName name="Viga.amarre.nivel.piso" localSheetId="7">#REF!</definedName>
    <definedName name="Viga.amarre.nivel.piso">#REF!</definedName>
    <definedName name="Viga.Amarre.Piso.20x20">[59]Análisis!$D$138</definedName>
    <definedName name="Viga.Amarre.Piso.Casino" localSheetId="2">[64]Análisis!#REF!</definedName>
    <definedName name="Viga.Amarre.Piso.Casino" localSheetId="3">[64]Análisis!#REF!</definedName>
    <definedName name="Viga.Amarre.Piso.Casino" localSheetId="4">[64]Análisis!#REF!</definedName>
    <definedName name="Viga.Amarre.Piso.Casino" localSheetId="5">[64]Análisis!#REF!</definedName>
    <definedName name="Viga.Amarre.Piso.Casino" localSheetId="6">[64]Análisis!#REF!</definedName>
    <definedName name="Viga.Amarre.Piso.Casino" localSheetId="7">[64]Análisis!#REF!</definedName>
    <definedName name="Viga.Amarre.Piso.Casino">[64]Análisis!#REF!</definedName>
    <definedName name="Viga.Amarre.Piso.Cocina" localSheetId="2">#REF!</definedName>
    <definedName name="Viga.Amarre.Piso.Cocina" localSheetId="3">#REF!</definedName>
    <definedName name="Viga.Amarre.Piso.Cocina" localSheetId="4">#REF!</definedName>
    <definedName name="Viga.Amarre.Piso.Cocina" localSheetId="5">#REF!</definedName>
    <definedName name="Viga.Amarre.Piso.Cocina" localSheetId="6">#REF!</definedName>
    <definedName name="Viga.Amarre.Piso.Cocina" localSheetId="7">#REF!</definedName>
    <definedName name="Viga.Amarre.Piso.Cocina">#REF!</definedName>
    <definedName name="Viga.Amarre.Piso.lavandería" localSheetId="2">#REF!</definedName>
    <definedName name="Viga.Amarre.Piso.lavandería" localSheetId="4">#REF!</definedName>
    <definedName name="Viga.Amarre.Piso.lavandería" localSheetId="7">#REF!</definedName>
    <definedName name="Viga.Amarre.Piso.lavandería">#REF!</definedName>
    <definedName name="viga.amarre.plastbau" localSheetId="2">#REF!</definedName>
    <definedName name="viga.amarre.plastbau" localSheetId="4">#REF!</definedName>
    <definedName name="viga.amarre.plastbau" localSheetId="7">#REF!</definedName>
    <definedName name="viga.amarre.plastbau">#REF!</definedName>
    <definedName name="viga.amarre.plastbau.15x23" localSheetId="2">#REF!</definedName>
    <definedName name="viga.amarre.plastbau.15x23" localSheetId="4">#REF!</definedName>
    <definedName name="viga.amarre.plastbau.15x23" localSheetId="7">#REF!</definedName>
    <definedName name="viga.amarre.plastbau.15x23">#REF!</definedName>
    <definedName name="Viga.Amarre.Techo.Administracion" localSheetId="2">#REF!</definedName>
    <definedName name="Viga.Amarre.Techo.Administracion" localSheetId="4">#REF!</definedName>
    <definedName name="Viga.Amarre.Techo.Administracion" localSheetId="7">#REF!</definedName>
    <definedName name="Viga.Amarre.Techo.Administracion">#REF!</definedName>
    <definedName name="Viga.Amarre20x28" localSheetId="2">[64]Análisis!#REF!</definedName>
    <definedName name="Viga.Amarre20x28" localSheetId="4">[64]Análisis!#REF!</definedName>
    <definedName name="Viga.Amarre20x28" localSheetId="7">[64]Análisis!#REF!</definedName>
    <definedName name="Viga.Amarre20x28">[64]Análisis!#REF!</definedName>
    <definedName name="Viga.Amarre2doN" localSheetId="2">#REF!</definedName>
    <definedName name="Viga.Amarre2doN" localSheetId="3">#REF!</definedName>
    <definedName name="Viga.Amarre2doN" localSheetId="4">#REF!</definedName>
    <definedName name="Viga.Amarre2doN" localSheetId="5">#REF!</definedName>
    <definedName name="Viga.Amarre2doN" localSheetId="6">#REF!</definedName>
    <definedName name="Viga.Amarre2doN" localSheetId="7">#REF!</definedName>
    <definedName name="Viga.Amarre2doN">#REF!</definedName>
    <definedName name="Viga.Antep.Discoteca" localSheetId="2">[64]Análisis!#REF!</definedName>
    <definedName name="Viga.Antep.Discoteca" localSheetId="3">[64]Análisis!#REF!</definedName>
    <definedName name="Viga.Antep.Discoteca" localSheetId="4">[64]Análisis!#REF!</definedName>
    <definedName name="Viga.Antep.Discoteca" localSheetId="5">[64]Análisis!#REF!</definedName>
    <definedName name="Viga.Antep.Discoteca" localSheetId="6">[64]Análisis!#REF!</definedName>
    <definedName name="Viga.Antep.Discoteca" localSheetId="7">[64]Análisis!#REF!</definedName>
    <definedName name="Viga.Antep.Discoteca">[64]Análisis!#REF!</definedName>
    <definedName name="Viga.Antep.Horm.Visto.Espectáculos" localSheetId="2">#REF!</definedName>
    <definedName name="Viga.Antep.Horm.Visto.Espectáculos" localSheetId="3">#REF!</definedName>
    <definedName name="Viga.Antep.Horm.Visto.Espectáculos" localSheetId="4">#REF!</definedName>
    <definedName name="Viga.Antep.Horm.Visto.Espectáculos" localSheetId="5">#REF!</definedName>
    <definedName name="Viga.Antep.Horm.Visto.Espectáculos" localSheetId="6">#REF!</definedName>
    <definedName name="Viga.Antep.Horm.Visto.Espectáculos" localSheetId="7">#REF!</definedName>
    <definedName name="Viga.Antep.Horm.Visto.Espectáculos">#REF!</definedName>
    <definedName name="Viga.Antepecho.H.Visto.Area.Noble" localSheetId="2">#REF!</definedName>
    <definedName name="Viga.Antepecho.H.Visto.Area.Noble" localSheetId="4">#REF!</definedName>
    <definedName name="Viga.Antepecho.H.Visto.Area.Noble" localSheetId="7">#REF!</definedName>
    <definedName name="Viga.Antepecho.H.Visto.Area.Noble">#REF!</definedName>
    <definedName name="Viga.antepecho.Horm.Visto.Comedor" localSheetId="2">#REF!</definedName>
    <definedName name="Viga.antepecho.Horm.Visto.Comedor" localSheetId="4">#REF!</definedName>
    <definedName name="Viga.antepecho.Horm.Visto.Comedor" localSheetId="7">#REF!</definedName>
    <definedName name="Viga.antepecho.Horm.Visto.Comedor">#REF!</definedName>
    <definedName name="Viga.Cocina" localSheetId="2">#REF!</definedName>
    <definedName name="Viga.Cocina" localSheetId="4">#REF!</definedName>
    <definedName name="Viga.Cocina" localSheetId="7">#REF!</definedName>
    <definedName name="Viga.Cocina">#REF!</definedName>
    <definedName name="Viga.Convenc.Entrepiso.Villas" localSheetId="2">#REF!</definedName>
    <definedName name="Viga.Convenc.Entrepiso.Villas" localSheetId="4">#REF!</definedName>
    <definedName name="Viga.Convenc.Entrepiso.Villas" localSheetId="7">#REF!</definedName>
    <definedName name="Viga.Convenc.Entrepiso.Villas">#REF!</definedName>
    <definedName name="Viga.Convenc.techo.Villas" localSheetId="2">#REF!</definedName>
    <definedName name="Viga.Convenc.techo.Villas" localSheetId="4">#REF!</definedName>
    <definedName name="Viga.Convenc.techo.Villas" localSheetId="7">#REF!</definedName>
    <definedName name="Viga.Convenc.techo.Villas">#REF!</definedName>
    <definedName name="Viga.Edif.oficinas" localSheetId="2">#REF!</definedName>
    <definedName name="Viga.Edif.oficinas" localSheetId="4">#REF!</definedName>
    <definedName name="Viga.Edif.oficinas" localSheetId="7">#REF!</definedName>
    <definedName name="Viga.Edif.oficinas">#REF!</definedName>
    <definedName name="Viga.Horm.20x6o.Espectáculos" localSheetId="2">#REF!</definedName>
    <definedName name="Viga.Horm.20x6o.Espectáculos" localSheetId="4">#REF!</definedName>
    <definedName name="Viga.Horm.20x6o.Espectáculos" localSheetId="7">#REF!</definedName>
    <definedName name="Viga.Horm.20x6o.Espectáculos">#REF!</definedName>
    <definedName name="Viga.Horm.Administracion" localSheetId="2">#REF!</definedName>
    <definedName name="Viga.Horm.Administracion" localSheetId="4">#REF!</definedName>
    <definedName name="Viga.Horm.Administracion" localSheetId="7">#REF!</definedName>
    <definedName name="Viga.Horm.Administracion">#REF!</definedName>
    <definedName name="Viga.Horm.Arm.edif.Parqueo" localSheetId="2">#REF!</definedName>
    <definedName name="Viga.Horm.Arm.edif.Parqueo" localSheetId="4">#REF!</definedName>
    <definedName name="Viga.Horm.Arm.edif.Parqueo" localSheetId="7">#REF!</definedName>
    <definedName name="Viga.Horm.Arm.edif.Parqueo">#REF!</definedName>
    <definedName name="Viga.Horm.conv.Entrep.Villas" localSheetId="2">#REF!</definedName>
    <definedName name="Viga.Horm.conv.Entrep.Villas" localSheetId="4">#REF!</definedName>
    <definedName name="Viga.Horm.conv.Entrep.Villas" localSheetId="7">#REF!</definedName>
    <definedName name="Viga.Horm.conv.Entrep.Villas">#REF!</definedName>
    <definedName name="Viga.horm.Conv.Techo.Villas" localSheetId="2">#REF!</definedName>
    <definedName name="Viga.horm.Conv.Techo.Villas" localSheetId="4">#REF!</definedName>
    <definedName name="Viga.horm.Conv.Techo.Villas" localSheetId="7">#REF!</definedName>
    <definedName name="Viga.horm.Conv.Techo.Villas">#REF!</definedName>
    <definedName name="Viga.Horm.visto.administracion" localSheetId="2">#REF!</definedName>
    <definedName name="Viga.Horm.visto.administracion" localSheetId="4">#REF!</definedName>
    <definedName name="Viga.Horm.visto.administracion" localSheetId="7">#REF!</definedName>
    <definedName name="Viga.Horm.visto.administracion">#REF!</definedName>
    <definedName name="Viga.horm.visto.Area.Noble" localSheetId="2">#REF!</definedName>
    <definedName name="Viga.horm.visto.Area.Noble" localSheetId="4">#REF!</definedName>
    <definedName name="Viga.horm.visto.Area.Noble" localSheetId="7">#REF!</definedName>
    <definedName name="Viga.horm.visto.Area.Noble">#REF!</definedName>
    <definedName name="Viga.Horm.Visto.Discoteca" localSheetId="2">[64]Análisis!#REF!</definedName>
    <definedName name="Viga.Horm.Visto.Discoteca" localSheetId="4">[64]Análisis!#REF!</definedName>
    <definedName name="Viga.Horm.Visto.Discoteca" localSheetId="7">[64]Análisis!#REF!</definedName>
    <definedName name="Viga.Horm.Visto.Discoteca">[64]Análisis!#REF!</definedName>
    <definedName name="Viga.Horm.Visto.Espectaculo" localSheetId="2">#REF!</definedName>
    <definedName name="Viga.Horm.Visto.Espectaculo" localSheetId="3">#REF!</definedName>
    <definedName name="Viga.Horm.Visto.Espectaculo" localSheetId="4">#REF!</definedName>
    <definedName name="Viga.Horm.Visto.Espectaculo" localSheetId="5">#REF!</definedName>
    <definedName name="Viga.Horm.Visto.Espectaculo" localSheetId="6">#REF!</definedName>
    <definedName name="Viga.Horm.Visto.Espectaculo" localSheetId="7">#REF!</definedName>
    <definedName name="Viga.Horm.Visto.Espectaculo">#REF!</definedName>
    <definedName name="Viga.Horm.Visto.Variable.Comedor" localSheetId="2">#REF!</definedName>
    <definedName name="Viga.Horm.Visto.Variable.Comedor" localSheetId="4">#REF!</definedName>
    <definedName name="Viga.Horm.Visto.Variable.Comedor" localSheetId="7">#REF!</definedName>
    <definedName name="Viga.Horm.Visto.Variable.Comedor">#REF!</definedName>
    <definedName name="Viga.Jard.Horm.Visto.80x100.Area.Noble" localSheetId="2">#REF!</definedName>
    <definedName name="Viga.Jard.Horm.Visto.80x100.Area.Noble" localSheetId="4">#REF!</definedName>
    <definedName name="Viga.Jard.Horm.Visto.80x100.Area.Noble" localSheetId="7">#REF!</definedName>
    <definedName name="Viga.Jard.Horm.Visto.80x100.Area.Noble">#REF!</definedName>
    <definedName name="Viga.Jardi.2Nivel.Comedor" localSheetId="2">#REF!</definedName>
    <definedName name="Viga.Jardi.2Nivel.Comedor" localSheetId="4">#REF!</definedName>
    <definedName name="Viga.Jardi.2Nivel.Comedor" localSheetId="7">#REF!</definedName>
    <definedName name="Viga.Jardi.2Nivel.Comedor">#REF!</definedName>
    <definedName name="Viga.Jardi.3erNivel.Comedor" localSheetId="2">#REF!</definedName>
    <definedName name="Viga.Jardi.3erNivel.Comedor" localSheetId="4">#REF!</definedName>
    <definedName name="Viga.Jardi.3erNivel.Comedor" localSheetId="7">#REF!</definedName>
    <definedName name="Viga.Jardi.3erNivel.Comedor">#REF!</definedName>
    <definedName name="Viga.Jardinera.1.Comedor" localSheetId="2">#REF!</definedName>
    <definedName name="Viga.Jardinera.1.Comedor" localSheetId="4">#REF!</definedName>
    <definedName name="Viga.Jardinera.1.Comedor" localSheetId="7">#REF!</definedName>
    <definedName name="Viga.Jardinera.1.Comedor">#REF!</definedName>
    <definedName name="Viga.Jardinera.80x70Lobby" localSheetId="2">#REF!</definedName>
    <definedName name="Viga.Jardinera.80x70Lobby" localSheetId="4">#REF!</definedName>
    <definedName name="Viga.Jardinera.80x70Lobby" localSheetId="7">#REF!</definedName>
    <definedName name="Viga.Jardinera.80x70Lobby">#REF!</definedName>
    <definedName name="Viga.lavanderia" localSheetId="2">#REF!</definedName>
    <definedName name="Viga.lavanderia" localSheetId="4">#REF!</definedName>
    <definedName name="Viga.lavanderia" localSheetId="7">#REF!</definedName>
    <definedName name="Viga.lavanderia">#REF!</definedName>
    <definedName name="Viga.Nivel.inferior" localSheetId="2">#REF!</definedName>
    <definedName name="Viga.Nivel.inferior" localSheetId="4">#REF!</definedName>
    <definedName name="Viga.Nivel.inferior" localSheetId="7">#REF!</definedName>
    <definedName name="Viga.Nivel.inferior">#REF!</definedName>
    <definedName name="viga.riostra.20x60" localSheetId="2">#REF!</definedName>
    <definedName name="viga.riostra.20x60" localSheetId="4">#REF!</definedName>
    <definedName name="viga.riostra.20x60" localSheetId="7">#REF!</definedName>
    <definedName name="viga.riostra.20x60">#REF!</definedName>
    <definedName name="viga.sobretecho.cuchilla" localSheetId="2">#REF!</definedName>
    <definedName name="viga.sobretecho.cuchilla" localSheetId="4">#REF!</definedName>
    <definedName name="viga.sobretecho.cuchilla" localSheetId="7">#REF!</definedName>
    <definedName name="viga.sobretecho.cuchilla">#REF!</definedName>
    <definedName name="Viga.T.Horm.Visto.Area.Noble" localSheetId="2">#REF!</definedName>
    <definedName name="Viga.T.Horm.Visto.Area.Noble" localSheetId="4">#REF!</definedName>
    <definedName name="Viga.T.Horm.Visto.Area.Noble" localSheetId="7">#REF!</definedName>
    <definedName name="Viga.T.Horm.Visto.Area.Noble">#REF!</definedName>
    <definedName name="viga.torre" localSheetId="2">#REF!</definedName>
    <definedName name="viga.torre" localSheetId="4">#REF!</definedName>
    <definedName name="viga.torre" localSheetId="7">#REF!</definedName>
    <definedName name="viga.torre">#REF!</definedName>
    <definedName name="Viga.V.2" localSheetId="2">#REF!</definedName>
    <definedName name="Viga.V.2" localSheetId="4">#REF!</definedName>
    <definedName name="Viga.V.2" localSheetId="7">#REF!</definedName>
    <definedName name="Viga.V.2">#REF!</definedName>
    <definedName name="Viga.V.A" localSheetId="2">#REF!</definedName>
    <definedName name="Viga.V.A" localSheetId="4">#REF!</definedName>
    <definedName name="Viga.V.A" localSheetId="7">#REF!</definedName>
    <definedName name="Viga.V.A">#REF!</definedName>
    <definedName name="Viga.V1">[59]Análisis!$D$200</definedName>
    <definedName name="Viga.V1.1erN.mod.I" localSheetId="2">#REF!</definedName>
    <definedName name="Viga.V1.1erN.mod.I" localSheetId="3">#REF!</definedName>
    <definedName name="Viga.V1.1erN.mod.I" localSheetId="4">#REF!</definedName>
    <definedName name="Viga.V1.1erN.mod.I" localSheetId="5">#REF!</definedName>
    <definedName name="Viga.V1.1erN.mod.I" localSheetId="6">#REF!</definedName>
    <definedName name="Viga.V1.1erN.mod.I" localSheetId="7">#REF!</definedName>
    <definedName name="Viga.V1.1erN.mod.I">#REF!</definedName>
    <definedName name="Viga.V1.1erN.mod.II" localSheetId="2">#REF!</definedName>
    <definedName name="Viga.V1.1erN.mod.II" localSheetId="4">#REF!</definedName>
    <definedName name="Viga.V1.1erN.mod.II" localSheetId="7">#REF!</definedName>
    <definedName name="Viga.V1.1erN.mod.II">#REF!</definedName>
    <definedName name="Viga.V1.2doN.Mod.I" localSheetId="2">#REF!</definedName>
    <definedName name="Viga.V1.2doN.Mod.I" localSheetId="4">#REF!</definedName>
    <definedName name="Viga.V1.2doN.Mod.I" localSheetId="7">#REF!</definedName>
    <definedName name="Viga.V1.2doN.Mod.I">#REF!</definedName>
    <definedName name="Viga.V1.2doN.Mod.II" localSheetId="2">#REF!</definedName>
    <definedName name="Viga.V1.2doN.Mod.II" localSheetId="4">#REF!</definedName>
    <definedName name="Viga.V1.2doN.Mod.II" localSheetId="7">#REF!</definedName>
    <definedName name="Viga.V1.2doN.Mod.II">#REF!</definedName>
    <definedName name="Viga.V1.3erN.mod.I" localSheetId="2">#REF!</definedName>
    <definedName name="Viga.V1.3erN.mod.I" localSheetId="4">#REF!</definedName>
    <definedName name="Viga.V1.3erN.mod.I" localSheetId="7">#REF!</definedName>
    <definedName name="Viga.V1.3erN.mod.I">#REF!</definedName>
    <definedName name="Viga.V1.3erN.Mod.II" localSheetId="2">#REF!</definedName>
    <definedName name="Viga.V1.3erN.Mod.II" localSheetId="4">#REF!</definedName>
    <definedName name="Viga.V1.3erN.Mod.II" localSheetId="7">#REF!</definedName>
    <definedName name="Viga.V1.3erN.Mod.II">#REF!</definedName>
    <definedName name="Viga.V1.4toN.Mod.I" localSheetId="2">#REF!</definedName>
    <definedName name="Viga.V1.4toN.Mod.I" localSheetId="4">#REF!</definedName>
    <definedName name="Viga.V1.4toN.Mod.I" localSheetId="7">#REF!</definedName>
    <definedName name="Viga.V1.4toN.Mod.I">#REF!</definedName>
    <definedName name="Viga.V1.4toN.Mod.II" localSheetId="2">#REF!</definedName>
    <definedName name="Viga.V1.4toN.Mod.II" localSheetId="4">#REF!</definedName>
    <definedName name="Viga.V1.4toN.Mod.II" localSheetId="7">#REF!</definedName>
    <definedName name="Viga.V1.4toN.Mod.II">#REF!</definedName>
    <definedName name="Viga.V1.esc.2doN" localSheetId="2">#REF!</definedName>
    <definedName name="Viga.V1.esc.2doN" localSheetId="4">#REF!</definedName>
    <definedName name="Viga.V1.esc.2doN" localSheetId="7">#REF!</definedName>
    <definedName name="Viga.V1.esc.2doN">#REF!</definedName>
    <definedName name="Viga.V1.esc.3erN" localSheetId="2">#REF!</definedName>
    <definedName name="Viga.V1.esc.3erN" localSheetId="4">#REF!</definedName>
    <definedName name="Viga.V1.esc.3erN" localSheetId="7">#REF!</definedName>
    <definedName name="Viga.V1.esc.3erN">#REF!</definedName>
    <definedName name="Viga.V1.escalera" localSheetId="2">#REF!</definedName>
    <definedName name="Viga.V1.escalera" localSheetId="4">#REF!</definedName>
    <definedName name="Viga.V1.escalera" localSheetId="7">#REF!</definedName>
    <definedName name="Viga.V1.escalera">#REF!</definedName>
    <definedName name="Viga.V1e.Villas" localSheetId="2">#REF!</definedName>
    <definedName name="Viga.V1e.Villas" localSheetId="4">#REF!</definedName>
    <definedName name="Viga.V1e.Villas" localSheetId="7">#REF!</definedName>
    <definedName name="Viga.V1e.Villas">#REF!</definedName>
    <definedName name="Viga.V1T.Villas" localSheetId="2">#REF!</definedName>
    <definedName name="Viga.V1T.Villas" localSheetId="4">#REF!</definedName>
    <definedName name="Viga.V1T.Villas" localSheetId="7">#REF!</definedName>
    <definedName name="Viga.V1T.Villas">#REF!</definedName>
    <definedName name="Viga.V2.1erN.mod.I" localSheetId="2">#REF!</definedName>
    <definedName name="Viga.V2.1erN.mod.I" localSheetId="4">#REF!</definedName>
    <definedName name="Viga.V2.1erN.mod.I" localSheetId="7">#REF!</definedName>
    <definedName name="Viga.V2.1erN.mod.I">#REF!</definedName>
    <definedName name="Viga.V2.2doN.Mod.I" localSheetId="2">#REF!</definedName>
    <definedName name="Viga.V2.2doN.Mod.I" localSheetId="4">#REF!</definedName>
    <definedName name="Viga.V2.2doN.Mod.I" localSheetId="7">#REF!</definedName>
    <definedName name="Viga.V2.2doN.Mod.I">#REF!</definedName>
    <definedName name="Viga.V2.3erN.Mod.I" localSheetId="2">#REF!</definedName>
    <definedName name="Viga.V2.3erN.Mod.I" localSheetId="4">#REF!</definedName>
    <definedName name="Viga.V2.3erN.Mod.I" localSheetId="7">#REF!</definedName>
    <definedName name="Viga.V2.3erN.Mod.I">#REF!</definedName>
    <definedName name="Viga.V2.esc.1erN" localSheetId="2">#REF!</definedName>
    <definedName name="Viga.V2.esc.1erN" localSheetId="4">#REF!</definedName>
    <definedName name="Viga.V2.esc.1erN" localSheetId="7">#REF!</definedName>
    <definedName name="Viga.V2.esc.1erN">#REF!</definedName>
    <definedName name="Viga.V2.esc.2doN" localSheetId="2">#REF!</definedName>
    <definedName name="Viga.V2.esc.2doN" localSheetId="4">#REF!</definedName>
    <definedName name="Viga.V2.esc.2doN" localSheetId="7">#REF!</definedName>
    <definedName name="Viga.V2.esc.2doN">#REF!</definedName>
    <definedName name="Viga.V2.esc.3erN" localSheetId="2">#REF!</definedName>
    <definedName name="Viga.V2.esc.3erN" localSheetId="4">#REF!</definedName>
    <definedName name="Viga.V2.esc.3erN" localSheetId="7">#REF!</definedName>
    <definedName name="Viga.V2.esc.3erN">#REF!</definedName>
    <definedName name="Viga.V2T.Villas" localSheetId="2">#REF!</definedName>
    <definedName name="Viga.V2T.Villas" localSheetId="4">#REF!</definedName>
    <definedName name="Viga.V2T.Villas" localSheetId="7">#REF!</definedName>
    <definedName name="Viga.V2T.Villas">#REF!</definedName>
    <definedName name="Viga.V3.1erN.Mod.I" localSheetId="2">#REF!</definedName>
    <definedName name="Viga.V3.1erN.Mod.I" localSheetId="4">#REF!</definedName>
    <definedName name="Viga.V3.1erN.Mod.I" localSheetId="7">#REF!</definedName>
    <definedName name="Viga.V3.1erN.Mod.I">#REF!</definedName>
    <definedName name="Viga.V3.2doN.Mod.I" localSheetId="2">#REF!</definedName>
    <definedName name="Viga.V3.2doN.Mod.I" localSheetId="4">#REF!</definedName>
    <definedName name="Viga.V3.2doN.Mod.I" localSheetId="7">#REF!</definedName>
    <definedName name="Viga.V3.2doN.Mod.I">#REF!</definedName>
    <definedName name="Viga.V3.3erN.Mod.I" localSheetId="2">#REF!</definedName>
    <definedName name="Viga.V3.3erN.Mod.I" localSheetId="4">#REF!</definedName>
    <definedName name="Viga.V3.3erN.Mod.I" localSheetId="7">#REF!</definedName>
    <definedName name="Viga.V3.3erN.Mod.I">#REF!</definedName>
    <definedName name="Viga.V3.4toN.Mod.I" localSheetId="2">#REF!</definedName>
    <definedName name="Viga.V3.4toN.Mod.I" localSheetId="4">#REF!</definedName>
    <definedName name="Viga.V3.4toN.Mod.I" localSheetId="7">#REF!</definedName>
    <definedName name="Viga.V3.4toN.Mod.I">#REF!</definedName>
    <definedName name="Viga.V3T.Villas" localSheetId="2">#REF!</definedName>
    <definedName name="Viga.V3T.Villas" localSheetId="4">#REF!</definedName>
    <definedName name="Viga.V3T.Villas" localSheetId="7">#REF!</definedName>
    <definedName name="Viga.V3T.Villas">#REF!</definedName>
    <definedName name="Viga.V4.1erN.Mod.I" localSheetId="2">#REF!</definedName>
    <definedName name="Viga.V4.1erN.Mod.I" localSheetId="4">#REF!</definedName>
    <definedName name="Viga.V4.1erN.Mod.I" localSheetId="7">#REF!</definedName>
    <definedName name="Viga.V4.1erN.Mod.I">#REF!</definedName>
    <definedName name="Viga.V4.2doN.Mod.I" localSheetId="2">#REF!</definedName>
    <definedName name="Viga.V4.2doN.Mod.I" localSheetId="4">#REF!</definedName>
    <definedName name="Viga.V4.2doN.Mod.I" localSheetId="7">#REF!</definedName>
    <definedName name="Viga.V4.2doN.Mod.I">#REF!</definedName>
    <definedName name="Viga.V4.3erN.Mod.I" localSheetId="2">#REF!</definedName>
    <definedName name="Viga.V4.3erN.Mod.I" localSheetId="4">#REF!</definedName>
    <definedName name="Viga.V4.3erN.Mod.I" localSheetId="7">#REF!</definedName>
    <definedName name="Viga.V4.3erN.Mod.I">#REF!</definedName>
    <definedName name="Viga.V4.4toN.Mod.I" localSheetId="2">#REF!</definedName>
    <definedName name="Viga.V4.4toN.Mod.I" localSheetId="4">#REF!</definedName>
    <definedName name="Viga.V4.4toN.Mod.I" localSheetId="7">#REF!</definedName>
    <definedName name="Viga.V4.4toN.Mod.I">#REF!</definedName>
    <definedName name="Viga.V4E.Villas" localSheetId="2">#REF!</definedName>
    <definedName name="Viga.V4E.Villas" localSheetId="4">#REF!</definedName>
    <definedName name="Viga.V4E.Villas" localSheetId="7">#REF!</definedName>
    <definedName name="Viga.V4E.Villas">#REF!</definedName>
    <definedName name="Viga.V4T.Villas" localSheetId="2">#REF!</definedName>
    <definedName name="Viga.V4T.Villas" localSheetId="4">#REF!</definedName>
    <definedName name="Viga.V4T.Villas" localSheetId="7">#REF!</definedName>
    <definedName name="Viga.V4T.Villas">#REF!</definedName>
    <definedName name="Viga.V5.1erN.mod.I" localSheetId="2">#REF!</definedName>
    <definedName name="Viga.V5.1erN.mod.I" localSheetId="4">#REF!</definedName>
    <definedName name="Viga.V5.1erN.mod.I" localSheetId="7">#REF!</definedName>
    <definedName name="Viga.V5.1erN.mod.I">#REF!</definedName>
    <definedName name="Viga.V5.2doN.Mod.I" localSheetId="2">#REF!</definedName>
    <definedName name="Viga.V5.2doN.Mod.I" localSheetId="4">#REF!</definedName>
    <definedName name="Viga.V5.2doN.Mod.I" localSheetId="7">#REF!</definedName>
    <definedName name="Viga.V5.2doN.Mod.I">#REF!</definedName>
    <definedName name="Viga.V5.3erN.Mod.I" localSheetId="2">#REF!</definedName>
    <definedName name="Viga.V5.3erN.Mod.I" localSheetId="4">#REF!</definedName>
    <definedName name="Viga.V5.3erN.Mod.I" localSheetId="7">#REF!</definedName>
    <definedName name="Viga.V5.3erN.Mod.I">#REF!</definedName>
    <definedName name="Viga.V5.4toN.Mod.I" localSheetId="2">#REF!</definedName>
    <definedName name="Viga.V5.4toN.Mod.I" localSheetId="4">#REF!</definedName>
    <definedName name="Viga.V5.4toN.Mod.I" localSheetId="7">#REF!</definedName>
    <definedName name="Viga.V5.4toN.Mod.I">#REF!</definedName>
    <definedName name="Viga.V5E.Villas" localSheetId="2">#REF!</definedName>
    <definedName name="Viga.V5E.Villas" localSheetId="4">#REF!</definedName>
    <definedName name="Viga.V5E.Villas" localSheetId="7">#REF!</definedName>
    <definedName name="Viga.V5E.Villas">#REF!</definedName>
    <definedName name="Viga.V6.1erN.Mod.I" localSheetId="2">#REF!</definedName>
    <definedName name="Viga.V6.1erN.Mod.I" localSheetId="4">#REF!</definedName>
    <definedName name="Viga.V6.1erN.Mod.I" localSheetId="7">#REF!</definedName>
    <definedName name="Viga.V6.1erN.Mod.I">#REF!</definedName>
    <definedName name="Viga.V6.2doN.Mod.I" localSheetId="2">#REF!</definedName>
    <definedName name="Viga.V6.2doN.Mod.I" localSheetId="4">#REF!</definedName>
    <definedName name="Viga.V6.2doN.Mod.I" localSheetId="7">#REF!</definedName>
    <definedName name="Viga.V6.2doN.Mod.I">#REF!</definedName>
    <definedName name="Viga.V6.3erN.mod.I" localSheetId="2">#REF!</definedName>
    <definedName name="Viga.V6.3erN.mod.I" localSheetId="4">#REF!</definedName>
    <definedName name="Viga.V6.3erN.mod.I" localSheetId="7">#REF!</definedName>
    <definedName name="Viga.V6.3erN.mod.I">#REF!</definedName>
    <definedName name="Viga.V6.4toN.Mod.I" localSheetId="2">#REF!</definedName>
    <definedName name="Viga.V6.4toN.Mod.I" localSheetId="4">#REF!</definedName>
    <definedName name="Viga.V6.4toN.Mod.I" localSheetId="7">#REF!</definedName>
    <definedName name="Viga.V6.4toN.Mod.I">#REF!</definedName>
    <definedName name="Viga.V7.1erN.Mod.I" localSheetId="2">#REF!</definedName>
    <definedName name="Viga.V7.1erN.Mod.I" localSheetId="4">#REF!</definedName>
    <definedName name="Viga.V7.1erN.Mod.I" localSheetId="7">#REF!</definedName>
    <definedName name="Viga.V7.1erN.Mod.I">#REF!</definedName>
    <definedName name="Viga.V7.2doN.Mod.I" localSheetId="2">#REF!</definedName>
    <definedName name="Viga.V7.2doN.Mod.I" localSheetId="4">#REF!</definedName>
    <definedName name="Viga.V7.2doN.Mod.I" localSheetId="7">#REF!</definedName>
    <definedName name="Viga.V7.2doN.Mod.I">#REF!</definedName>
    <definedName name="Viga.V7.3erN.Mod.I" localSheetId="2">#REF!</definedName>
    <definedName name="Viga.V7.3erN.Mod.I" localSheetId="4">#REF!</definedName>
    <definedName name="Viga.V7.3erN.Mod.I" localSheetId="7">#REF!</definedName>
    <definedName name="Viga.V7.3erN.Mod.I">#REF!</definedName>
    <definedName name="Viga.V7.4toN.Mod.I" localSheetId="2">#REF!</definedName>
    <definedName name="Viga.V7.4toN.Mod.I" localSheetId="4">#REF!</definedName>
    <definedName name="Viga.V7.4toN.Mod.I" localSheetId="7">#REF!</definedName>
    <definedName name="Viga.V7.4toN.Mod.I">#REF!</definedName>
    <definedName name="Viga.VA.1erN.Mod.II" localSheetId="2">#REF!</definedName>
    <definedName name="Viga.VA.1erN.Mod.II" localSheetId="4">#REF!</definedName>
    <definedName name="Viga.VA.1erN.Mod.II" localSheetId="7">#REF!</definedName>
    <definedName name="Viga.VA.1erN.Mod.II">#REF!</definedName>
    <definedName name="Viga.Vac" localSheetId="2">#REF!</definedName>
    <definedName name="Viga.Vac" localSheetId="4">#REF!</definedName>
    <definedName name="Viga.Vac" localSheetId="7">#REF!</definedName>
    <definedName name="Viga.Vac">#REF!</definedName>
    <definedName name="Viga.Vac2" localSheetId="2">#REF!</definedName>
    <definedName name="Viga.Vac2" localSheetId="4">#REF!</definedName>
    <definedName name="Viga.Vac2" localSheetId="7">#REF!</definedName>
    <definedName name="Viga.Vac2">#REF!</definedName>
    <definedName name="Viga.Vam" localSheetId="2">#REF!</definedName>
    <definedName name="Viga.Vam" localSheetId="4">#REF!</definedName>
    <definedName name="Viga.Vam" localSheetId="7">#REF!</definedName>
    <definedName name="Viga.Vam">#REF!</definedName>
    <definedName name="Viga.Vesc.2doN.Mod.II" localSheetId="2">#REF!</definedName>
    <definedName name="Viga.Vesc.2doN.Mod.II" localSheetId="4">#REF!</definedName>
    <definedName name="Viga.Vesc.2doN.Mod.II" localSheetId="7">#REF!</definedName>
    <definedName name="Viga.Vesc.2doN.Mod.II">#REF!</definedName>
    <definedName name="Viga.Vesc.3erN.Mod.II" localSheetId="2">#REF!</definedName>
    <definedName name="Viga.Vesc.3erN.Mod.II" localSheetId="4">#REF!</definedName>
    <definedName name="Viga.Vesc.3erN.Mod.II" localSheetId="7">#REF!</definedName>
    <definedName name="Viga.Vesc.3erN.Mod.II">#REF!</definedName>
    <definedName name="Viga.Vesc.4toN.Mod.II" localSheetId="2">#REF!</definedName>
    <definedName name="Viga.Vesc.4toN.Mod.II" localSheetId="4">#REF!</definedName>
    <definedName name="Viga.Vesc.4toN.Mod.II" localSheetId="7">#REF!</definedName>
    <definedName name="Viga.Vesc.4toN.Mod.II">#REF!</definedName>
    <definedName name="Viga.VT1" localSheetId="2">#REF!</definedName>
    <definedName name="Viga.VT1" localSheetId="4">#REF!</definedName>
    <definedName name="Viga.VT1" localSheetId="7">#REF!</definedName>
    <definedName name="Viga.VT1">#REF!</definedName>
    <definedName name="VIGA_AMARRE_0.15X0.20">[78]Analisis!$F$591</definedName>
    <definedName name="VIGA20X54" localSheetId="2">#REF!</definedName>
    <definedName name="VIGA20X54" localSheetId="3">#REF!</definedName>
    <definedName name="VIGA20X54" localSheetId="4">#REF!</definedName>
    <definedName name="VIGA20X54" localSheetId="5">#REF!</definedName>
    <definedName name="VIGA20X54" localSheetId="6">#REF!</definedName>
    <definedName name="VIGA20X54" localSheetId="7">#REF!</definedName>
    <definedName name="VIGA20X54">#REF!</definedName>
    <definedName name="viga25x40.palapa" localSheetId="2">[99]Análisis!#REF!</definedName>
    <definedName name="viga25x40.palapa" localSheetId="3">[99]Análisis!#REF!</definedName>
    <definedName name="viga25x40.palapa" localSheetId="4">[99]Análisis!#REF!</definedName>
    <definedName name="viga25x40.palapa" localSheetId="5">[99]Análisis!#REF!</definedName>
    <definedName name="viga25x40.palapa" localSheetId="6">[99]Análisis!#REF!</definedName>
    <definedName name="viga25x40.palapa" localSheetId="7">[99]Análisis!#REF!</definedName>
    <definedName name="viga25x40.palapa">[99]Análisis!#REF!</definedName>
    <definedName name="vigaa1">[71]Analisis!$E$566</definedName>
    <definedName name="VIGAAMARRE15X20">[40]Analisis!$F$1680</definedName>
    <definedName name="VIGAAMARRE20X20">[40]Analisis!$F$1690</definedName>
    <definedName name="vigaplana" localSheetId="2">#REF!</definedName>
    <definedName name="vigaplana" localSheetId="3">#REF!</definedName>
    <definedName name="vigaplana" localSheetId="4">#REF!</definedName>
    <definedName name="vigaplana" localSheetId="5">#REF!</definedName>
    <definedName name="vigaplana" localSheetId="6">#REF!</definedName>
    <definedName name="vigaplana" localSheetId="7">#REF!</definedName>
    <definedName name="vigaplana" localSheetId="0">#REF!</definedName>
    <definedName name="vigaplana">#REF!</definedName>
    <definedName name="VIGARD">'[71]Osiades Est.'!$E$367</definedName>
    <definedName name="VIGARDESCZ2">'[71]Osiades Est.'!$E$387</definedName>
    <definedName name="VIGARI">'[71]Osiades Est.'!$E$309</definedName>
    <definedName name="VIGASHP" localSheetId="2">#REF!</definedName>
    <definedName name="VIGASHP" localSheetId="3">#REF!</definedName>
    <definedName name="VIGASHP" localSheetId="4">#REF!</definedName>
    <definedName name="VIGASHP" localSheetId="5">#REF!</definedName>
    <definedName name="VIGASHP" localSheetId="6">#REF!</definedName>
    <definedName name="VIGASHP" localSheetId="7">#REF!</definedName>
    <definedName name="VIGASHP">#REF!</definedName>
    <definedName name="VIGASHP_2">"$#REF!.$B$109"</definedName>
    <definedName name="VIGASHP_3">"$#REF!.$B$109"</definedName>
    <definedName name="VigaV1.3.4.6.Presidenciales">[59]Análisis!$D$209</definedName>
    <definedName name="VigaV2.4toN.Mod.I" localSheetId="2">#REF!</definedName>
    <definedName name="VigaV2.4toN.Mod.I" localSheetId="3">#REF!</definedName>
    <definedName name="VigaV2.4toN.Mod.I" localSheetId="4">#REF!</definedName>
    <definedName name="VigaV2.4toN.Mod.I" localSheetId="5">#REF!</definedName>
    <definedName name="VigaV2.4toN.Mod.I" localSheetId="6">#REF!</definedName>
    <definedName name="VigaV2.4toN.Mod.I" localSheetId="7">#REF!</definedName>
    <definedName name="VigaV2.4toN.Mod.I">#REF!</definedName>
    <definedName name="VigaV2.5.7.Presidenciales">[59]Análisis!$D$218</definedName>
    <definedName name="VigaV2E.Villas" localSheetId="2">#REF!</definedName>
    <definedName name="VigaV2E.Villas" localSheetId="3">#REF!</definedName>
    <definedName name="VigaV2E.Villas" localSheetId="4">#REF!</definedName>
    <definedName name="VigaV2E.Villas" localSheetId="5">#REF!</definedName>
    <definedName name="VigaV2E.Villas" localSheetId="6">#REF!</definedName>
    <definedName name="VigaV2E.Villas" localSheetId="7">#REF!</definedName>
    <definedName name="VigaV2E.Villas">#REF!</definedName>
    <definedName name="VigaV2T" localSheetId="2">#REF!</definedName>
    <definedName name="VigaV2T" localSheetId="4">#REF!</definedName>
    <definedName name="VigaV2T" localSheetId="7">#REF!</definedName>
    <definedName name="VigaV2T">#REF!</definedName>
    <definedName name="VigaV3E.Villas" localSheetId="2">#REF!</definedName>
    <definedName name="VigaV3E.Villas" localSheetId="4">#REF!</definedName>
    <definedName name="VigaV3E.Villas" localSheetId="7">#REF!</definedName>
    <definedName name="VigaV3E.Villas">#REF!</definedName>
    <definedName name="VigaVT2" localSheetId="2">#REF!</definedName>
    <definedName name="VigaVT2" localSheetId="4">#REF!</definedName>
    <definedName name="VigaVT2" localSheetId="7">#REF!</definedName>
    <definedName name="VigaVT2">#REF!</definedName>
    <definedName name="VigaVT3" localSheetId="2">#REF!</definedName>
    <definedName name="VigaVT3" localSheetId="4">#REF!</definedName>
    <definedName name="VigaVT3" localSheetId="7">#REF!</definedName>
    <definedName name="VigaVT3">#REF!</definedName>
    <definedName name="VigaVT4" localSheetId="2">#REF!</definedName>
    <definedName name="VigaVT4" localSheetId="4">#REF!</definedName>
    <definedName name="VigaVT4" localSheetId="7">#REF!</definedName>
    <definedName name="VigaVT4">#REF!</definedName>
    <definedName name="VigaVT5" localSheetId="2">#REF!</definedName>
    <definedName name="VigaVT5" localSheetId="4">#REF!</definedName>
    <definedName name="VigaVT5" localSheetId="7">#REF!</definedName>
    <definedName name="VigaVT5">#REF!</definedName>
    <definedName name="VIGENTR" localSheetId="2">'[23]Anal. horm.'!#REF!</definedName>
    <definedName name="VIGENTR" localSheetId="4">'[23]Anal. horm.'!#REF!</definedName>
    <definedName name="VIGENTR" localSheetId="7">'[23]Anal. horm.'!#REF!</definedName>
    <definedName name="VIGENTR">'[23]Anal. horm.'!#REF!</definedName>
    <definedName name="VIGENTREP" localSheetId="2">'[23]Anal. horm.'!#REF!</definedName>
    <definedName name="VIGENTREP" localSheetId="4">'[23]Anal. horm.'!#REF!</definedName>
    <definedName name="VIGENTREP" localSheetId="7">'[23]Anal. horm.'!#REF!</definedName>
    <definedName name="VIGENTREP">'[23]Anal. horm.'!#REF!</definedName>
    <definedName name="VIGRACC">'[71]Osiades Est.'!$E$407</definedName>
    <definedName name="VIGUETA" localSheetId="2">#REF!</definedName>
    <definedName name="VIGUETA" localSheetId="3">#REF!</definedName>
    <definedName name="VIGUETA" localSheetId="4">#REF!</definedName>
    <definedName name="VIGUETA" localSheetId="5">#REF!</definedName>
    <definedName name="VIGUETA" localSheetId="6">#REF!</definedName>
    <definedName name="VIGUETA" localSheetId="7">#REF!</definedName>
    <definedName name="VIGUETA">#REF!</definedName>
    <definedName name="VIGV1Z">'[71]Osiades Est.'!$E$347</definedName>
    <definedName name="VIGV2X">'[71]Osiades Est.'!$E$328</definedName>
    <definedName name="Villa.1.Zapata.Muros" localSheetId="2">#REF!</definedName>
    <definedName name="Villa.1.Zapata.Muros" localSheetId="3">#REF!</definedName>
    <definedName name="Villa.1.Zapata.Muros" localSheetId="4">#REF!</definedName>
    <definedName name="Villa.1.Zapata.Muros" localSheetId="5">#REF!</definedName>
    <definedName name="Villa.1.Zapata.Muros" localSheetId="6">#REF!</definedName>
    <definedName name="Villa.1.Zapata.Muros" localSheetId="7">#REF!</definedName>
    <definedName name="Villa.1.Zapata.Muros">#REF!</definedName>
    <definedName name="VILLA.BPB.PLASTBAU.RD" localSheetId="2">#REF!</definedName>
    <definedName name="VILLA.BPB.PLASTBAU.RD" localSheetId="4">#REF!</definedName>
    <definedName name="VILLA.BPB.PLASTBAU.RD" localSheetId="7">#REF!</definedName>
    <definedName name="VILLA.BPB.PLASTBAU.RD">#REF!</definedName>
    <definedName name="VILLA.BPB.PLASTBAU.US" localSheetId="2">#REF!</definedName>
    <definedName name="VILLA.BPB.PLASTBAU.US" localSheetId="4">#REF!</definedName>
    <definedName name="VILLA.BPB.PLASTBAU.US" localSheetId="7">#REF!</definedName>
    <definedName name="VILLA.BPB.PLASTBAU.US">#REF!</definedName>
    <definedName name="Villa1.Zap.Columna" localSheetId="2">#REF!</definedName>
    <definedName name="Villa1.Zap.Columna" localSheetId="4">#REF!</definedName>
    <definedName name="Villa1.Zap.Columna" localSheetId="7">#REF!</definedName>
    <definedName name="Villa1.Zap.Columna">#REF!</definedName>
    <definedName name="VIOLINAR1CARA" localSheetId="2">#REF!</definedName>
    <definedName name="VIOLINAR1CARA" localSheetId="4">#REF!</definedName>
    <definedName name="VIOLINAR1CARA" localSheetId="7">#REF!</definedName>
    <definedName name="VIOLINAR1CARA">#REF!</definedName>
    <definedName name="vipo1" localSheetId="2">[23]Volumenes!#REF!</definedName>
    <definedName name="vipo1" localSheetId="4">[23]Volumenes!#REF!</definedName>
    <definedName name="vipo1" localSheetId="7">[23]Volumenes!#REF!</definedName>
    <definedName name="vipo1">[23]Volumenes!#REF!</definedName>
    <definedName name="vipo2" localSheetId="2">[23]Volumenes!#REF!</definedName>
    <definedName name="vipo2" localSheetId="4">[23]Volumenes!#REF!</definedName>
    <definedName name="vipo2" localSheetId="7">[23]Volumenes!#REF!</definedName>
    <definedName name="vipo2">[23]Volumenes!#REF!</definedName>
    <definedName name="vipo3" localSheetId="2">[23]Volumenes!#REF!</definedName>
    <definedName name="vipo3" localSheetId="4">[23]Volumenes!#REF!</definedName>
    <definedName name="vipo3" localSheetId="7">[23]Volumenes!#REF!</definedName>
    <definedName name="vipo3">[23]Volumenes!#REF!</definedName>
    <definedName name="vipoba1" localSheetId="2">[23]Volumenes!#REF!</definedName>
    <definedName name="vipoba1" localSheetId="4">[23]Volumenes!#REF!</definedName>
    <definedName name="vipoba1" localSheetId="7">[23]Volumenes!#REF!</definedName>
    <definedName name="vipoba1">[23]Volumenes!#REF!</definedName>
    <definedName name="vipoba2" localSheetId="2">[23]Volumenes!#REF!</definedName>
    <definedName name="vipoba2" localSheetId="4">[23]Volumenes!#REF!</definedName>
    <definedName name="vipoba2" localSheetId="7">[23]Volumenes!#REF!</definedName>
    <definedName name="vipoba2">[23]Volumenes!#REF!</definedName>
    <definedName name="vipoba3" localSheetId="2">[23]Volumenes!#REF!</definedName>
    <definedName name="vipoba3" localSheetId="4">[23]Volumenes!#REF!</definedName>
    <definedName name="vipoba3" localSheetId="7">[23]Volumenes!#REF!</definedName>
    <definedName name="vipoba3">[23]Volumenes!#REF!</definedName>
    <definedName name="vipoca3" localSheetId="2">[23]Volumenes!#REF!</definedName>
    <definedName name="vipoca3" localSheetId="4">[23]Volumenes!#REF!</definedName>
    <definedName name="vipoca3" localSheetId="7">[23]Volumenes!#REF!</definedName>
    <definedName name="vipoca3">[23]Volumenes!#REF!</definedName>
    <definedName name="VISTO1" localSheetId="2">#REF!</definedName>
    <definedName name="VISTO1" localSheetId="3">#REF!</definedName>
    <definedName name="VISTO1" localSheetId="4">#REF!</definedName>
    <definedName name="VISTO1" localSheetId="5">#REF!</definedName>
    <definedName name="VISTO1" localSheetId="6">#REF!</definedName>
    <definedName name="VISTO1" localSheetId="7">#REF!</definedName>
    <definedName name="VISTO1">#REF!</definedName>
    <definedName name="VISTOC" localSheetId="2">#REF!</definedName>
    <definedName name="VISTOC" localSheetId="4">#REF!</definedName>
    <definedName name="VISTOC" localSheetId="7">#REF!</definedName>
    <definedName name="VISTOC">#REF!</definedName>
    <definedName name="VISTOV" localSheetId="2">#REF!</definedName>
    <definedName name="VISTOV" localSheetId="4">#REF!</definedName>
    <definedName name="VISTOV" localSheetId="7">#REF!</definedName>
    <definedName name="VISTOV">#REF!</definedName>
    <definedName name="VLP">[11]Precio!$F$41</definedName>
    <definedName name="VOALIGERA" localSheetId="2">[23]Volumenes!#REF!</definedName>
    <definedName name="VOALIGERA" localSheetId="3">[23]Volumenes!#REF!</definedName>
    <definedName name="VOALIGERA" localSheetId="4">[23]Volumenes!#REF!</definedName>
    <definedName name="VOALIGERA" localSheetId="5">[23]Volumenes!#REF!</definedName>
    <definedName name="VOALIGERA" localSheetId="6">[23]Volumenes!#REF!</definedName>
    <definedName name="VOALIGERA" localSheetId="7">[23]Volumenes!#REF!</definedName>
    <definedName name="VOALIGERA">[23]Volumenes!#REF!</definedName>
    <definedName name="voco2.0" localSheetId="2">[23]Volumenes!#REF!</definedName>
    <definedName name="voco2.0" localSheetId="3">[23]Volumenes!#REF!</definedName>
    <definedName name="voco2.0" localSheetId="4">[23]Volumenes!#REF!</definedName>
    <definedName name="voco2.0" localSheetId="5">[23]Volumenes!#REF!</definedName>
    <definedName name="voco2.0" localSheetId="6">[23]Volumenes!#REF!</definedName>
    <definedName name="voco2.0" localSheetId="7">[23]Volumenes!#REF!</definedName>
    <definedName name="voco2.0">[23]Volumenes!#REF!</definedName>
    <definedName name="voco2.1" localSheetId="2">[23]Volumenes!#REF!</definedName>
    <definedName name="voco2.1" localSheetId="4">[23]Volumenes!#REF!</definedName>
    <definedName name="voco2.1" localSheetId="7">[23]Volumenes!#REF!</definedName>
    <definedName name="voco2.1">[23]Volumenes!#REF!</definedName>
    <definedName name="voco2.2" localSheetId="2">[23]Volumenes!#REF!</definedName>
    <definedName name="voco2.2" localSheetId="4">[23]Volumenes!#REF!</definedName>
    <definedName name="voco2.2" localSheetId="7">[23]Volumenes!#REF!</definedName>
    <definedName name="voco2.2">[23]Volumenes!#REF!</definedName>
    <definedName name="voco2.3" localSheetId="2">[23]Volumenes!#REF!</definedName>
    <definedName name="voco2.3" localSheetId="4">[23]Volumenes!#REF!</definedName>
    <definedName name="voco2.3" localSheetId="7">[23]Volumenes!#REF!</definedName>
    <definedName name="voco2.3">[23]Volumenes!#REF!</definedName>
    <definedName name="voco2.4" localSheetId="2">[23]Volumenes!#REF!</definedName>
    <definedName name="voco2.4" localSheetId="4">[23]Volumenes!#REF!</definedName>
    <definedName name="voco2.4" localSheetId="7">[23]Volumenes!#REF!</definedName>
    <definedName name="voco2.4">[23]Volumenes!#REF!</definedName>
    <definedName name="voco2.5" localSheetId="2">[23]Volumenes!#REF!</definedName>
    <definedName name="voco2.5" localSheetId="4">[23]Volumenes!#REF!</definedName>
    <definedName name="voco2.5" localSheetId="7">[23]Volumenes!#REF!</definedName>
    <definedName name="voco2.5">[23]Volumenes!#REF!</definedName>
    <definedName name="voco2.6" localSheetId="2">[23]Volumenes!#REF!</definedName>
    <definedName name="voco2.6" localSheetId="4">[23]Volumenes!#REF!</definedName>
    <definedName name="voco2.6" localSheetId="7">[23]Volumenes!#REF!</definedName>
    <definedName name="voco2.6">[23]Volumenes!#REF!</definedName>
    <definedName name="voco2.7" localSheetId="2">[23]Volumenes!#REF!</definedName>
    <definedName name="voco2.7" localSheetId="4">[23]Volumenes!#REF!</definedName>
    <definedName name="voco2.7" localSheetId="7">[23]Volumenes!#REF!</definedName>
    <definedName name="voco2.7">[23]Volumenes!#REF!</definedName>
    <definedName name="voco2.8" localSheetId="2">[23]Volumenes!#REF!</definedName>
    <definedName name="voco2.8" localSheetId="4">[23]Volumenes!#REF!</definedName>
    <definedName name="voco2.8" localSheetId="7">[23]Volumenes!#REF!</definedName>
    <definedName name="voco2.8">[23]Volumenes!#REF!</definedName>
    <definedName name="voco2.9" localSheetId="2">[23]Volumenes!#REF!</definedName>
    <definedName name="voco2.9" localSheetId="4">[23]Volumenes!#REF!</definedName>
    <definedName name="voco2.9" localSheetId="7">[23]Volumenes!#REF!</definedName>
    <definedName name="voco2.9">[23]Volumenes!#REF!</definedName>
    <definedName name="voco3.0" localSheetId="2">[23]Volumenes!#REF!</definedName>
    <definedName name="voco3.0" localSheetId="4">[23]Volumenes!#REF!</definedName>
    <definedName name="voco3.0" localSheetId="7">[23]Volumenes!#REF!</definedName>
    <definedName name="voco3.0">[23]Volumenes!#REF!</definedName>
    <definedName name="voco3.1" localSheetId="2">[23]Volumenes!#REF!</definedName>
    <definedName name="voco3.1" localSheetId="4">[23]Volumenes!#REF!</definedName>
    <definedName name="voco3.1" localSheetId="7">[23]Volumenes!#REF!</definedName>
    <definedName name="voco3.1">[23]Volumenes!#REF!</definedName>
    <definedName name="voco3.2" localSheetId="2">[23]Volumenes!#REF!</definedName>
    <definedName name="voco3.2" localSheetId="4">[23]Volumenes!#REF!</definedName>
    <definedName name="voco3.2" localSheetId="7">[23]Volumenes!#REF!</definedName>
    <definedName name="voco3.2">[23]Volumenes!#REF!</definedName>
    <definedName name="voco3.3" localSheetId="2">[23]Volumenes!#REF!</definedName>
    <definedName name="voco3.3" localSheetId="4">[23]Volumenes!#REF!</definedName>
    <definedName name="voco3.3" localSheetId="7">[23]Volumenes!#REF!</definedName>
    <definedName name="voco3.3">[23]Volumenes!#REF!</definedName>
    <definedName name="voco3.4" localSheetId="2">[23]Volumenes!#REF!</definedName>
    <definedName name="voco3.4" localSheetId="4">[23]Volumenes!#REF!</definedName>
    <definedName name="voco3.4" localSheetId="7">[23]Volumenes!#REF!</definedName>
    <definedName name="voco3.4">[23]Volumenes!#REF!</definedName>
    <definedName name="voco3.5" localSheetId="2">[23]Volumenes!#REF!</definedName>
    <definedName name="voco3.5" localSheetId="4">[23]Volumenes!#REF!</definedName>
    <definedName name="voco3.5" localSheetId="7">[23]Volumenes!#REF!</definedName>
    <definedName name="voco3.5">[23]Volumenes!#REF!</definedName>
    <definedName name="voco3.6" localSheetId="2">[23]Volumenes!#REF!</definedName>
    <definedName name="voco3.6" localSheetId="4">[23]Volumenes!#REF!</definedName>
    <definedName name="voco3.6" localSheetId="7">[23]Volumenes!#REF!</definedName>
    <definedName name="voco3.6">[23]Volumenes!#REF!</definedName>
    <definedName name="voco3.7" localSheetId="2">[23]Volumenes!#REF!</definedName>
    <definedName name="voco3.7" localSheetId="4">[23]Volumenes!#REF!</definedName>
    <definedName name="voco3.7" localSheetId="7">[23]Volumenes!#REF!</definedName>
    <definedName name="voco3.7">[23]Volumenes!#REF!</definedName>
    <definedName name="voco3.8" localSheetId="2">[23]Volumenes!#REF!</definedName>
    <definedName name="voco3.8" localSheetId="4">[23]Volumenes!#REF!</definedName>
    <definedName name="voco3.8" localSheetId="7">[23]Volumenes!#REF!</definedName>
    <definedName name="voco3.8">[23]Volumenes!#REF!</definedName>
    <definedName name="voco3.9" localSheetId="2">[23]Volumenes!#REF!</definedName>
    <definedName name="voco3.9" localSheetId="4">[23]Volumenes!#REF!</definedName>
    <definedName name="voco3.9" localSheetId="7">[23]Volumenes!#REF!</definedName>
    <definedName name="voco3.9">[23]Volumenes!#REF!</definedName>
    <definedName name="VOCOL1" localSheetId="2">[23]Volumenes!#REF!</definedName>
    <definedName name="VOCOL1" localSheetId="4">[23]Volumenes!#REF!</definedName>
    <definedName name="VOCOL1" localSheetId="7">[23]Volumenes!#REF!</definedName>
    <definedName name="VOCOL1">[23]Volumenes!#REF!</definedName>
    <definedName name="VOEXBLO1" localSheetId="2">[23]Volumenes!#REF!</definedName>
    <definedName name="VOEXBLO1" localSheetId="4">[23]Volumenes!#REF!</definedName>
    <definedName name="VOEXBLO1" localSheetId="7">[23]Volumenes!#REF!</definedName>
    <definedName name="VOEXBLO1">[23]Volumenes!#REF!</definedName>
    <definedName name="VOEXCASC" localSheetId="2">[23]Volumenes!#REF!</definedName>
    <definedName name="VOEXCASC" localSheetId="4">[23]Volumenes!#REF!</definedName>
    <definedName name="VOEXCASC" localSheetId="7">[23]Volumenes!#REF!</definedName>
    <definedName name="VOEXCASC">[23]Volumenes!#REF!</definedName>
    <definedName name="VOEXCBA" localSheetId="2">[23]Volumenes!#REF!</definedName>
    <definedName name="VOEXCBA" localSheetId="4">[23]Volumenes!#REF!</definedName>
    <definedName name="VOEXCBA" localSheetId="7">[23]Volumenes!#REF!</definedName>
    <definedName name="VOEXCBA">[23]Volumenes!#REF!</definedName>
    <definedName name="VOEXCBLO8" localSheetId="2">[23]Volumenes!#REF!</definedName>
    <definedName name="VOEXCBLO8" localSheetId="4">[23]Volumenes!#REF!</definedName>
    <definedName name="VOEXCBLO8" localSheetId="7">[23]Volumenes!#REF!</definedName>
    <definedName name="VOEXCBLO8">[23]Volumenes!#REF!</definedName>
    <definedName name="VOEXCCOL" localSheetId="2">[23]Volumenes!#REF!</definedName>
    <definedName name="VOEXCCOL" localSheetId="4">[23]Volumenes!#REF!</definedName>
    <definedName name="VOEXCCOL" localSheetId="7">[23]Volumenes!#REF!</definedName>
    <definedName name="VOEXCCOL">[23]Volumenes!#REF!</definedName>
    <definedName name="VOEXCMUHA" localSheetId="2">[23]Volumenes!#REF!</definedName>
    <definedName name="VOEXCMUHA" localSheetId="4">[23]Volumenes!#REF!</definedName>
    <definedName name="VOEXCMUHA" localSheetId="7">[23]Volumenes!#REF!</definedName>
    <definedName name="VOEXCMUHA">[23]Volumenes!#REF!</definedName>
    <definedName name="VOEXCO" localSheetId="2">[23]Volumenes!#REF!</definedName>
    <definedName name="VOEXCO" localSheetId="4">[23]Volumenes!#REF!</definedName>
    <definedName name="VOEXCO" localSheetId="7">[23]Volumenes!#REF!</definedName>
    <definedName name="VOEXCO">[23]Volumenes!#REF!</definedName>
    <definedName name="VOEXESC" localSheetId="2">[23]Volumenes!#REF!</definedName>
    <definedName name="VOEXESC" localSheetId="4">[23]Volumenes!#REF!</definedName>
    <definedName name="VOEXESC" localSheetId="7">[23]Volumenes!#REF!</definedName>
    <definedName name="VOEXESC">[23]Volumenes!#REF!</definedName>
    <definedName name="VOHAESC" localSheetId="2">[23]Volumenes!#REF!</definedName>
    <definedName name="VOHAESC" localSheetId="4">[23]Volumenes!#REF!</definedName>
    <definedName name="VOHAESC" localSheetId="7">[23]Volumenes!#REF!</definedName>
    <definedName name="VOHAESC">[23]Volumenes!#REF!</definedName>
    <definedName name="VOHOTOVI" localSheetId="2">[23]Volumenes!#REF!</definedName>
    <definedName name="VOHOTOVI" localSheetId="4">[23]Volumenes!#REF!</definedName>
    <definedName name="VOHOTOVI" localSheetId="7">[23]Volumenes!#REF!</definedName>
    <definedName name="VOHOTOVI">[23]Volumenes!#REF!</definedName>
    <definedName name="vol1.3" localSheetId="2">[23]Volumenes!#REF!</definedName>
    <definedName name="vol1.3" localSheetId="4">[23]Volumenes!#REF!</definedName>
    <definedName name="vol1.3" localSheetId="7">[23]Volumenes!#REF!</definedName>
    <definedName name="vol1.3">[23]Volumenes!#REF!</definedName>
    <definedName name="VOLABACO" localSheetId="2">[23]Volumenes!#REF!</definedName>
    <definedName name="VOLABACO" localSheetId="4">[23]Volumenes!#REF!</definedName>
    <definedName name="VOLABACO" localSheetId="7">[23]Volumenes!#REF!</definedName>
    <definedName name="VOLABACO">[23]Volumenes!#REF!</definedName>
    <definedName name="volc2" localSheetId="2">[23]Volumenes!#REF!</definedName>
    <definedName name="volc2" localSheetId="4">[23]Volumenes!#REF!</definedName>
    <definedName name="volc2" localSheetId="7">[23]Volumenes!#REF!</definedName>
    <definedName name="volc2">[23]Volumenes!#REF!</definedName>
    <definedName name="volexc10" localSheetId="2">[23]Volumenes!#REF!</definedName>
    <definedName name="volexc10" localSheetId="4">[23]Volumenes!#REF!</definedName>
    <definedName name="volexc10" localSheetId="7">[23]Volumenes!#REF!</definedName>
    <definedName name="volexc10">[23]Volumenes!#REF!</definedName>
    <definedName name="volexc11" localSheetId="2">[23]Volumenes!#REF!</definedName>
    <definedName name="volexc11" localSheetId="4">[23]Volumenes!#REF!</definedName>
    <definedName name="volexc11" localSheetId="7">[23]Volumenes!#REF!</definedName>
    <definedName name="volexc11">[23]Volumenes!#REF!</definedName>
    <definedName name="volexcha" localSheetId="2">[23]Volumenes!#REF!</definedName>
    <definedName name="volexcha" localSheetId="4">[23]Volumenes!#REF!</definedName>
    <definedName name="volexcha" localSheetId="7">[23]Volumenes!#REF!</definedName>
    <definedName name="volexcha">[23]Volumenes!#REF!</definedName>
    <definedName name="volHA" localSheetId="2">[23]Volumenes!#REF!</definedName>
    <definedName name="volHA" localSheetId="4">[23]Volumenes!#REF!</definedName>
    <definedName name="volHA" localSheetId="7">[23]Volumenes!#REF!</definedName>
    <definedName name="volHA">[23]Volumenes!#REF!</definedName>
    <definedName name="volhaba" localSheetId="2">[23]Volumenes!#REF!</definedName>
    <definedName name="volhaba" localSheetId="4">[23]Volumenes!#REF!</definedName>
    <definedName name="volhaba" localSheetId="7">[23]Volumenes!#REF!</definedName>
    <definedName name="volhaba">[23]Volumenes!#REF!</definedName>
    <definedName name="volhablo8" localSheetId="2">[23]Volumenes!#REF!</definedName>
    <definedName name="volhablo8" localSheetId="4">[23]Volumenes!#REF!</definedName>
    <definedName name="volhablo8" localSheetId="7">[23]Volumenes!#REF!</definedName>
    <definedName name="volhablo8">[23]Volumenes!#REF!</definedName>
    <definedName name="VOLOZMAC" localSheetId="2">[23]Volumenes!#REF!</definedName>
    <definedName name="VOLOZMAC" localSheetId="4">[23]Volumenes!#REF!</definedName>
    <definedName name="VOLOZMAC" localSheetId="7">[23]Volumenes!#REF!</definedName>
    <definedName name="VOLOZMAC">[23]Volumenes!#REF!</definedName>
    <definedName name="volrell" localSheetId="2">[23]Volumenes!#REF!</definedName>
    <definedName name="volrell" localSheetId="4">[23]Volumenes!#REF!</definedName>
    <definedName name="volrell" localSheetId="7">[23]Volumenes!#REF!</definedName>
    <definedName name="volrell">[23]Volumenes!#REF!</definedName>
    <definedName name="volteobote">'[43]Listado Equipos a utilizar'!#REF!</definedName>
    <definedName name="volteobotela">'[43]Listado Equipos a utilizar'!#REF!</definedName>
    <definedName name="volteobotelargo">'[43]Listado Equipos a utilizar'!#REF!</definedName>
    <definedName name="VOLVIGA" localSheetId="2">[23]Volumenes!#REF!</definedName>
    <definedName name="VOLVIGA" localSheetId="4">[23]Volumenes!#REF!</definedName>
    <definedName name="VOLVIGA" localSheetId="7">[23]Volumenes!#REF!</definedName>
    <definedName name="VOLVIGA">[23]Volumenes!#REF!</definedName>
    <definedName name="volzaasc" localSheetId="2">[23]Volumenes!#REF!</definedName>
    <definedName name="volzaasc" localSheetId="4">[23]Volumenes!#REF!</definedName>
    <definedName name="volzaasc" localSheetId="7">[23]Volumenes!#REF!</definedName>
    <definedName name="volzaasc">[23]Volumenes!#REF!</definedName>
    <definedName name="volzaesc" localSheetId="2">[23]Volumenes!#REF!</definedName>
    <definedName name="volzaesc" localSheetId="4">[23]Volumenes!#REF!</definedName>
    <definedName name="volzaesc" localSheetId="7">[23]Volumenes!#REF!</definedName>
    <definedName name="volzaesc">[23]Volumenes!#REF!</definedName>
    <definedName name="VOPORT" localSheetId="2">[23]Volumenes!#REF!</definedName>
    <definedName name="VOPORT" localSheetId="4">[23]Volumenes!#REF!</definedName>
    <definedName name="VOPORT" localSheetId="7">[23]Volumenes!#REF!</definedName>
    <definedName name="VOPORT">[23]Volumenes!#REF!</definedName>
    <definedName name="VORET." localSheetId="2">[23]Volumenes!#REF!</definedName>
    <definedName name="VORET." localSheetId="4">[23]Volumenes!#REF!</definedName>
    <definedName name="VORET." localSheetId="7">[23]Volumenes!#REF!</definedName>
    <definedName name="VORET.">[23]Volumenes!#REF!</definedName>
    <definedName name="VOTOFO" localSheetId="2">[23]Volumenes!#REF!</definedName>
    <definedName name="VOTOFO" localSheetId="4">[23]Volumenes!#REF!</definedName>
    <definedName name="VOTOFO" localSheetId="7">[23]Volumenes!#REF!</definedName>
    <definedName name="VOTOFO">[23]Volumenes!#REF!</definedName>
    <definedName name="VOZA5" localSheetId="2">[23]Volumenes!#REF!</definedName>
    <definedName name="VOZA5" localSheetId="4">[23]Volumenes!#REF!</definedName>
    <definedName name="VOZA5" localSheetId="7">[23]Volumenes!#REF!</definedName>
    <definedName name="VOZA5">[23]Volumenes!#REF!</definedName>
    <definedName name="VOZA6" localSheetId="2">[23]Volumenes!#REF!</definedName>
    <definedName name="VOZA6" localSheetId="4">[23]Volumenes!#REF!</definedName>
    <definedName name="VOZA6" localSheetId="7">[23]Volumenes!#REF!</definedName>
    <definedName name="VOZA6">[23]Volumenes!#REF!</definedName>
    <definedName name="VOZA7" localSheetId="2">[23]Volumenes!#REF!</definedName>
    <definedName name="VOZA7" localSheetId="4">[23]Volumenes!#REF!</definedName>
    <definedName name="VOZA7" localSheetId="7">[23]Volumenes!#REF!</definedName>
    <definedName name="VOZA7">[23]Volumenes!#REF!</definedName>
    <definedName name="VOZA8" localSheetId="2">[23]Volumenes!#REF!</definedName>
    <definedName name="VOZA8" localSheetId="4">[23]Volumenes!#REF!</definedName>
    <definedName name="VOZA8" localSheetId="7">[23]Volumenes!#REF!</definedName>
    <definedName name="VOZA8">[23]Volumenes!#REF!</definedName>
    <definedName name="VOZA9" localSheetId="2">[23]Volumenes!#REF!</definedName>
    <definedName name="VOZA9" localSheetId="4">[23]Volumenes!#REF!</definedName>
    <definedName name="VOZA9" localSheetId="7">[23]Volumenes!#REF!</definedName>
    <definedName name="VOZA9">[23]Volumenes!#REF!</definedName>
    <definedName name="vozaasce" localSheetId="2">[23]Volumenes!#REF!</definedName>
    <definedName name="vozaasce" localSheetId="4">[23]Volumenes!#REF!</definedName>
    <definedName name="vozaasce" localSheetId="7">[23]Volumenes!#REF!</definedName>
    <definedName name="vozaasce">[23]Volumenes!#REF!</definedName>
    <definedName name="vozac1" localSheetId="2">[23]Volumenes!#REF!</definedName>
    <definedName name="vozac1" localSheetId="4">[23]Volumenes!#REF!</definedName>
    <definedName name="vozac1" localSheetId="7">[23]Volumenes!#REF!</definedName>
    <definedName name="vozac1">[23]Volumenes!#REF!</definedName>
    <definedName name="vozac2" localSheetId="2">[23]Volumenes!#REF!</definedName>
    <definedName name="vozac2" localSheetId="4">[23]Volumenes!#REF!</definedName>
    <definedName name="vozac2" localSheetId="7">[23]Volumenes!#REF!</definedName>
    <definedName name="vozac2">[23]Volumenes!#REF!</definedName>
    <definedName name="vozac3" localSheetId="2">[23]Volumenes!#REF!</definedName>
    <definedName name="vozac3" localSheetId="4">[23]Volumenes!#REF!</definedName>
    <definedName name="vozac3" localSheetId="7">[23]Volumenes!#REF!</definedName>
    <definedName name="vozac3">[23]Volumenes!#REF!</definedName>
    <definedName name="vozac4" localSheetId="2">[23]Volumenes!#REF!</definedName>
    <definedName name="vozac4" localSheetId="4">[23]Volumenes!#REF!</definedName>
    <definedName name="vozac4" localSheetId="7">[23]Volumenes!#REF!</definedName>
    <definedName name="vozac4">[23]Volumenes!#REF!</definedName>
    <definedName name="vozamu" localSheetId="2">[23]Volumenes!#REF!</definedName>
    <definedName name="vozamu" localSheetId="4">[23]Volumenes!#REF!</definedName>
    <definedName name="vozamu" localSheetId="7">[23]Volumenes!#REF!</definedName>
    <definedName name="vozamu">[23]Volumenes!#REF!</definedName>
    <definedName name="VOZARED" localSheetId="2">[23]Volumenes!#REF!</definedName>
    <definedName name="VOZARED" localSheetId="4">[23]Volumenes!#REF!</definedName>
    <definedName name="VOZARED" localSheetId="7">[23]Volumenes!#REF!</definedName>
    <definedName name="VOZARED">[23]Volumenes!#REF!</definedName>
    <definedName name="VP" localSheetId="2">#REF!</definedName>
    <definedName name="VP" localSheetId="3">#REF!</definedName>
    <definedName name="VP" localSheetId="4">#REF!</definedName>
    <definedName name="VP" localSheetId="5">#REF!</definedName>
    <definedName name="VP" localSheetId="6">#REF!</definedName>
    <definedName name="VP" localSheetId="7">#REF!</definedName>
    <definedName name="VP" localSheetId="0">#REF!</definedName>
    <definedName name="VP">#REF!</definedName>
    <definedName name="VSALALUMBCOMAN" localSheetId="2">#REF!</definedName>
    <definedName name="VSALALUMBCOMAN" localSheetId="4">#REF!</definedName>
    <definedName name="VSALALUMBCOMAN" localSheetId="7">#REF!</definedName>
    <definedName name="VSALALUMBCOMAN">#REF!</definedName>
    <definedName name="VSALALUMBCOPAL" localSheetId="2">#REF!</definedName>
    <definedName name="VSALALUMBCOPAL" localSheetId="4">#REF!</definedName>
    <definedName name="VSALALUMBCOPAL" localSheetId="7">#REF!</definedName>
    <definedName name="VSALALUMBCOPAL">#REF!</definedName>
    <definedName name="VSALALUMBROMAN" localSheetId="2">#REF!</definedName>
    <definedName name="VSALALUMBROMAN" localSheetId="4">#REF!</definedName>
    <definedName name="VSALALUMBROMAN" localSheetId="7">#REF!</definedName>
    <definedName name="VSALALUMBROMAN">#REF!</definedName>
    <definedName name="VSALALUMBROVBROMAN" localSheetId="2">#REF!</definedName>
    <definedName name="VSALALUMBROVBROMAN" localSheetId="4">#REF!</definedName>
    <definedName name="VSALALUMBROVBROMAN" localSheetId="7">#REF!</definedName>
    <definedName name="VSALALUMBROVBROMAN">#REF!</definedName>
    <definedName name="VSALALUMNATVBROPAL" localSheetId="2">#REF!</definedName>
    <definedName name="VSALALUMNATVBROPAL" localSheetId="4">#REF!</definedName>
    <definedName name="VSALALUMNATVBROPAL" localSheetId="7">#REF!</definedName>
    <definedName name="VSALALUMNATVBROPAL">#REF!</definedName>
    <definedName name="VSALALUMNATVCMAN" localSheetId="2">#REF!</definedName>
    <definedName name="VSALALUMNATVCMAN" localSheetId="4">#REF!</definedName>
    <definedName name="VSALALUMNATVCMAN" localSheetId="7">#REF!</definedName>
    <definedName name="VSALALUMNATVCMAN">#REF!</definedName>
    <definedName name="VSALALUMNATVCPAL" localSheetId="2">#REF!</definedName>
    <definedName name="VSALALUMNATVCPAL" localSheetId="4">#REF!</definedName>
    <definedName name="VSALALUMNATVCPAL" localSheetId="7">#REF!</definedName>
    <definedName name="VSALALUMNATVCPAL">#REF!</definedName>
    <definedName name="Vuelo.Inclinado.4toN.Mod.II" localSheetId="2">#REF!</definedName>
    <definedName name="Vuelo.Inclinado.4toN.Mod.II" localSheetId="4">#REF!</definedName>
    <definedName name="Vuelo.Inclinado.4toN.Mod.II" localSheetId="7">#REF!</definedName>
    <definedName name="Vuelo.Inclinado.4toN.Mod.II">#REF!</definedName>
    <definedName name="VUELO10" localSheetId="2">#REF!</definedName>
    <definedName name="VUELO10" localSheetId="4">#REF!</definedName>
    <definedName name="VUELO10" localSheetId="7">#REF!</definedName>
    <definedName name="VUELO10">#REF!</definedName>
    <definedName name="vv">[22]Volumenes!$J$137</definedName>
    <definedName name="VVC">[11]Precio!$F$39</definedName>
    <definedName name="vvv">'[22]Anal. horm.'!$F$229</definedName>
    <definedName name="VXCSD">#REF!</definedName>
    <definedName name="W10X12">[35]analisis!$G$1534</definedName>
    <definedName name="W14X22">[35]analisis!$G$1637</definedName>
    <definedName name="W16X26">[35]analisis!$G$1814</definedName>
    <definedName name="W18X40">[35]analisis!$G$1872</definedName>
    <definedName name="W27X84">[35]analisis!$G$1977</definedName>
    <definedName name="w6x9">[35]analisis!$G$1453</definedName>
    <definedName name="wallflex" localSheetId="3">'[126]PRESUPUESTO DE TERMINACION'!$G$125</definedName>
    <definedName name="wallflex" localSheetId="4">'[126]PRESUPUESTO DE TERMINACION'!$G$125</definedName>
    <definedName name="wallflex" localSheetId="5">'[126]PRESUPUESTO DE TERMINACION'!$G$125</definedName>
    <definedName name="wallflex" localSheetId="6">'[126]PRESUPUESTO DE TERMINACION'!$G$125</definedName>
    <definedName name="wallflex" localSheetId="7">'[126]PRESUPUESTO DE TERMINACION'!$G$125</definedName>
    <definedName name="wallflex" localSheetId="0">'[126]PRESUPUESTO DE TERMINACION'!$G$125</definedName>
    <definedName name="wallflex">'[127]PRESUPUESTO DE TERMINACION'!$G$125</definedName>
    <definedName name="WARE" localSheetId="2" hidden="1">'[34]ANALISIS STO DGO'!#REF!</definedName>
    <definedName name="WARE" localSheetId="3" hidden="1">'[34]ANALISIS STO DGO'!#REF!</definedName>
    <definedName name="WARE" localSheetId="4" hidden="1">'[34]ANALISIS STO DGO'!#REF!</definedName>
    <definedName name="WARE" localSheetId="5" hidden="1">'[34]ANALISIS STO DGO'!#REF!</definedName>
    <definedName name="WARE" localSheetId="6" hidden="1">'[34]ANALISIS STO DGO'!#REF!</definedName>
    <definedName name="WARE" localSheetId="7" hidden="1">'[34]ANALISIS STO DGO'!#REF!</definedName>
    <definedName name="WARE" localSheetId="0" hidden="1">'[34]ANALISIS STO DGO'!#REF!</definedName>
    <definedName name="WARE" hidden="1">'[34]ANALISIS STO DGO'!#REF!</definedName>
    <definedName name="ware." localSheetId="2" hidden="1">'[34]ANALISIS STO DGO'!#REF!</definedName>
    <definedName name="ware." localSheetId="3" hidden="1">'[34]ANALISIS STO DGO'!#REF!</definedName>
    <definedName name="ware." localSheetId="4" hidden="1">'[34]ANALISIS STO DGO'!#REF!</definedName>
    <definedName name="ware." localSheetId="5" hidden="1">'[34]ANALISIS STO DGO'!#REF!</definedName>
    <definedName name="ware." localSheetId="6" hidden="1">'[34]ANALISIS STO DGO'!#REF!</definedName>
    <definedName name="ware." localSheetId="7" hidden="1">'[34]ANALISIS STO DGO'!#REF!</definedName>
    <definedName name="ware." hidden="1">'[34]ANALISIS STO DGO'!#REF!</definedName>
    <definedName name="ware.1" localSheetId="2" hidden="1">'[34]ANALISIS STO DGO'!#REF!</definedName>
    <definedName name="ware.1" localSheetId="4" hidden="1">'[34]ANALISIS STO DGO'!#REF!</definedName>
    <definedName name="ware.1" localSheetId="7" hidden="1">'[34]ANALISIS STO DGO'!#REF!</definedName>
    <definedName name="ware.1" hidden="1">'[34]ANALISIS STO DGO'!#REF!</definedName>
    <definedName name="WAREHOUSE" localSheetId="2" hidden="1">'[34]ANALISIS STO DGO'!#REF!</definedName>
    <definedName name="WAREHOUSE" localSheetId="4" hidden="1">'[34]ANALISIS STO DGO'!#REF!</definedName>
    <definedName name="WAREHOUSE" localSheetId="7" hidden="1">'[34]ANALISIS STO DGO'!#REF!</definedName>
    <definedName name="WAREHOUSE" hidden="1">'[34]ANALISIS STO DGO'!#REF!</definedName>
    <definedName name="was" localSheetId="2">#REF!</definedName>
    <definedName name="was" localSheetId="3">#REF!</definedName>
    <definedName name="was" localSheetId="4">#REF!</definedName>
    <definedName name="was" localSheetId="5">#REF!</definedName>
    <definedName name="was" localSheetId="6">#REF!</definedName>
    <definedName name="was" localSheetId="7">#REF!</definedName>
    <definedName name="was">#REF!</definedName>
    <definedName name="wconc" localSheetId="2">#REF!</definedName>
    <definedName name="wconc" localSheetId="4">#REF!</definedName>
    <definedName name="wconc" localSheetId="7">#REF!</definedName>
    <definedName name="wconc">#REF!</definedName>
    <definedName name="Wimaldy" localSheetId="2" hidden="1">'[34]ANALISIS STO DGO'!#REF!</definedName>
    <definedName name="Wimaldy" localSheetId="4" hidden="1">'[34]ANALISIS STO DGO'!#REF!</definedName>
    <definedName name="Wimaldy" localSheetId="7" hidden="1">'[34]ANALISIS STO DGO'!#REF!</definedName>
    <definedName name="Wimaldy" hidden="1">'[34]ANALISIS STO DGO'!#REF!</definedName>
    <definedName name="wimaldy." localSheetId="2">#REF!</definedName>
    <definedName name="wimaldy." localSheetId="3">#REF!</definedName>
    <definedName name="wimaldy." localSheetId="4">#REF!</definedName>
    <definedName name="wimaldy." localSheetId="5">#REF!</definedName>
    <definedName name="wimaldy." localSheetId="6">#REF!</definedName>
    <definedName name="wimaldy." localSheetId="7">#REF!</definedName>
    <definedName name="wimaldy.">#REF!</definedName>
    <definedName name="wimaldy.." localSheetId="2">#REF!</definedName>
    <definedName name="wimaldy.." localSheetId="4">#REF!</definedName>
    <definedName name="wimaldy.." localSheetId="7">#REF!</definedName>
    <definedName name="wimaldy..">#REF!</definedName>
    <definedName name="Wimaldy..." localSheetId="2">#REF!</definedName>
    <definedName name="Wimaldy..." localSheetId="4">#REF!</definedName>
    <definedName name="Wimaldy..." localSheetId="7">#REF!</definedName>
    <definedName name="Wimaldy...">#REF!</definedName>
    <definedName name="x" localSheetId="2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>#REF!</definedName>
    <definedName name="xc" localSheetId="2">'[32]Pres. '!#REF!</definedName>
    <definedName name="xc" localSheetId="4">'[32]Pres. '!#REF!</definedName>
    <definedName name="xc" localSheetId="7">'[32]Pres. '!#REF!</definedName>
    <definedName name="xc">'[32]Pres. '!#REF!</definedName>
    <definedName name="ya">'[32]Pres. '!$E$17</definedName>
    <definedName name="yee_pvc_3">[75]PRECIOS!$E$72</definedName>
    <definedName name="yee_pvc_4">[75]PRECIOS!$E$71</definedName>
    <definedName name="YEEDE4">[41]Materiales!$F$300</definedName>
    <definedName name="YEEPVCDREN2X2" localSheetId="2">#REF!</definedName>
    <definedName name="YEEPVCDREN2X2" localSheetId="3">#REF!</definedName>
    <definedName name="YEEPVCDREN2X2" localSheetId="4">#REF!</definedName>
    <definedName name="YEEPVCDREN2X2" localSheetId="5">#REF!</definedName>
    <definedName name="YEEPVCDREN2X2" localSheetId="6">#REF!</definedName>
    <definedName name="YEEPVCDREN2X2" localSheetId="7">#REF!</definedName>
    <definedName name="YEEPVCDREN2X2" localSheetId="0">#REF!</definedName>
    <definedName name="YEEPVCDREN2X2">#REF!</definedName>
    <definedName name="YEEPVCDREN3X2" localSheetId="2">#REF!</definedName>
    <definedName name="YEEPVCDREN3X2" localSheetId="4">#REF!</definedName>
    <definedName name="YEEPVCDREN3X2" localSheetId="7">#REF!</definedName>
    <definedName name="YEEPVCDREN3X2">#REF!</definedName>
    <definedName name="YEEPVCDREN3X3" localSheetId="2">#REF!</definedName>
    <definedName name="YEEPVCDREN3X3" localSheetId="4">#REF!</definedName>
    <definedName name="YEEPVCDREN3X3" localSheetId="7">#REF!</definedName>
    <definedName name="YEEPVCDREN3X3">#REF!</definedName>
    <definedName name="YEEPVCDREN4X2" localSheetId="2">#REF!</definedName>
    <definedName name="YEEPVCDREN4X2" localSheetId="4">#REF!</definedName>
    <definedName name="YEEPVCDREN4X2" localSheetId="7">#REF!</definedName>
    <definedName name="YEEPVCDREN4X2">#REF!</definedName>
    <definedName name="YEEPVCDREN4X3" localSheetId="2">#REF!</definedName>
    <definedName name="YEEPVCDREN4X3" localSheetId="4">#REF!</definedName>
    <definedName name="YEEPVCDREN4X3" localSheetId="7">#REF!</definedName>
    <definedName name="YEEPVCDREN4X3">#REF!</definedName>
    <definedName name="YEEPVCDREN4X4" localSheetId="2">#REF!</definedName>
    <definedName name="YEEPVCDREN4X4" localSheetId="4">#REF!</definedName>
    <definedName name="YEEPVCDREN4X4" localSheetId="7">#REF!</definedName>
    <definedName name="YEEPVCDREN4X4">#REF!</definedName>
    <definedName name="YEEPVCDREN6X4" localSheetId="2">#REF!</definedName>
    <definedName name="YEEPVCDREN6X4" localSheetId="4">#REF!</definedName>
    <definedName name="YEEPVCDREN6X4" localSheetId="7">#REF!</definedName>
    <definedName name="YEEPVCDREN6X4">#REF!</definedName>
    <definedName name="YEEPVCDREN6X6" localSheetId="2">#REF!</definedName>
    <definedName name="YEEPVCDREN6X6" localSheetId="4">#REF!</definedName>
    <definedName name="YEEPVCDREN6X6" localSheetId="7">#REF!</definedName>
    <definedName name="YEEPVCDREN6X6">#REF!</definedName>
    <definedName name="YESO" localSheetId="2">#REF!</definedName>
    <definedName name="YESO" localSheetId="4">#REF!</definedName>
    <definedName name="YESO" localSheetId="7">#REF!</definedName>
    <definedName name="YESO">#REF!</definedName>
    <definedName name="YO" localSheetId="2">[30]A!#REF!</definedName>
    <definedName name="YO" localSheetId="3">[30]A!#REF!</definedName>
    <definedName name="YO" localSheetId="4">[30]A!#REF!</definedName>
    <definedName name="YO" localSheetId="5">[30]A!#REF!</definedName>
    <definedName name="YO" localSheetId="6">[30]A!#REF!</definedName>
    <definedName name="YO" localSheetId="7">[30]A!#REF!</definedName>
    <definedName name="YO" localSheetId="0">[30]A!#REF!</definedName>
    <definedName name="YO">[30]A!#REF!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0">#REF!</definedName>
    <definedName name="z">#REF!</definedName>
    <definedName name="zab" localSheetId="2">#REF!</definedName>
    <definedName name="zab" localSheetId="4">#REF!</definedName>
    <definedName name="zab" localSheetId="7">#REF!</definedName>
    <definedName name="zab">#REF!</definedName>
    <definedName name="zabal" localSheetId="2">[23]Volumenes!#REF!</definedName>
    <definedName name="zabal" localSheetId="4">[23]Volumenes!#REF!</definedName>
    <definedName name="zabal" localSheetId="7">[23]Volumenes!#REF!</definedName>
    <definedName name="zabal">[23]Volumenes!#REF!</definedName>
    <definedName name="ZABALETA">'[61]anal term'!$F$1808</definedName>
    <definedName name="Zabaleta.Villas" localSheetId="2">#REF!</definedName>
    <definedName name="Zabaleta.Villas" localSheetId="3">#REF!</definedName>
    <definedName name="Zabaleta.Villas" localSheetId="4">#REF!</definedName>
    <definedName name="Zabaleta.Villas" localSheetId="5">#REF!</definedName>
    <definedName name="Zabaleta.Villas" localSheetId="6">#REF!</definedName>
    <definedName name="Zabaleta.Villas" localSheetId="7">#REF!</definedName>
    <definedName name="Zabaleta.Villas">#REF!</definedName>
    <definedName name="ZABALETADETECHO">[41]Analisis!$F$1577</definedName>
    <definedName name="ZABALETAPISO" localSheetId="2">#REF!</definedName>
    <definedName name="ZABALETAPISO" localSheetId="3">#REF!</definedName>
    <definedName name="ZABALETAPISO" localSheetId="4">#REF!</definedName>
    <definedName name="ZABALETAPISO" localSheetId="5">#REF!</definedName>
    <definedName name="ZABALETAPISO" localSheetId="6">#REF!</definedName>
    <definedName name="ZABALETAPISO" localSheetId="7">#REF!</definedName>
    <definedName name="ZABALETAPISO" localSheetId="0">#REF!</definedName>
    <definedName name="ZABALETAPISO">#REF!</definedName>
    <definedName name="zabaletas" localSheetId="2">#REF!</definedName>
    <definedName name="zabaletas" localSheetId="4">#REF!</definedName>
    <definedName name="zabaletas" localSheetId="7">#REF!</definedName>
    <definedName name="zabaletas">#REF!</definedName>
    <definedName name="zabaletas.jardineras" localSheetId="2">#REF!</definedName>
    <definedName name="zabaletas.jardineras" localSheetId="4">#REF!</definedName>
    <definedName name="zabaletas.jardineras" localSheetId="7">#REF!</definedName>
    <definedName name="zabaletas.jardineras">#REF!</definedName>
    <definedName name="ZABALETATECHO" localSheetId="2">#REF!</definedName>
    <definedName name="ZABALETATECHO" localSheetId="3">#REF!</definedName>
    <definedName name="ZABALETATECHO" localSheetId="4">#REF!</definedName>
    <definedName name="ZABALETATECHO" localSheetId="5">#REF!</definedName>
    <definedName name="ZABALETATECHO" localSheetId="6">#REF!</definedName>
    <definedName name="ZABALETATECHO" localSheetId="7">#REF!</definedName>
    <definedName name="ZABALETATECHO" localSheetId="0">#REF!</definedName>
    <definedName name="ZABALETATECHO">#REF!</definedName>
    <definedName name="ZAC0" localSheetId="2">'[23]Anal. horm.'!#REF!</definedName>
    <definedName name="ZAC0" localSheetId="3">'[23]Anal. horm.'!#REF!</definedName>
    <definedName name="ZAC0" localSheetId="4">'[23]Anal. horm.'!#REF!</definedName>
    <definedName name="ZAC0" localSheetId="5">'[23]Anal. horm.'!#REF!</definedName>
    <definedName name="ZAC0" localSheetId="6">'[23]Anal. horm.'!#REF!</definedName>
    <definedName name="ZAC0" localSheetId="7">'[23]Anal. horm.'!#REF!</definedName>
    <definedName name="ZAC0" localSheetId="0">'[23]Anal. horm.'!#REF!</definedName>
    <definedName name="ZAC0">'[23]Anal. horm.'!#REF!</definedName>
    <definedName name="ZAC1" localSheetId="2">'[23]Anal. horm.'!#REF!</definedName>
    <definedName name="ZAC1" localSheetId="4">'[23]Anal. horm.'!#REF!</definedName>
    <definedName name="ZAC1" localSheetId="7">'[23]Anal. horm.'!#REF!</definedName>
    <definedName name="ZAC1">'[23]Anal. horm.'!#REF!</definedName>
    <definedName name="ZAC2" localSheetId="2">'[23]Anal. horm.'!#REF!</definedName>
    <definedName name="ZAC2" localSheetId="4">'[23]Anal. horm.'!#REF!</definedName>
    <definedName name="ZAC2" localSheetId="7">'[23]Anal. horm.'!#REF!</definedName>
    <definedName name="ZAC2">'[23]Anal. horm.'!#REF!</definedName>
    <definedName name="ZAC3" localSheetId="2">'[23]Anal. horm.'!#REF!</definedName>
    <definedName name="ZAC3" localSheetId="4">'[23]Anal. horm.'!#REF!</definedName>
    <definedName name="ZAC3" localSheetId="7">'[23]Anal. horm.'!#REF!</definedName>
    <definedName name="ZAC3">'[23]Anal. horm.'!#REF!</definedName>
    <definedName name="ZAC4" localSheetId="2">'[23]Anal. horm.'!#REF!</definedName>
    <definedName name="ZAC4" localSheetId="4">'[23]Anal. horm.'!#REF!</definedName>
    <definedName name="ZAC4" localSheetId="7">'[23]Anal. horm.'!#REF!</definedName>
    <definedName name="ZAC4">'[23]Anal. horm.'!#REF!</definedName>
    <definedName name="ZAC5" localSheetId="2">'[23]Anal. horm.'!#REF!</definedName>
    <definedName name="ZAC5" localSheetId="4">'[23]Anal. horm.'!#REF!</definedName>
    <definedName name="ZAC5" localSheetId="7">'[23]Anal. horm.'!#REF!</definedName>
    <definedName name="ZAC5">'[23]Anal. horm.'!#REF!</definedName>
    <definedName name="ZAC6" localSheetId="2">'[23]Anal. horm.'!#REF!</definedName>
    <definedName name="ZAC6" localSheetId="4">'[23]Anal. horm.'!#REF!</definedName>
    <definedName name="ZAC6" localSheetId="7">'[23]Anal. horm.'!#REF!</definedName>
    <definedName name="ZAC6">'[23]Anal. horm.'!#REF!</definedName>
    <definedName name="zac7" localSheetId="2">'[23]Anal. horm.'!#REF!</definedName>
    <definedName name="zac7" localSheetId="4">'[23]Anal. horm.'!#REF!</definedName>
    <definedName name="zac7" localSheetId="7">'[23]Anal. horm.'!#REF!</definedName>
    <definedName name="zac7">'[23]Anal. horm.'!#REF!</definedName>
    <definedName name="zac8" localSheetId="2">'[23]Anal. horm.'!#REF!</definedName>
    <definedName name="zac8" localSheetId="4">'[23]Anal. horm.'!#REF!</definedName>
    <definedName name="zac8" localSheetId="7">'[23]Anal. horm.'!#REF!</definedName>
    <definedName name="zac8">'[23]Anal. horm.'!#REF!</definedName>
    <definedName name="zac9" localSheetId="2">'[23]Anal. horm.'!#REF!</definedName>
    <definedName name="zac9" localSheetId="4">'[23]Anal. horm.'!#REF!</definedName>
    <definedName name="zac9" localSheetId="7">'[23]Anal. horm.'!#REF!</definedName>
    <definedName name="zac9">'[23]Anal. horm.'!#REF!</definedName>
    <definedName name="ZACO1.2X1.2X0.6" localSheetId="2">'[23]Anal. horm.'!#REF!</definedName>
    <definedName name="ZACO1.2X1.2X0.6" localSheetId="4">'[23]Anal. horm.'!#REF!</definedName>
    <definedName name="ZACO1.2X1.2X0.6" localSheetId="7">'[23]Anal. horm.'!#REF!</definedName>
    <definedName name="ZACO1.2X1.2X0.6">'[23]Anal. horm.'!#REF!</definedName>
    <definedName name="ZACO1.2X1.2X04" localSheetId="2">'[23]Anal. horm.'!#REF!</definedName>
    <definedName name="ZACO1.2X1.2X04" localSheetId="4">'[23]Anal. horm.'!#REF!</definedName>
    <definedName name="ZACO1.2X1.2X04" localSheetId="7">'[23]Anal. horm.'!#REF!</definedName>
    <definedName name="ZACO1.2X1.2X04">'[23]Anal. horm.'!#REF!</definedName>
    <definedName name="ZACO10" localSheetId="2">'[23]Anal. horm.'!#REF!</definedName>
    <definedName name="ZACO10" localSheetId="4">'[23]Anal. horm.'!#REF!</definedName>
    <definedName name="ZACO10" localSheetId="7">'[23]Anal. horm.'!#REF!</definedName>
    <definedName name="ZACO10">'[23]Anal. horm.'!#REF!</definedName>
    <definedName name="ZACO11" localSheetId="2">'[23]Anal. horm.'!#REF!</definedName>
    <definedName name="ZACO11" localSheetId="4">'[23]Anal. horm.'!#REF!</definedName>
    <definedName name="ZACO11" localSheetId="7">'[23]Anal. horm.'!#REF!</definedName>
    <definedName name="ZACO11">'[23]Anal. horm.'!#REF!</definedName>
    <definedName name="ZACO2.6X1.6X.4" localSheetId="2">'[23]Anal. horm.'!#REF!</definedName>
    <definedName name="ZACO2.6X1.6X.4" localSheetId="4">'[23]Anal. horm.'!#REF!</definedName>
    <definedName name="ZACO2.6X1.6X.4" localSheetId="7">'[23]Anal. horm.'!#REF!</definedName>
    <definedName name="ZACO2.6X1.6X.4">'[23]Anal. horm.'!#REF!</definedName>
    <definedName name="ZACOL2.15X2.8X.7" localSheetId="2">'[23]Anal. horm.'!#REF!</definedName>
    <definedName name="ZACOL2.15X2.8X.7" localSheetId="4">'[23]Anal. horm.'!#REF!</definedName>
    <definedName name="ZACOL2.15X2.8X.7" localSheetId="7">'[23]Anal. horm.'!#REF!</definedName>
    <definedName name="ZACOL2.15X2.8X.7">'[23]Anal. horm.'!#REF!</definedName>
    <definedName name="Zap.Col.Administración" localSheetId="2">#REF!</definedName>
    <definedName name="Zap.Col.Administración" localSheetId="3">#REF!</definedName>
    <definedName name="Zap.Col.Administración" localSheetId="4">#REF!</definedName>
    <definedName name="Zap.Col.Administración" localSheetId="5">#REF!</definedName>
    <definedName name="Zap.Col.Administración" localSheetId="6">#REF!</definedName>
    <definedName name="Zap.Col.Administración" localSheetId="7">#REF!</definedName>
    <definedName name="Zap.Col.Administración">#REF!</definedName>
    <definedName name="Zap.Col.Discot." localSheetId="2">[64]Análisis!#REF!</definedName>
    <definedName name="Zap.Col.Discot." localSheetId="3">[64]Análisis!#REF!</definedName>
    <definedName name="Zap.Col.Discot." localSheetId="4">[64]Análisis!#REF!</definedName>
    <definedName name="Zap.Col.Discot." localSheetId="5">[64]Análisis!#REF!</definedName>
    <definedName name="Zap.Col.Discot." localSheetId="6">[64]Análisis!#REF!</definedName>
    <definedName name="Zap.Col.Discot." localSheetId="7">[64]Análisis!#REF!</definedName>
    <definedName name="Zap.Col.Discot.">[64]Análisis!#REF!</definedName>
    <definedName name="Zap.col.Z1.mod.I" localSheetId="2">#REF!</definedName>
    <definedName name="Zap.col.Z1.mod.I" localSheetId="3">#REF!</definedName>
    <definedName name="Zap.col.Z1.mod.I" localSheetId="4">#REF!</definedName>
    <definedName name="Zap.col.Z1.mod.I" localSheetId="5">#REF!</definedName>
    <definedName name="Zap.col.Z1.mod.I" localSheetId="6">#REF!</definedName>
    <definedName name="Zap.col.Z1.mod.I" localSheetId="7">#REF!</definedName>
    <definedName name="Zap.col.Z1.mod.I">#REF!</definedName>
    <definedName name="Zap.Col.Zc" localSheetId="2">#REF!</definedName>
    <definedName name="Zap.Col.Zc" localSheetId="4">#REF!</definedName>
    <definedName name="Zap.Col.Zc" localSheetId="7">#REF!</definedName>
    <definedName name="Zap.Col.Zc">#REF!</definedName>
    <definedName name="Zap.Columna" localSheetId="2">[64]Análisis!#REF!</definedName>
    <definedName name="Zap.Columna" localSheetId="4">[64]Análisis!#REF!</definedName>
    <definedName name="Zap.Columna" localSheetId="7">[64]Análisis!#REF!</definedName>
    <definedName name="Zap.Columna">[64]Análisis!#REF!</definedName>
    <definedName name="Zap.Columna.Area.Noble" localSheetId="2">#REF!</definedName>
    <definedName name="Zap.Columna.Area.Noble" localSheetId="3">#REF!</definedName>
    <definedName name="Zap.Columna.Area.Noble" localSheetId="4">#REF!</definedName>
    <definedName name="Zap.Columna.Area.Noble" localSheetId="5">#REF!</definedName>
    <definedName name="Zap.Columna.Area.Noble" localSheetId="6">#REF!</definedName>
    <definedName name="Zap.Columna.Area.Noble" localSheetId="7">#REF!</definedName>
    <definedName name="Zap.Columna.Area.Noble">#REF!</definedName>
    <definedName name="Zap.columna.Casino" localSheetId="2">[64]Análisis!#REF!</definedName>
    <definedName name="Zap.columna.Casino" localSheetId="3">[64]Análisis!#REF!</definedName>
    <definedName name="Zap.columna.Casino" localSheetId="4">[64]Análisis!#REF!</definedName>
    <definedName name="Zap.columna.Casino" localSheetId="5">[64]Análisis!#REF!</definedName>
    <definedName name="Zap.columna.Casino" localSheetId="6">[64]Análisis!#REF!</definedName>
    <definedName name="Zap.columna.Casino" localSheetId="7">[64]Análisis!#REF!</definedName>
    <definedName name="Zap.columna.Casino">[64]Análisis!#REF!</definedName>
    <definedName name="Zap.Columna.Comedor" localSheetId="2">#REF!</definedName>
    <definedName name="Zap.Columna.Comedor" localSheetId="3">#REF!</definedName>
    <definedName name="Zap.Columna.Comedor" localSheetId="4">#REF!</definedName>
    <definedName name="Zap.Columna.Comedor" localSheetId="5">#REF!</definedName>
    <definedName name="Zap.Columna.Comedor" localSheetId="6">#REF!</definedName>
    <definedName name="Zap.Columna.Comedor" localSheetId="7">#REF!</definedName>
    <definedName name="Zap.Columna.Comedor">#REF!</definedName>
    <definedName name="Zap.Columna.Lavandería" localSheetId="2">#REF!</definedName>
    <definedName name="Zap.Columna.Lavandería" localSheetId="4">#REF!</definedName>
    <definedName name="Zap.Columna.Lavandería" localSheetId="7">#REF!</definedName>
    <definedName name="Zap.Columna.Lavandería">#REF!</definedName>
    <definedName name="Zap.Columnas" localSheetId="2">#REF!</definedName>
    <definedName name="Zap.Columnas" localSheetId="4">#REF!</definedName>
    <definedName name="Zap.Columnas" localSheetId="7">#REF!</definedName>
    <definedName name="Zap.Columnas">#REF!</definedName>
    <definedName name="zap.Comb.ModuloII" localSheetId="2">#REF!</definedName>
    <definedName name="zap.Comb.ModuloII" localSheetId="4">#REF!</definedName>
    <definedName name="zap.Comb.ModuloII" localSheetId="7">#REF!</definedName>
    <definedName name="zap.Comb.ModuloII">#REF!</definedName>
    <definedName name="Zap.Edif.Oficinas" localSheetId="2">#REF!</definedName>
    <definedName name="Zap.Edif.Oficinas" localSheetId="4">#REF!</definedName>
    <definedName name="Zap.Edif.Oficinas" localSheetId="7">#REF!</definedName>
    <definedName name="Zap.Edif.Oficinas">#REF!</definedName>
    <definedName name="Zap.Edif.Parqueo">[59]Análisis!$D$105</definedName>
    <definedName name="Zap.Escalera" localSheetId="2">#REF!</definedName>
    <definedName name="Zap.Escalera" localSheetId="3">#REF!</definedName>
    <definedName name="Zap.Escalera" localSheetId="4">#REF!</definedName>
    <definedName name="Zap.Escalera" localSheetId="5">#REF!</definedName>
    <definedName name="Zap.Escalera" localSheetId="6">#REF!</definedName>
    <definedName name="Zap.Escalera" localSheetId="7">#REF!</definedName>
    <definedName name="Zap.Escalera">#REF!</definedName>
    <definedName name="zap.M.ha.40cm.esp" localSheetId="3">[99]Análisis!$D$192</definedName>
    <definedName name="zap.M.ha.40cm.esp" localSheetId="4">[99]Análisis!$D$192</definedName>
    <definedName name="zap.M.ha.40cm.esp" localSheetId="5">[99]Análisis!$D$192</definedName>
    <definedName name="zap.M.ha.40cm.esp" localSheetId="6">[99]Análisis!$D$192</definedName>
    <definedName name="zap.M.ha.40cm.esp" localSheetId="7">[99]Análisis!$D$192</definedName>
    <definedName name="zap.M.ha.40cm.esp" localSheetId="0">[99]Análisis!$D$192</definedName>
    <definedName name="zap.M.ha.40cm.esp">[100]Análisis!$D$192</definedName>
    <definedName name="Zap.mur.H.A.">[98]Análisis!$D$163</definedName>
    <definedName name="Zap.muro.10.30x20.General" localSheetId="2">[64]Análisis!#REF!</definedName>
    <definedName name="Zap.muro.10.30x20.General" localSheetId="3">[64]Análisis!#REF!</definedName>
    <definedName name="Zap.muro.10.30x20.General" localSheetId="4">[64]Análisis!#REF!</definedName>
    <definedName name="Zap.muro.10.30x20.General" localSheetId="5">[64]Análisis!#REF!</definedName>
    <definedName name="Zap.muro.10.30x20.General" localSheetId="6">[64]Análisis!#REF!</definedName>
    <definedName name="Zap.muro.10.30x20.General" localSheetId="7">[64]Análisis!#REF!</definedName>
    <definedName name="Zap.muro.10.30x20.General">[64]Análisis!#REF!</definedName>
    <definedName name="Zap.Muro.15cm" localSheetId="2">#REF!</definedName>
    <definedName name="Zap.Muro.15cm" localSheetId="3">#REF!</definedName>
    <definedName name="Zap.Muro.15cm" localSheetId="4">#REF!</definedName>
    <definedName name="Zap.Muro.15cm" localSheetId="5">#REF!</definedName>
    <definedName name="Zap.Muro.15cm" localSheetId="6">#REF!</definedName>
    <definedName name="Zap.Muro.15cm" localSheetId="7">#REF!</definedName>
    <definedName name="Zap.Muro.15cm">#REF!</definedName>
    <definedName name="Zap.Muro.15cms" localSheetId="2">#REF!</definedName>
    <definedName name="Zap.Muro.15cms" localSheetId="4">#REF!</definedName>
    <definedName name="Zap.Muro.15cms" localSheetId="7">#REF!</definedName>
    <definedName name="Zap.Muro.15cms">#REF!</definedName>
    <definedName name="Zap.Muro.20cm" localSheetId="2">#REF!</definedName>
    <definedName name="Zap.Muro.20cm" localSheetId="4">#REF!</definedName>
    <definedName name="Zap.Muro.20cm" localSheetId="7">#REF!</definedName>
    <definedName name="Zap.Muro.20cm">#REF!</definedName>
    <definedName name="Zap.Muro.45x25.General" localSheetId="2">[64]Análisis!#REF!</definedName>
    <definedName name="Zap.Muro.45x25.General" localSheetId="4">[64]Análisis!#REF!</definedName>
    <definedName name="Zap.Muro.45x25.General" localSheetId="7">[64]Análisis!#REF!</definedName>
    <definedName name="Zap.Muro.45x25.General">[64]Análisis!#REF!</definedName>
    <definedName name="Zap.muro.55x25.General" localSheetId="2">[64]Análisis!#REF!</definedName>
    <definedName name="Zap.muro.55x25.General" localSheetId="4">[64]Análisis!#REF!</definedName>
    <definedName name="Zap.muro.55x25.General" localSheetId="7">[64]Análisis!#REF!</definedName>
    <definedName name="Zap.muro.55x25.General">[64]Análisis!#REF!</definedName>
    <definedName name="Zap.Muro.Area.Noble" localSheetId="2">#REF!</definedName>
    <definedName name="Zap.Muro.Area.Noble" localSheetId="3">#REF!</definedName>
    <definedName name="Zap.Muro.Area.Noble" localSheetId="4">#REF!</definedName>
    <definedName name="Zap.Muro.Area.Noble" localSheetId="5">#REF!</definedName>
    <definedName name="Zap.Muro.Area.Noble" localSheetId="6">#REF!</definedName>
    <definedName name="Zap.Muro.Area.Noble" localSheetId="7">#REF!</definedName>
    <definedName name="Zap.Muro.Area.Noble">#REF!</definedName>
    <definedName name="Zap.Muro.Ariostamiento.Comedor" localSheetId="2">#REF!</definedName>
    <definedName name="Zap.Muro.Ariostamiento.Comedor" localSheetId="4">#REF!</definedName>
    <definedName name="Zap.Muro.Ariostamiento.Comedor" localSheetId="7">#REF!</definedName>
    <definedName name="Zap.Muro.Ariostamiento.Comedor">#REF!</definedName>
    <definedName name="Zap.Muro.Cocina" localSheetId="2">#REF!</definedName>
    <definedName name="Zap.Muro.Cocina" localSheetId="4">#REF!</definedName>
    <definedName name="Zap.Muro.Cocina" localSheetId="7">#REF!</definedName>
    <definedName name="Zap.Muro.Cocina">#REF!</definedName>
    <definedName name="Zap.muro.contencion" localSheetId="2">#REF!</definedName>
    <definedName name="Zap.muro.contencion" localSheetId="4">#REF!</definedName>
    <definedName name="Zap.muro.contencion" localSheetId="7">#REF!</definedName>
    <definedName name="Zap.muro.contencion">#REF!</definedName>
    <definedName name="Zap.Muro.Espectaculo" localSheetId="2">#REF!</definedName>
    <definedName name="Zap.Muro.Espectaculo" localSheetId="4">#REF!</definedName>
    <definedName name="Zap.Muro.Espectaculo" localSheetId="7">#REF!</definedName>
    <definedName name="Zap.Muro.Espectaculo">#REF!</definedName>
    <definedName name="Zap.Muro.Lavanderia" localSheetId="2">#REF!</definedName>
    <definedName name="Zap.Muro.Lavanderia" localSheetId="4">#REF!</definedName>
    <definedName name="Zap.Muro.Lavanderia" localSheetId="7">#REF!</definedName>
    <definedName name="Zap.Muro.Lavanderia">#REF!</definedName>
    <definedName name="Zap.Muro.Villa.1" localSheetId="2">#REF!</definedName>
    <definedName name="Zap.Muro.Villa.1" localSheetId="4">#REF!</definedName>
    <definedName name="Zap.Muro.Villa.1" localSheetId="7">#REF!</definedName>
    <definedName name="Zap.Muro.Villa.1">#REF!</definedName>
    <definedName name="Zap.muro20General" localSheetId="2">[64]Análisis!#REF!</definedName>
    <definedName name="Zap.muro20General" localSheetId="4">[64]Análisis!#REF!</definedName>
    <definedName name="Zap.muro20General" localSheetId="7">[64]Análisis!#REF!</definedName>
    <definedName name="Zap.muro20General">[64]Análisis!#REF!</definedName>
    <definedName name="zap.muro6">'[90]Analisis Unit. '!$D$213</definedName>
    <definedName name="Zap.Muros.Cacino" localSheetId="2">[64]Análisis!#REF!</definedName>
    <definedName name="Zap.Muros.Cacino" localSheetId="4">[64]Análisis!#REF!</definedName>
    <definedName name="Zap.Muros.Cacino" localSheetId="7">[64]Análisis!#REF!</definedName>
    <definedName name="Zap.Muros.Cacino">[64]Análisis!#REF!</definedName>
    <definedName name="Zap.Z1" localSheetId="2">#REF!</definedName>
    <definedName name="Zap.Z1" localSheetId="3">#REF!</definedName>
    <definedName name="Zap.Z1" localSheetId="4">#REF!</definedName>
    <definedName name="Zap.Z1" localSheetId="5">#REF!</definedName>
    <definedName name="Zap.Z1" localSheetId="6">#REF!</definedName>
    <definedName name="Zap.Z1" localSheetId="7">#REF!</definedName>
    <definedName name="Zap.Z1">#REF!</definedName>
    <definedName name="zap.Z1.mod.II" localSheetId="2">#REF!</definedName>
    <definedName name="zap.Z1.mod.II" localSheetId="4">#REF!</definedName>
    <definedName name="zap.Z1.mod.II" localSheetId="7">#REF!</definedName>
    <definedName name="zap.Z1.mod.II">#REF!</definedName>
    <definedName name="Zap.Z1.Villa1" localSheetId="2">#REF!</definedName>
    <definedName name="Zap.Z1.Villa1" localSheetId="4">#REF!</definedName>
    <definedName name="Zap.Z1.Villa1" localSheetId="7">#REF!</definedName>
    <definedName name="Zap.Z1.Villa1">#REF!</definedName>
    <definedName name="Zap.Z2" localSheetId="2">#REF!</definedName>
    <definedName name="Zap.Z2" localSheetId="4">#REF!</definedName>
    <definedName name="Zap.Z2" localSheetId="7">#REF!</definedName>
    <definedName name="Zap.Z2">#REF!</definedName>
    <definedName name="Zap.Z2.mod.I" localSheetId="2">#REF!</definedName>
    <definedName name="Zap.Z2.mod.I" localSheetId="4">#REF!</definedName>
    <definedName name="Zap.Z2.mod.I" localSheetId="7">#REF!</definedName>
    <definedName name="Zap.Z2.mod.I">#REF!</definedName>
    <definedName name="zap.Z2.moduloII" localSheetId="2">#REF!</definedName>
    <definedName name="zap.Z2.moduloII" localSheetId="4">#REF!</definedName>
    <definedName name="zap.Z2.moduloII" localSheetId="7">#REF!</definedName>
    <definedName name="zap.Z2.moduloII">#REF!</definedName>
    <definedName name="Zap.Z2.Villas1" localSheetId="2">#REF!</definedName>
    <definedName name="Zap.Z2.Villas1" localSheetId="4">#REF!</definedName>
    <definedName name="Zap.Z2.Villas1" localSheetId="7">#REF!</definedName>
    <definedName name="Zap.Z2.Villas1">#REF!</definedName>
    <definedName name="Zap.Z3" localSheetId="2">#REF!</definedName>
    <definedName name="Zap.Z3" localSheetId="4">#REF!</definedName>
    <definedName name="Zap.Z3" localSheetId="7">#REF!</definedName>
    <definedName name="Zap.Z3">#REF!</definedName>
    <definedName name="Zap.Z3.Mod.I" localSheetId="2">#REF!</definedName>
    <definedName name="Zap.Z3.Mod.I" localSheetId="4">#REF!</definedName>
    <definedName name="Zap.Z3.Mod.I" localSheetId="7">#REF!</definedName>
    <definedName name="Zap.Z3.Mod.I">#REF!</definedName>
    <definedName name="Zap.Z3.Villas1" localSheetId="2">#REF!</definedName>
    <definedName name="Zap.Z3.Villas1" localSheetId="4">#REF!</definedName>
    <definedName name="Zap.Z3.Villas1" localSheetId="7">#REF!</definedName>
    <definedName name="Zap.Z3.Villas1">#REF!</definedName>
    <definedName name="Zap.Z4.mod.I" localSheetId="2">#REF!</definedName>
    <definedName name="Zap.Z4.mod.I" localSheetId="4">#REF!</definedName>
    <definedName name="Zap.Z4.mod.I" localSheetId="7">#REF!</definedName>
    <definedName name="Zap.Z4.mod.I">#REF!</definedName>
    <definedName name="Zap.Z4.Villas.1" localSheetId="2">#REF!</definedName>
    <definedName name="Zap.Z4.Villas.1" localSheetId="4">#REF!</definedName>
    <definedName name="Zap.Z4.Villas.1" localSheetId="7">#REF!</definedName>
    <definedName name="Zap.Z4.Villas.1">#REF!</definedName>
    <definedName name="Zap.ZMB" localSheetId="2">#REF!</definedName>
    <definedName name="Zap.ZMB" localSheetId="4">#REF!</definedName>
    <definedName name="Zap.ZMB" localSheetId="7">#REF!</definedName>
    <definedName name="Zap.ZMB">#REF!</definedName>
    <definedName name="zap6" localSheetId="2">#REF!</definedName>
    <definedName name="zap6" localSheetId="4">#REF!</definedName>
    <definedName name="zap6" localSheetId="7">#REF!</definedName>
    <definedName name="zap6">#REF!</definedName>
    <definedName name="zap8">'[71]Osiades Est.'!$E$133</definedName>
    <definedName name="zapata" localSheetId="3">'[19]caseta de planta'!$C$1:$C$65536</definedName>
    <definedName name="zapata" localSheetId="4">'[19]caseta de planta'!$C$1:$C$65536</definedName>
    <definedName name="zapata" localSheetId="5">'[19]caseta de planta'!$C$1:$C$65536</definedName>
    <definedName name="zapata" localSheetId="6">'[19]caseta de planta'!$C$1:$C$65536</definedName>
    <definedName name="zapata" localSheetId="7">'[19]caseta de planta'!$C$1:$C$65536</definedName>
    <definedName name="zapata" localSheetId="0">'[19]caseta de planta'!$C$1:$C$65536</definedName>
    <definedName name="zapata">'[15]caseta de planta'!$C$1:$C$65536</definedName>
    <definedName name="Zapata.Col.Espectaculos" localSheetId="2">#REF!</definedName>
    <definedName name="Zapata.Col.Espectaculos" localSheetId="3">#REF!</definedName>
    <definedName name="Zapata.Col.Espectaculos" localSheetId="4">#REF!</definedName>
    <definedName name="Zapata.Col.Espectaculos" localSheetId="5">#REF!</definedName>
    <definedName name="Zapata.Col.Espectaculos" localSheetId="6">#REF!</definedName>
    <definedName name="Zapata.Col.Espectaculos" localSheetId="7">#REF!</definedName>
    <definedName name="Zapata.Col.Espectaculos">#REF!</definedName>
    <definedName name="Zapata.Columna.Cocina" localSheetId="2">#REF!</definedName>
    <definedName name="Zapata.Columna.Cocina" localSheetId="4">#REF!</definedName>
    <definedName name="Zapata.Columna.Cocina" localSheetId="7">#REF!</definedName>
    <definedName name="Zapata.Columna.Cocina">#REF!</definedName>
    <definedName name="zapata.lobby" localSheetId="2">#REF!</definedName>
    <definedName name="zapata.lobby" localSheetId="4">#REF!</definedName>
    <definedName name="zapata.lobby" localSheetId="7">#REF!</definedName>
    <definedName name="zapata.lobby">#REF!</definedName>
    <definedName name="Zapata.Villas.1" localSheetId="2">#REF!</definedName>
    <definedName name="Zapata.Villas.1" localSheetId="4">#REF!</definedName>
    <definedName name="Zapata.Villas.1" localSheetId="7">#REF!</definedName>
    <definedName name="Zapata.Villas.1">#REF!</definedName>
    <definedName name="Zapata.Z1s.Z2s">[59]Análisis!$D$120</definedName>
    <definedName name="ZAPATA30X20135">[40]Analisis!$F$1507</definedName>
    <definedName name="ZAPATA30X20180">[40]Analisis!$F$1535</definedName>
    <definedName name="ZAPATA45X20135">[40]Analisis!$F$1514</definedName>
    <definedName name="ZAPATA45X20180">[40]Analisis!$F$1540</definedName>
    <definedName name="ZAPATA45X25135">[40]Analisis!$F$1521</definedName>
    <definedName name="ZAPATA45X25180">[41]Analisis!$F$1317</definedName>
    <definedName name="ZAPATA45X25180DE5">[40]Analisis!$F$1566</definedName>
    <definedName name="ZAPATA45X25180DE7">[40]Analisis!$F$1573</definedName>
    <definedName name="ZAPATADE60X25180">[41]Analisis!$F$1343</definedName>
    <definedName name="ZAPATADE60X25180DE5" localSheetId="2">[118]Analisis!#REF!</definedName>
    <definedName name="ZAPATADE60X25180DE5" localSheetId="3">[118]Analisis!#REF!</definedName>
    <definedName name="ZAPATADE60X25180DE5" localSheetId="4">[118]Analisis!#REF!</definedName>
    <definedName name="ZAPATADE60X25180DE5" localSheetId="5">[118]Analisis!#REF!</definedName>
    <definedName name="ZAPATADE60X25180DE5" localSheetId="6">[118]Analisis!#REF!</definedName>
    <definedName name="ZAPATADE60X25180DE5" localSheetId="7">[118]Analisis!#REF!</definedName>
    <definedName name="ZAPATADE60X25180DE5" localSheetId="0">[118]Analisis!#REF!</definedName>
    <definedName name="ZAPATADE60X25180DE5">[118]Analisis!#REF!</definedName>
    <definedName name="zapatasdeescaleras" localSheetId="2">#REF!</definedName>
    <definedName name="zapatasdeescaleras" localSheetId="3">#REF!</definedName>
    <definedName name="zapatasdeescaleras" localSheetId="4">#REF!</definedName>
    <definedName name="zapatasdeescaleras" localSheetId="5">#REF!</definedName>
    <definedName name="zapatasdeescaleras" localSheetId="6">#REF!</definedName>
    <definedName name="zapatasdeescaleras" localSheetId="7">#REF!</definedName>
    <definedName name="zapatasdeescaleras">#REF!</definedName>
    <definedName name="ZAPBLO6" localSheetId="2">'[23]Anal. horm.'!#REF!</definedName>
    <definedName name="ZAPBLO6" localSheetId="3">'[23]Anal. horm.'!#REF!</definedName>
    <definedName name="ZAPBLO6" localSheetId="4">'[23]Anal. horm.'!#REF!</definedName>
    <definedName name="ZAPBLO6" localSheetId="5">'[23]Anal. horm.'!#REF!</definedName>
    <definedName name="ZAPBLO6" localSheetId="6">'[23]Anal. horm.'!#REF!</definedName>
    <definedName name="ZAPBLO6" localSheetId="7">'[23]Anal. horm.'!#REF!</definedName>
    <definedName name="ZAPBLO6">'[23]Anal. horm.'!#REF!</definedName>
    <definedName name="zapc" localSheetId="2">#REF!</definedName>
    <definedName name="zapc" localSheetId="3">#REF!</definedName>
    <definedName name="zapc" localSheetId="4">#REF!</definedName>
    <definedName name="zapc" localSheetId="5">#REF!</definedName>
    <definedName name="zapc" localSheetId="6">#REF!</definedName>
    <definedName name="zapc" localSheetId="7">#REF!</definedName>
    <definedName name="zapc">#REF!</definedName>
    <definedName name="zapc1">'[71]Osiades Est.'!$E$11</definedName>
    <definedName name="zapc2">'[71]Osiades Est.'!$E$36</definedName>
    <definedName name="ZAPC3" localSheetId="2">'[23]Anal. horm.'!#REF!</definedName>
    <definedName name="ZAPC3" localSheetId="3">'[23]Anal. horm.'!#REF!</definedName>
    <definedName name="ZAPC3" localSheetId="4">'[23]Anal. horm.'!#REF!</definedName>
    <definedName name="ZAPC3" localSheetId="5">'[23]Anal. horm.'!#REF!</definedName>
    <definedName name="ZAPC3" localSheetId="6">'[23]Anal. horm.'!#REF!</definedName>
    <definedName name="ZAPC3" localSheetId="7">'[23]Anal. horm.'!#REF!</definedName>
    <definedName name="ZAPC3">'[23]Anal. horm.'!#REF!</definedName>
    <definedName name="zapc4">'[71]Osiades Est.'!$E$73</definedName>
    <definedName name="zapcob">'[71]Osiades Est.'!$E$116</definedName>
    <definedName name="ZAPCOL3.8" localSheetId="2">'[23]Anal. horm.'!#REF!</definedName>
    <definedName name="ZAPCOL3.8" localSheetId="3">'[23]Anal. horm.'!#REF!</definedName>
    <definedName name="ZAPCOL3.8" localSheetId="4">'[23]Anal. horm.'!#REF!</definedName>
    <definedName name="ZAPCOL3.8" localSheetId="5">'[23]Anal. horm.'!#REF!</definedName>
    <definedName name="ZAPCOL3.8" localSheetId="6">'[23]Anal. horm.'!#REF!</definedName>
    <definedName name="ZAPCOL3.8" localSheetId="7">'[23]Anal. horm.'!#REF!</definedName>
    <definedName name="ZAPCOL3.8">'[23]Anal. horm.'!#REF!</definedName>
    <definedName name="ZAPES">'[71]Osiades Est.'!$E$149</definedName>
    <definedName name="zapl1">'[71]Osiades Est.'!$E$94</definedName>
    <definedName name="zapm" localSheetId="2">'[32]Pres. '!#REF!</definedName>
    <definedName name="zapm" localSheetId="3">'[32]Pres. '!#REF!</definedName>
    <definedName name="zapm" localSheetId="4">'[32]Pres. '!#REF!</definedName>
    <definedName name="zapm" localSheetId="5">'[32]Pres. '!#REF!</definedName>
    <definedName name="zapm" localSheetId="6">'[32]Pres. '!#REF!</definedName>
    <definedName name="zapm" localSheetId="7">'[32]Pres. '!#REF!</definedName>
    <definedName name="zapm" localSheetId="0">'[32]Pres. '!#REF!</definedName>
    <definedName name="zapm">'[32]Pres. '!#REF!</definedName>
    <definedName name="ZIN_001" localSheetId="2">#REF!</definedName>
    <definedName name="ZIN_001" localSheetId="3">#REF!</definedName>
    <definedName name="ZIN_001" localSheetId="4">#REF!</definedName>
    <definedName name="ZIN_001" localSheetId="5">#REF!</definedName>
    <definedName name="ZIN_001" localSheetId="6">#REF!</definedName>
    <definedName name="ZIN_001" localSheetId="7">#REF!</definedName>
    <definedName name="ZIN_001">#REF!</definedName>
    <definedName name="ZINC24" localSheetId="2">#REF!</definedName>
    <definedName name="ZINC24" localSheetId="4">#REF!</definedName>
    <definedName name="ZINC24" localSheetId="7">#REF!</definedName>
    <definedName name="ZINC24">#REF!</definedName>
    <definedName name="ZINC26" localSheetId="2">#REF!</definedName>
    <definedName name="ZINC26" localSheetId="4">#REF!</definedName>
    <definedName name="ZINC26" localSheetId="7">#REF!</definedName>
    <definedName name="ZINC26">#REF!</definedName>
    <definedName name="ZINC27" localSheetId="2">#REF!</definedName>
    <definedName name="ZINC27" localSheetId="4">#REF!</definedName>
    <definedName name="ZINC27" localSheetId="7">#REF!</definedName>
    <definedName name="ZINC27">#REF!</definedName>
    <definedName name="ZINC34">'[86]LISTA DE MATERIALES'!$C$1001</definedName>
    <definedName name="zoc">[71]Analisis!$E$1218</definedName>
    <definedName name="Zoc.baldosin">[72]Insumos!$E$91</definedName>
    <definedName name="Zoc.Marmol.Mezc.Antillana" localSheetId="2">[64]Análisis!#REF!</definedName>
    <definedName name="Zoc.Marmol.Mezc.Antillana" localSheetId="3">[64]Análisis!#REF!</definedName>
    <definedName name="Zoc.Marmol.Mezc.Antillana" localSheetId="4">[64]Análisis!#REF!</definedName>
    <definedName name="Zoc.Marmol.Mezc.Antillana" localSheetId="5">[64]Análisis!#REF!</definedName>
    <definedName name="Zoc.Marmol.Mezc.Antillana" localSheetId="6">[64]Análisis!#REF!</definedName>
    <definedName name="Zoc.Marmol.Mezc.Antillana" localSheetId="7">[64]Análisis!#REF!</definedName>
    <definedName name="Zoc.Marmol.Mezc.Antillana">[64]Análisis!#REF!</definedName>
    <definedName name="Zoc.vibrazo.Blanco" localSheetId="2">#REF!</definedName>
    <definedName name="Zoc.vibrazo.Blanco" localSheetId="3">#REF!</definedName>
    <definedName name="Zoc.vibrazo.Blanco" localSheetId="4">#REF!</definedName>
    <definedName name="Zoc.vibrazo.Blanco" localSheetId="5">#REF!</definedName>
    <definedName name="Zoc.vibrazo.Blanco" localSheetId="6">#REF!</definedName>
    <definedName name="Zoc.vibrazo.Blanco" localSheetId="7">#REF!</definedName>
    <definedName name="Zoc.vibrazo.Blanco">#REF!</definedName>
    <definedName name="zocabaño" localSheetId="2">[23]Volumenes!#REF!</definedName>
    <definedName name="zocabaño" localSheetId="3">[23]Volumenes!#REF!</definedName>
    <definedName name="zocabaño" localSheetId="4">[23]Volumenes!#REF!</definedName>
    <definedName name="zocabaño" localSheetId="5">[23]Volumenes!#REF!</definedName>
    <definedName name="zocabaño" localSheetId="6">[23]Volumenes!#REF!</definedName>
    <definedName name="zocabaño" localSheetId="7">[23]Volumenes!#REF!</definedName>
    <definedName name="zocabaño">[23]Volumenes!#REF!</definedName>
    <definedName name="Zocacera" localSheetId="2">#REF!</definedName>
    <definedName name="Zocacera" localSheetId="3">#REF!</definedName>
    <definedName name="Zocacera" localSheetId="4">#REF!</definedName>
    <definedName name="Zocacera" localSheetId="5">#REF!</definedName>
    <definedName name="Zocacera" localSheetId="6">#REF!</definedName>
    <definedName name="Zocacera" localSheetId="7">#REF!</definedName>
    <definedName name="Zocacera">#REF!</definedName>
    <definedName name="zocalo" localSheetId="2">'[166]Pres. no'!#REF!</definedName>
    <definedName name="zocalo" localSheetId="3">'[166]Pres. no'!#REF!</definedName>
    <definedName name="zocalo" localSheetId="4">'[166]Pres. no'!#REF!</definedName>
    <definedName name="zocalo" localSheetId="5">'[166]Pres. no'!#REF!</definedName>
    <definedName name="zocalo" localSheetId="6">'[166]Pres. no'!#REF!</definedName>
    <definedName name="zocalo" localSheetId="7">'[166]Pres. no'!#REF!</definedName>
    <definedName name="zocalo">'[166]Pres. no'!#REF!</definedName>
    <definedName name="Zocalo.Baldosin" localSheetId="2">[64]Análisis!#REF!</definedName>
    <definedName name="Zocalo.Baldosin" localSheetId="4">[64]Análisis!#REF!</definedName>
    <definedName name="Zocalo.Baldosin" localSheetId="7">[64]Análisis!#REF!</definedName>
    <definedName name="Zocalo.Baldosin">[64]Análisis!#REF!</definedName>
    <definedName name="Zocalo.bozel.marmol" localSheetId="2">#REF!</definedName>
    <definedName name="Zocalo.bozel.marmol" localSheetId="3">#REF!</definedName>
    <definedName name="Zocalo.bozel.marmol" localSheetId="4">#REF!</definedName>
    <definedName name="Zocalo.bozel.marmol" localSheetId="5">#REF!</definedName>
    <definedName name="Zocalo.bozel.marmol" localSheetId="6">#REF!</definedName>
    <definedName name="Zocalo.bozel.marmol" localSheetId="7">#REF!</definedName>
    <definedName name="Zocalo.bozel.marmol">#REF!</definedName>
    <definedName name="Zocalo.cemento7x25cm" localSheetId="2">#REF!</definedName>
    <definedName name="Zocalo.cemento7x25cm" localSheetId="4">#REF!</definedName>
    <definedName name="Zocalo.cemento7x25cm" localSheetId="7">#REF!</definedName>
    <definedName name="Zocalo.cemento7x25cm">#REF!</definedName>
    <definedName name="Zocalo.Ceram.Mezc.Antillana" localSheetId="2">[64]Análisis!#REF!</definedName>
    <definedName name="Zocalo.Ceram.Mezc.Antillana" localSheetId="4">[64]Análisis!#REF!</definedName>
    <definedName name="Zocalo.Ceram.Mezc.Antillana" localSheetId="7">[64]Análisis!#REF!</definedName>
    <definedName name="Zocalo.Ceram.Mezc.Antillana">[64]Análisis!#REF!</definedName>
    <definedName name="zocalo.ceramica" localSheetId="2">#REF!</definedName>
    <definedName name="zocalo.ceramica" localSheetId="3">#REF!</definedName>
    <definedName name="zocalo.ceramica" localSheetId="4">#REF!</definedName>
    <definedName name="zocalo.ceramica" localSheetId="5">#REF!</definedName>
    <definedName name="zocalo.ceramica" localSheetId="6">#REF!</definedName>
    <definedName name="zocalo.ceramica" localSheetId="7">#REF!</definedName>
    <definedName name="zocalo.ceramica">#REF!</definedName>
    <definedName name="Zócalo.Ceramica" localSheetId="3">[167]Insumos!$E$80</definedName>
    <definedName name="Zócalo.Ceramica" localSheetId="4">[167]Insumos!$E$80</definedName>
    <definedName name="Zócalo.Ceramica" localSheetId="5">[167]Insumos!$E$80</definedName>
    <definedName name="Zócalo.Ceramica" localSheetId="6">[167]Insumos!$E$80</definedName>
    <definedName name="Zócalo.Ceramica" localSheetId="7">[167]Insumos!$E$80</definedName>
    <definedName name="Zócalo.Ceramica" localSheetId="0">[167]Insumos!$E$80</definedName>
    <definedName name="Zócalo.Ceramica">[168]Insumos!$E$80</definedName>
    <definedName name="Zócalo.Cerámica" localSheetId="2">#REF!</definedName>
    <definedName name="Zócalo.Cerámica" localSheetId="3">#REF!</definedName>
    <definedName name="Zócalo.Cerámica" localSheetId="4">#REF!</definedName>
    <definedName name="Zócalo.Cerámica" localSheetId="5">#REF!</definedName>
    <definedName name="Zócalo.Cerámica" localSheetId="6">#REF!</definedName>
    <definedName name="Zócalo.Cerámica" localSheetId="7">#REF!</definedName>
    <definedName name="Zócalo.Cerámica">#REF!</definedName>
    <definedName name="zocalo.ceramica.antideslizante" localSheetId="2">#REF!</definedName>
    <definedName name="zocalo.ceramica.antideslizante" localSheetId="4">#REF!</definedName>
    <definedName name="zocalo.ceramica.antideslizante" localSheetId="7">#REF!</definedName>
    <definedName name="zocalo.ceramica.antideslizante">#REF!</definedName>
    <definedName name="Zocalo.de.ceramica.A">[59]Análisis!$D$532</definedName>
    <definedName name="Zocalo.de.ceramica.B">[59]Análisis!$D$551</definedName>
    <definedName name="Zocalo.de.ceramica.C">[59]Análisis!$D$570</definedName>
    <definedName name="zocalo.de.mosaico">[98]Análisis!$D$1266</definedName>
    <definedName name="Zócalo.Granimármol" localSheetId="2">#REF!</definedName>
    <definedName name="Zócalo.Granimármol" localSheetId="3">#REF!</definedName>
    <definedName name="Zócalo.Granimármol" localSheetId="4">#REF!</definedName>
    <definedName name="Zócalo.Granimármol" localSheetId="5">#REF!</definedName>
    <definedName name="Zócalo.Granimármol" localSheetId="6">#REF!</definedName>
    <definedName name="Zócalo.Granimármol" localSheetId="7">#REF!</definedName>
    <definedName name="Zócalo.Granimármol">#REF!</definedName>
    <definedName name="Zócalo.Granimarmol.MA" localSheetId="2">#REF!</definedName>
    <definedName name="Zócalo.Granimarmol.MA" localSheetId="4">#REF!</definedName>
    <definedName name="Zócalo.Granimarmol.MA" localSheetId="7">#REF!</definedName>
    <definedName name="Zócalo.Granimarmol.MA">#REF!</definedName>
    <definedName name="Zocalo.granito.fondo.blanco" localSheetId="2">#REF!</definedName>
    <definedName name="Zocalo.granito.fondo.blanco" localSheetId="4">#REF!</definedName>
    <definedName name="Zocalo.granito.fondo.blanco" localSheetId="7">#REF!</definedName>
    <definedName name="Zocalo.granito.fondo.blanco">#REF!</definedName>
    <definedName name="Zocalo.Granito.Fondo.blanco.MA" localSheetId="2">#REF!</definedName>
    <definedName name="Zocalo.Granito.Fondo.blanco.MA" localSheetId="4">#REF!</definedName>
    <definedName name="Zocalo.Granito.Fondo.blanco.MA" localSheetId="7">#REF!</definedName>
    <definedName name="Zocalo.Granito.Fondo.blanco.MA">#REF!</definedName>
    <definedName name="Zócalo.Gres" localSheetId="2">#REF!</definedName>
    <definedName name="Zócalo.Gres" localSheetId="4">#REF!</definedName>
    <definedName name="Zócalo.Gres" localSheetId="7">#REF!</definedName>
    <definedName name="Zócalo.Gres">#REF!</definedName>
    <definedName name="Zócalo.loseta.cemento" localSheetId="2">#REF!</definedName>
    <definedName name="Zócalo.loseta.cemento" localSheetId="4">#REF!</definedName>
    <definedName name="Zócalo.loseta.cemento" localSheetId="7">#REF!</definedName>
    <definedName name="Zócalo.loseta.cemento">#REF!</definedName>
    <definedName name="Zocalo.Marmol.A" localSheetId="2">#REF!</definedName>
    <definedName name="Zocalo.Marmol.A" localSheetId="4">#REF!</definedName>
    <definedName name="Zocalo.Marmol.A" localSheetId="7">#REF!</definedName>
    <definedName name="Zocalo.Marmol.A">#REF!</definedName>
    <definedName name="Zocalo.Marmol.A.ANA" localSheetId="2">#REF!</definedName>
    <definedName name="Zocalo.Marmol.A.ANA" localSheetId="4">#REF!</definedName>
    <definedName name="Zocalo.Marmol.A.ANA" localSheetId="7">#REF!</definedName>
    <definedName name="Zocalo.Marmol.A.ANA">#REF!</definedName>
    <definedName name="Zocalo.Marmol.Tipo.B" localSheetId="2">#REF!</definedName>
    <definedName name="Zocalo.Marmol.Tipo.B" localSheetId="4">#REF!</definedName>
    <definedName name="Zocalo.Marmol.Tipo.B" localSheetId="7">#REF!</definedName>
    <definedName name="Zocalo.Marmol.Tipo.B">#REF!</definedName>
    <definedName name="zocalo.porcelanato.40x40">[59]Análisis!$D$501</definedName>
    <definedName name="Zocalo.Vibrazo.Bco" localSheetId="2">#REF!</definedName>
    <definedName name="Zocalo.Vibrazo.Bco" localSheetId="3">#REF!</definedName>
    <definedName name="Zocalo.Vibrazo.Bco" localSheetId="4">#REF!</definedName>
    <definedName name="Zocalo.Vibrazo.Bco" localSheetId="5">#REF!</definedName>
    <definedName name="Zocalo.Vibrazo.Bco" localSheetId="6">#REF!</definedName>
    <definedName name="Zocalo.Vibrazo.Bco" localSheetId="7">#REF!</definedName>
    <definedName name="Zocalo.Vibrazo.Bco">#REF!</definedName>
    <definedName name="Zócalo_de_Cerámica_Criolla_de_33___1era">[47]Insumos!$B$42:$D$42</definedName>
    <definedName name="zocalobotichinorojo" localSheetId="2">#REF!</definedName>
    <definedName name="zocalobotichinorojo" localSheetId="3">#REF!</definedName>
    <definedName name="zocalobotichinorojo" localSheetId="4">#REF!</definedName>
    <definedName name="zocalobotichinorojo" localSheetId="5">#REF!</definedName>
    <definedName name="zocalobotichinorojo" localSheetId="6">#REF!</definedName>
    <definedName name="zocalobotichinorojo" localSheetId="7">#REF!</definedName>
    <definedName name="zocalobotichinorojo" localSheetId="0">#REF!</definedName>
    <definedName name="zocalobotichinorojo">#REF!</definedName>
    <definedName name="ZOCALOGRAN30X7">[41]Analisis!$F$1531</definedName>
    <definedName name="ZOCALOPORCELANATO">[41]Analisis!$F$1539</definedName>
    <definedName name="Zocavibra" localSheetId="2">#REF!</definedName>
    <definedName name="Zocavibra" localSheetId="3">#REF!</definedName>
    <definedName name="Zocavibra" localSheetId="4">#REF!</definedName>
    <definedName name="Zocavibra" localSheetId="5">#REF!</definedName>
    <definedName name="Zocavibra" localSheetId="6">#REF!</definedName>
    <definedName name="Zocavibra" localSheetId="7">#REF!</definedName>
    <definedName name="Zocavibra">#REF!</definedName>
    <definedName name="zocesca2" localSheetId="2">[23]Volumenes!#REF!</definedName>
    <definedName name="zocesca2" localSheetId="3">[23]Volumenes!#REF!</definedName>
    <definedName name="zocesca2" localSheetId="4">[23]Volumenes!#REF!</definedName>
    <definedName name="zocesca2" localSheetId="5">[23]Volumenes!#REF!</definedName>
    <definedName name="zocesca2" localSheetId="6">[23]Volumenes!#REF!</definedName>
    <definedName name="zocesca2" localSheetId="7">[23]Volumenes!#REF!</definedName>
    <definedName name="zocesca2">[23]Volumenes!#REF!</definedName>
    <definedName name="ZOCESCGRAPROYAL" localSheetId="2">#REF!</definedName>
    <definedName name="ZOCESCGRAPROYAL" localSheetId="3">#REF!</definedName>
    <definedName name="ZOCESCGRAPROYAL" localSheetId="4">#REF!</definedName>
    <definedName name="ZOCESCGRAPROYAL" localSheetId="5">#REF!</definedName>
    <definedName name="ZOCESCGRAPROYAL" localSheetId="6">#REF!</definedName>
    <definedName name="ZOCESCGRAPROYAL" localSheetId="7">#REF!</definedName>
    <definedName name="ZOCESCGRAPROYAL" localSheetId="0">#REF!</definedName>
    <definedName name="ZOCESCGRAPROYAL">#REF!</definedName>
    <definedName name="ZOCGRA30BCO" localSheetId="2">#REF!</definedName>
    <definedName name="ZOCGRA30BCO" localSheetId="4">#REF!</definedName>
    <definedName name="ZOCGRA30BCO" localSheetId="7">#REF!</definedName>
    <definedName name="ZOCGRA30BCO">#REF!</definedName>
    <definedName name="ZOCGRA30GRIS" localSheetId="2">#REF!</definedName>
    <definedName name="ZOCGRA30GRIS" localSheetId="4">#REF!</definedName>
    <definedName name="ZOCGRA30GRIS" localSheetId="7">#REF!</definedName>
    <definedName name="ZOCGRA30GRIS">#REF!</definedName>
    <definedName name="ZOCGRA40BCO" localSheetId="2">#REF!</definedName>
    <definedName name="ZOCGRA40BCO" localSheetId="4">#REF!</definedName>
    <definedName name="ZOCGRA40BCO" localSheetId="7">#REF!</definedName>
    <definedName name="ZOCGRA40BCO">#REF!</definedName>
    <definedName name="ZOCGRAPROYAL40" localSheetId="2">#REF!</definedName>
    <definedName name="ZOCGRAPROYAL40" localSheetId="4">#REF!</definedName>
    <definedName name="ZOCGRAPROYAL40" localSheetId="7">#REF!</definedName>
    <definedName name="ZOCGRAPROYAL40">#REF!</definedName>
    <definedName name="ZOCLAD28" localSheetId="2">#REF!</definedName>
    <definedName name="ZOCLAD28" localSheetId="4">#REF!</definedName>
    <definedName name="ZOCLAD28" localSheetId="7">#REF!</definedName>
    <definedName name="ZOCLAD28">#REF!</definedName>
    <definedName name="ZOCMOSROJ25" localSheetId="2">#REF!</definedName>
    <definedName name="ZOCMOSROJ25" localSheetId="4">#REF!</definedName>
    <definedName name="ZOCMOSROJ25" localSheetId="7">#REF!</definedName>
    <definedName name="ZOCMOSROJ25">#REF!</definedName>
    <definedName name="ZOCPorcelanato" localSheetId="2">#REF!</definedName>
    <definedName name="ZOCPorcelanato" localSheetId="4">#REF!</definedName>
    <definedName name="ZOCPorcelanato" localSheetId="5">#REF!</definedName>
    <definedName name="ZOCPorcelanato" localSheetId="6">#REF!</definedName>
    <definedName name="ZOCPorcelanato" localSheetId="7">#REF!</definedName>
    <definedName name="ZOCPorcelanato">#REF!</definedName>
    <definedName name="ZOGRAESC">[61]UASD!$F$3522</definedName>
    <definedName name="zpor" localSheetId="2">'[32]Pres. '!#REF!</definedName>
    <definedName name="zpor" localSheetId="3">'[32]Pres. '!#REF!</definedName>
    <definedName name="zpor" localSheetId="4">'[32]Pres. '!#REF!</definedName>
    <definedName name="zpor" localSheetId="5">'[32]Pres. '!#REF!</definedName>
    <definedName name="zpor" localSheetId="6">'[32]Pres. '!#REF!</definedName>
    <definedName name="zpor" localSheetId="7">'[32]Pres. '!#REF!</definedName>
    <definedName name="zpor" localSheetId="0">'[32]Pres. '!#REF!</definedName>
    <definedName name="zpor">'[32]Pres. 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4" i="53" l="1"/>
  <c r="B155" i="53" s="1"/>
  <c r="B156" i="53" s="1"/>
  <c r="B157" i="53" s="1"/>
  <c r="B158" i="53" s="1"/>
  <c r="B159" i="53" s="1"/>
  <c r="B160" i="53" s="1"/>
  <c r="B161" i="53" s="1"/>
  <c r="B162" i="53" s="1"/>
  <c r="B163" i="53" s="1"/>
  <c r="B164" i="53" s="1"/>
  <c r="B165" i="53" s="1"/>
  <c r="B166" i="53" s="1"/>
  <c r="B167" i="53" s="1"/>
  <c r="B168" i="53" s="1"/>
  <c r="B169" i="53" s="1"/>
  <c r="B170" i="53" s="1"/>
  <c r="B171" i="53" s="1"/>
  <c r="B172" i="53" s="1"/>
  <c r="B173" i="53" s="1"/>
  <c r="B174" i="53" s="1"/>
  <c r="B175" i="53" s="1"/>
  <c r="B176" i="53" s="1"/>
  <c r="B178" i="53" s="1"/>
  <c r="B179" i="53" s="1"/>
  <c r="B180" i="53" s="1"/>
  <c r="B181" i="53" s="1"/>
  <c r="B182" i="53" s="1"/>
  <c r="B183" i="53" s="1"/>
  <c r="B184" i="53" s="1"/>
  <c r="B185" i="53" s="1"/>
  <c r="B186" i="53" s="1"/>
  <c r="B187" i="53" s="1"/>
  <c r="B188" i="53" s="1"/>
  <c r="B189" i="53" s="1"/>
  <c r="B190" i="53" s="1"/>
  <c r="B191" i="53" s="1"/>
  <c r="B192" i="53" s="1"/>
  <c r="B193" i="53" s="1"/>
  <c r="B50" i="53"/>
  <c r="B51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B63" i="53" s="1"/>
  <c r="B64" i="53" s="1"/>
  <c r="B65" i="53" s="1"/>
  <c r="B66" i="53" s="1"/>
  <c r="B67" i="53" s="1"/>
  <c r="B68" i="53" s="1"/>
  <c r="B69" i="53" s="1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92" i="53" s="1"/>
  <c r="B93" i="53" s="1"/>
  <c r="B94" i="53" s="1"/>
  <c r="B95" i="53" s="1"/>
  <c r="B196" i="53" l="1"/>
  <c r="B197" i="53" s="1"/>
  <c r="B198" i="53" s="1"/>
  <c r="B199" i="53" s="1"/>
  <c r="B195" i="53"/>
  <c r="B97" i="53"/>
  <c r="B98" i="53" s="1"/>
  <c r="B99" i="53" s="1"/>
  <c r="B100" i="53" s="1"/>
  <c r="B101" i="53" s="1"/>
  <c r="B102" i="53" s="1"/>
  <c r="B103" i="53" s="1"/>
  <c r="B104" i="53" s="1"/>
  <c r="B105" i="53" s="1"/>
  <c r="B106" i="53" s="1"/>
  <c r="B107" i="53" s="1"/>
  <c r="B108" i="53" s="1"/>
  <c r="B109" i="53" s="1"/>
  <c r="B110" i="53" s="1"/>
  <c r="B111" i="53" s="1"/>
  <c r="B112" i="53" s="1"/>
  <c r="B113" i="53" s="1"/>
  <c r="B114" i="53" s="1"/>
  <c r="B115" i="53" s="1"/>
  <c r="B116" i="53" s="1"/>
  <c r="B117" i="53" s="1"/>
  <c r="B118" i="53" s="1"/>
  <c r="B119" i="53" s="1"/>
  <c r="B120" i="53" s="1"/>
  <c r="B121" i="53" s="1"/>
  <c r="B122" i="53" s="1"/>
  <c r="B123" i="53" s="1"/>
  <c r="B124" i="53" s="1"/>
  <c r="B125" i="53" s="1"/>
  <c r="B126" i="53" s="1"/>
  <c r="B127" i="53" s="1"/>
  <c r="B128" i="53" s="1"/>
  <c r="B129" i="53" s="1"/>
  <c r="B130" i="53" s="1"/>
  <c r="B131" i="53" s="1"/>
  <c r="B132" i="53" s="1"/>
  <c r="B133" i="53" s="1"/>
  <c r="B135" i="53" s="1"/>
  <c r="B136" i="53" s="1"/>
  <c r="B137" i="53" s="1"/>
  <c r="B138" i="53" s="1"/>
  <c r="B139" i="53" s="1"/>
  <c r="B140" i="53" s="1"/>
  <c r="B143" i="53" l="1"/>
  <c r="B144" i="53" s="1"/>
  <c r="B145" i="53" s="1"/>
  <c r="B146" i="53" s="1"/>
  <c r="B147" i="53" s="1"/>
  <c r="B148" i="53" s="1"/>
  <c r="B149" i="53" s="1"/>
  <c r="B150" i="53" s="1"/>
  <c r="B151" i="53" s="1"/>
  <c r="B152" i="53" s="1"/>
  <c r="B142" i="53"/>
  <c r="B91" i="59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B103" i="59" s="1"/>
  <c r="B104" i="59" s="1"/>
  <c r="B105" i="59" s="1"/>
  <c r="B106" i="59" s="1"/>
  <c r="B107" i="59" s="1"/>
  <c r="B108" i="59" s="1"/>
  <c r="B109" i="59" s="1"/>
  <c r="B110" i="59" s="1"/>
  <c r="B111" i="59" s="1"/>
  <c r="B112" i="59" s="1"/>
  <c r="B113" i="59" s="1"/>
  <c r="B114" i="59" s="1"/>
  <c r="B115" i="59" s="1"/>
  <c r="B116" i="59" s="1"/>
  <c r="B117" i="59" s="1"/>
  <c r="B118" i="59" s="1"/>
  <c r="B119" i="59" s="1"/>
  <c r="B120" i="59" s="1"/>
  <c r="B121" i="59" s="1"/>
  <c r="B122" i="59" s="1"/>
  <c r="B123" i="59" s="1"/>
  <c r="B124" i="59" s="1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G104" i="59"/>
  <c r="G105" i="59"/>
  <c r="G106" i="59"/>
  <c r="G107" i="59"/>
  <c r="G108" i="59"/>
  <c r="G109" i="59"/>
  <c r="G110" i="59"/>
  <c r="G111" i="59"/>
  <c r="G112" i="59"/>
  <c r="G113" i="59"/>
  <c r="G114" i="59"/>
  <c r="G115" i="59"/>
  <c r="G116" i="59"/>
  <c r="G117" i="59"/>
  <c r="G118" i="59"/>
  <c r="G119" i="59"/>
  <c r="G120" i="59"/>
  <c r="G121" i="59"/>
  <c r="G122" i="59"/>
  <c r="G124" i="59"/>
  <c r="G123" i="59"/>
  <c r="G88" i="59"/>
  <c r="G87" i="59"/>
  <c r="G86" i="59"/>
  <c r="G85" i="59"/>
  <c r="G84" i="59"/>
  <c r="G83" i="59"/>
  <c r="G82" i="59"/>
  <c r="G81" i="59"/>
  <c r="G80" i="59"/>
  <c r="G79" i="59"/>
  <c r="G78" i="59"/>
  <c r="G77" i="59"/>
  <c r="G76" i="59"/>
  <c r="G75" i="59"/>
  <c r="G74" i="59"/>
  <c r="G73" i="59"/>
  <c r="G72" i="59"/>
  <c r="G71" i="59"/>
  <c r="G70" i="59"/>
  <c r="G69" i="59"/>
  <c r="G68" i="59"/>
  <c r="G67" i="59"/>
  <c r="G66" i="59"/>
  <c r="G65" i="59"/>
  <c r="G64" i="59"/>
  <c r="G63" i="59"/>
  <c r="G62" i="59"/>
  <c r="G61" i="59"/>
  <c r="G60" i="59"/>
  <c r="G59" i="59"/>
  <c r="G58" i="59"/>
  <c r="G57" i="59"/>
  <c r="G56" i="59"/>
  <c r="G55" i="59"/>
  <c r="B55" i="59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G50" i="59"/>
  <c r="G49" i="59"/>
  <c r="G48" i="59"/>
  <c r="G47" i="59"/>
  <c r="G46" i="59"/>
  <c r="G45" i="59"/>
  <c r="G44" i="59"/>
  <c r="G43" i="59"/>
  <c r="G42" i="59"/>
  <c r="G41" i="59"/>
  <c r="G40" i="59"/>
  <c r="G39" i="59"/>
  <c r="G38" i="59"/>
  <c r="G37" i="59"/>
  <c r="G36" i="59"/>
  <c r="G35" i="59"/>
  <c r="G34" i="59"/>
  <c r="G33" i="59"/>
  <c r="G32" i="59"/>
  <c r="G31" i="59"/>
  <c r="G30" i="59"/>
  <c r="G29" i="59"/>
  <c r="G28" i="59"/>
  <c r="G27" i="59"/>
  <c r="G26" i="59"/>
  <c r="G25" i="59"/>
  <c r="G24" i="59"/>
  <c r="G23" i="59"/>
  <c r="G22" i="59"/>
  <c r="G21" i="59"/>
  <c r="G20" i="59"/>
  <c r="G19" i="59"/>
  <c r="B19" i="59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G663" i="59" l="1"/>
  <c r="G721" i="59"/>
  <c r="G136" i="59"/>
  <c r="G608" i="59" l="1"/>
  <c r="G540" i="59"/>
  <c r="G476" i="59"/>
  <c r="G407" i="59"/>
  <c r="G341" i="59"/>
  <c r="G274" i="59"/>
  <c r="G204" i="59"/>
  <c r="G133" i="59"/>
  <c r="G51" i="59" l="1"/>
  <c r="G71" i="58" l="1"/>
  <c r="G70" i="58"/>
  <c r="D50" i="53" l="1"/>
  <c r="G202" i="53" l="1"/>
  <c r="G203" i="53"/>
  <c r="G204" i="53"/>
  <c r="G206" i="53"/>
  <c r="G205" i="53"/>
  <c r="G212" i="53"/>
  <c r="G14" i="61"/>
  <c r="G15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71" i="61"/>
  <c r="G72" i="61"/>
  <c r="G73" i="61"/>
  <c r="G76" i="61"/>
  <c r="G77" i="61"/>
  <c r="G78" i="61"/>
  <c r="G79" i="61"/>
  <c r="G80" i="61"/>
  <c r="G81" i="61"/>
  <c r="G82" i="61"/>
  <c r="G83" i="61"/>
  <c r="G14" i="60"/>
  <c r="G15" i="60"/>
  <c r="H16" i="60"/>
  <c r="G20" i="60"/>
  <c r="G21" i="60"/>
  <c r="G22" i="60"/>
  <c r="G23" i="60"/>
  <c r="G24" i="60"/>
  <c r="G25" i="60"/>
  <c r="G26" i="60"/>
  <c r="G27" i="60"/>
  <c r="G28" i="60"/>
  <c r="G29" i="60"/>
  <c r="G32" i="60"/>
  <c r="G33" i="60"/>
  <c r="G34" i="60"/>
  <c r="G35" i="60"/>
  <c r="G36" i="60"/>
  <c r="G37" i="60"/>
  <c r="G38" i="60"/>
  <c r="G39" i="60"/>
  <c r="G40" i="60"/>
  <c r="G41" i="60"/>
  <c r="G44" i="60"/>
  <c r="G45" i="60"/>
  <c r="G46" i="60"/>
  <c r="G47" i="60"/>
  <c r="G48" i="60"/>
  <c r="G49" i="60"/>
  <c r="G50" i="60"/>
  <c r="G51" i="60"/>
  <c r="G52" i="60"/>
  <c r="G53" i="60"/>
  <c r="G56" i="60"/>
  <c r="G57" i="60"/>
  <c r="G58" i="60"/>
  <c r="G59" i="60"/>
  <c r="G60" i="60"/>
  <c r="G61" i="60"/>
  <c r="G62" i="60"/>
  <c r="G63" i="60"/>
  <c r="G64" i="60"/>
  <c r="G65" i="60"/>
  <c r="G68" i="60"/>
  <c r="G69" i="60"/>
  <c r="G70" i="60"/>
  <c r="G71" i="60"/>
  <c r="G72" i="60"/>
  <c r="G73" i="60"/>
  <c r="G74" i="60"/>
  <c r="G75" i="60"/>
  <c r="G76" i="60"/>
  <c r="G77" i="60"/>
  <c r="G81" i="60"/>
  <c r="G82" i="60"/>
  <c r="G83" i="60"/>
  <c r="G84" i="60"/>
  <c r="G85" i="60"/>
  <c r="G86" i="60"/>
  <c r="G87" i="60"/>
  <c r="G90" i="60"/>
  <c r="G91" i="60"/>
  <c r="G92" i="60"/>
  <c r="G93" i="60"/>
  <c r="G94" i="60"/>
  <c r="G95" i="60"/>
  <c r="G96" i="60"/>
  <c r="G97" i="60"/>
  <c r="G98" i="60"/>
  <c r="G99" i="60"/>
  <c r="G102" i="60"/>
  <c r="G103" i="60"/>
  <c r="G104" i="60"/>
  <c r="G105" i="60"/>
  <c r="G106" i="60"/>
  <c r="G107" i="60"/>
  <c r="G108" i="60"/>
  <c r="G109" i="60"/>
  <c r="G110" i="60"/>
  <c r="G111" i="60"/>
  <c r="G115" i="60"/>
  <c r="G116" i="60"/>
  <c r="G117" i="60"/>
  <c r="G118" i="60"/>
  <c r="G119" i="60"/>
  <c r="G120" i="60"/>
  <c r="G121" i="60"/>
  <c r="G122" i="60"/>
  <c r="G123" i="60"/>
  <c r="G124" i="60"/>
  <c r="G125" i="60"/>
  <c r="G126" i="60"/>
  <c r="G127" i="60"/>
  <c r="G128" i="60"/>
  <c r="G131" i="60"/>
  <c r="G132" i="60"/>
  <c r="G133" i="60"/>
  <c r="G134" i="60"/>
  <c r="G135" i="60"/>
  <c r="G136" i="60"/>
  <c r="G137" i="60"/>
  <c r="G138" i="60"/>
  <c r="G139" i="60"/>
  <c r="G140" i="60"/>
  <c r="G143" i="60"/>
  <c r="G144" i="60"/>
  <c r="G145" i="60"/>
  <c r="G146" i="60"/>
  <c r="G147" i="60"/>
  <c r="G148" i="60"/>
  <c r="G149" i="60"/>
  <c r="G150" i="60"/>
  <c r="G151" i="60"/>
  <c r="G152" i="60"/>
  <c r="G155" i="60"/>
  <c r="G156" i="60"/>
  <c r="G157" i="60"/>
  <c r="G158" i="60"/>
  <c r="G159" i="60"/>
  <c r="G160" i="60"/>
  <c r="G161" i="60"/>
  <c r="G162" i="60"/>
  <c r="G163" i="60"/>
  <c r="G164" i="60"/>
  <c r="G167" i="60"/>
  <c r="G168" i="60"/>
  <c r="G169" i="60"/>
  <c r="G170" i="60"/>
  <c r="G171" i="60"/>
  <c r="G172" i="60"/>
  <c r="G173" i="60"/>
  <c r="G174" i="60"/>
  <c r="G175" i="60"/>
  <c r="G176" i="60"/>
  <c r="G179" i="60"/>
  <c r="G180" i="60"/>
  <c r="G181" i="60"/>
  <c r="G182" i="60"/>
  <c r="G183" i="60"/>
  <c r="G184" i="60"/>
  <c r="G185" i="60"/>
  <c r="G186" i="60"/>
  <c r="G187" i="60"/>
  <c r="G188" i="60"/>
  <c r="G191" i="60"/>
  <c r="G192" i="60"/>
  <c r="G193" i="60"/>
  <c r="G194" i="60"/>
  <c r="G195" i="60"/>
  <c r="G196" i="60"/>
  <c r="G197" i="60"/>
  <c r="G198" i="60"/>
  <c r="G199" i="60"/>
  <c r="G200" i="60"/>
  <c r="G204" i="60"/>
  <c r="G205" i="60"/>
  <c r="G206" i="60"/>
  <c r="G207" i="60"/>
  <c r="G208" i="60"/>
  <c r="G209" i="60"/>
  <c r="G210" i="60"/>
  <c r="G211" i="60"/>
  <c r="G212" i="60"/>
  <c r="G213" i="60"/>
  <c r="H214" i="60" s="1"/>
  <c r="G216" i="60"/>
  <c r="G217" i="60"/>
  <c r="G218" i="60"/>
  <c r="G219" i="60"/>
  <c r="G220" i="60"/>
  <c r="G221" i="60"/>
  <c r="G222" i="60"/>
  <c r="H224" i="60"/>
  <c r="G225" i="60"/>
  <c r="G226" i="60"/>
  <c r="G227" i="60"/>
  <c r="G228" i="60"/>
  <c r="G229" i="60"/>
  <c r="G230" i="60"/>
  <c r="G231" i="60"/>
  <c r="G232" i="60"/>
  <c r="G233" i="60"/>
  <c r="G234" i="60"/>
  <c r="G235" i="60"/>
  <c r="G236" i="60"/>
  <c r="G237" i="60"/>
  <c r="G238" i="60"/>
  <c r="G239" i="60"/>
  <c r="B225" i="60"/>
  <c r="B226" i="60" s="1"/>
  <c r="B227" i="60" s="1"/>
  <c r="B228" i="60" s="1"/>
  <c r="B229" i="60" s="1"/>
  <c r="B230" i="60" s="1"/>
  <c r="B231" i="60" s="1"/>
  <c r="B232" i="60" s="1"/>
  <c r="B233" i="60" s="1"/>
  <c r="B234" i="60" s="1"/>
  <c r="B235" i="60" s="1"/>
  <c r="B236" i="60" s="1"/>
  <c r="B237" i="60" s="1"/>
  <c r="B238" i="60" s="1"/>
  <c r="G224" i="60"/>
  <c r="B216" i="60"/>
  <c r="B217" i="60" s="1"/>
  <c r="B218" i="60" s="1"/>
  <c r="B219" i="60" s="1"/>
  <c r="B220" i="60" s="1"/>
  <c r="B221" i="60" s="1"/>
  <c r="B222" i="60" s="1"/>
  <c r="G215" i="60"/>
  <c r="G214" i="60"/>
  <c r="B204" i="60"/>
  <c r="B205" i="60" s="1"/>
  <c r="B206" i="60" s="1"/>
  <c r="B207" i="60" s="1"/>
  <c r="B208" i="60" s="1"/>
  <c r="B209" i="60" s="1"/>
  <c r="B210" i="60" s="1"/>
  <c r="B211" i="60" s="1"/>
  <c r="B212" i="60" s="1"/>
  <c r="B213" i="60" s="1"/>
  <c r="G203" i="60"/>
  <c r="G202" i="60"/>
  <c r="G201" i="60"/>
  <c r="B191" i="60"/>
  <c r="B192" i="60" s="1"/>
  <c r="B193" i="60" s="1"/>
  <c r="B194" i="60" s="1"/>
  <c r="B195" i="60" s="1"/>
  <c r="B196" i="60" s="1"/>
  <c r="B197" i="60" s="1"/>
  <c r="B198" i="60" s="1"/>
  <c r="B199" i="60" s="1"/>
  <c r="B200" i="60" s="1"/>
  <c r="G190" i="60"/>
  <c r="G189" i="60"/>
  <c r="B179" i="60"/>
  <c r="B180" i="60" s="1"/>
  <c r="B181" i="60" s="1"/>
  <c r="B182" i="60" s="1"/>
  <c r="B183" i="60" s="1"/>
  <c r="B184" i="60" s="1"/>
  <c r="B185" i="60" s="1"/>
  <c r="B186" i="60" s="1"/>
  <c r="B187" i="60" s="1"/>
  <c r="B188" i="60" s="1"/>
  <c r="G178" i="60"/>
  <c r="G177" i="60"/>
  <c r="B167" i="60"/>
  <c r="B168" i="60" s="1"/>
  <c r="B169" i="60" s="1"/>
  <c r="B170" i="60" s="1"/>
  <c r="B171" i="60" s="1"/>
  <c r="B172" i="60" s="1"/>
  <c r="B173" i="60" s="1"/>
  <c r="B174" i="60" s="1"/>
  <c r="B175" i="60" s="1"/>
  <c r="B176" i="60" s="1"/>
  <c r="G166" i="60"/>
  <c r="G165" i="60"/>
  <c r="B155" i="60"/>
  <c r="B156" i="60" s="1"/>
  <c r="B157" i="60" s="1"/>
  <c r="B158" i="60" s="1"/>
  <c r="B159" i="60" s="1"/>
  <c r="B160" i="60" s="1"/>
  <c r="B161" i="60" s="1"/>
  <c r="B162" i="60" s="1"/>
  <c r="B163" i="60" s="1"/>
  <c r="B164" i="60" s="1"/>
  <c r="G154" i="60"/>
  <c r="G153" i="60"/>
  <c r="B143" i="60"/>
  <c r="B144" i="60" s="1"/>
  <c r="B145" i="60" s="1"/>
  <c r="B146" i="60" s="1"/>
  <c r="B147" i="60" s="1"/>
  <c r="B148" i="60" s="1"/>
  <c r="B149" i="60" s="1"/>
  <c r="B150" i="60" s="1"/>
  <c r="B151" i="60" s="1"/>
  <c r="B152" i="60" s="1"/>
  <c r="G142" i="60"/>
  <c r="G141" i="60"/>
  <c r="B131" i="60"/>
  <c r="B132" i="60" s="1"/>
  <c r="B133" i="60" s="1"/>
  <c r="B134" i="60" s="1"/>
  <c r="B135" i="60" s="1"/>
  <c r="B136" i="60" s="1"/>
  <c r="B137" i="60" s="1"/>
  <c r="B138" i="60" s="1"/>
  <c r="B139" i="60" s="1"/>
  <c r="B140" i="60" s="1"/>
  <c r="G130" i="60"/>
  <c r="G129" i="60"/>
  <c r="B115" i="60"/>
  <c r="B116" i="60"/>
  <c r="B117" i="60" s="1"/>
  <c r="B118" i="60" s="1"/>
  <c r="B119" i="60" s="1"/>
  <c r="B120" i="60" s="1"/>
  <c r="B121" i="60" s="1"/>
  <c r="B122" i="60" s="1"/>
  <c r="B123" i="60" s="1"/>
  <c r="B124" i="60" s="1"/>
  <c r="B125" i="60" s="1"/>
  <c r="B126" i="60" s="1"/>
  <c r="B127" i="60" s="1"/>
  <c r="B128" i="60" s="1"/>
  <c r="G114" i="60"/>
  <c r="G113" i="60"/>
  <c r="G112" i="60"/>
  <c r="B102" i="60"/>
  <c r="B103" i="60" s="1"/>
  <c r="B104" i="60" s="1"/>
  <c r="B105" i="60" s="1"/>
  <c r="B106" i="60" s="1"/>
  <c r="B107" i="60" s="1"/>
  <c r="B108" i="60" s="1"/>
  <c r="B109" i="60" s="1"/>
  <c r="B110" i="60" s="1"/>
  <c r="B111" i="60" s="1"/>
  <c r="G101" i="60"/>
  <c r="G100" i="60"/>
  <c r="B90" i="60"/>
  <c r="B91" i="60" s="1"/>
  <c r="B92" i="60" s="1"/>
  <c r="B93" i="60" s="1"/>
  <c r="B94" i="60" s="1"/>
  <c r="B95" i="60" s="1"/>
  <c r="B96" i="60" s="1"/>
  <c r="B97" i="60" s="1"/>
  <c r="B98" i="60" s="1"/>
  <c r="B99" i="60" s="1"/>
  <c r="G89" i="60"/>
  <c r="G88" i="60"/>
  <c r="B81" i="60"/>
  <c r="B82" i="60"/>
  <c r="B83" i="60" s="1"/>
  <c r="B84" i="60" s="1"/>
  <c r="B85" i="60" s="1"/>
  <c r="B86" i="60" s="1"/>
  <c r="G80" i="60"/>
  <c r="G79" i="60"/>
  <c r="G78" i="60"/>
  <c r="B68" i="60"/>
  <c r="B69" i="60" s="1"/>
  <c r="B70" i="60" s="1"/>
  <c r="B71" i="60" s="1"/>
  <c r="B72" i="60" s="1"/>
  <c r="B73" i="60" s="1"/>
  <c r="B74" i="60" s="1"/>
  <c r="B75" i="60" s="1"/>
  <c r="B76" i="60" s="1"/>
  <c r="B77" i="60" s="1"/>
  <c r="G67" i="60"/>
  <c r="G66" i="60"/>
  <c r="B56" i="60"/>
  <c r="B57" i="60" s="1"/>
  <c r="B58" i="60" s="1"/>
  <c r="B59" i="60" s="1"/>
  <c r="B60" i="60" s="1"/>
  <c r="B61" i="60" s="1"/>
  <c r="B62" i="60" s="1"/>
  <c r="B63" i="60" s="1"/>
  <c r="B64" i="60" s="1"/>
  <c r="B65" i="60" s="1"/>
  <c r="G55" i="60"/>
  <c r="G54" i="60"/>
  <c r="B44" i="60"/>
  <c r="B45" i="60" s="1"/>
  <c r="B46" i="60" s="1"/>
  <c r="B47" i="60" s="1"/>
  <c r="B48" i="60" s="1"/>
  <c r="B49" i="60" s="1"/>
  <c r="B50" i="60" s="1"/>
  <c r="B51" i="60" s="1"/>
  <c r="B52" i="60" s="1"/>
  <c r="B53" i="60" s="1"/>
  <c r="G43" i="60"/>
  <c r="G42" i="60"/>
  <c r="B32" i="60"/>
  <c r="B33" i="60" s="1"/>
  <c r="B34" i="60" s="1"/>
  <c r="B35" i="60" s="1"/>
  <c r="B36" i="60" s="1"/>
  <c r="B37" i="60" s="1"/>
  <c r="B38" i="60" s="1"/>
  <c r="B39" i="60" s="1"/>
  <c r="B40" i="60" s="1"/>
  <c r="B41" i="60" s="1"/>
  <c r="G30" i="60"/>
  <c r="B20" i="60"/>
  <c r="B21" i="60"/>
  <c r="B22" i="60" s="1"/>
  <c r="B23" i="60" s="1"/>
  <c r="B24" i="60" s="1"/>
  <c r="B25" i="60" s="1"/>
  <c r="B26" i="60" s="1"/>
  <c r="B27" i="60" s="1"/>
  <c r="B28" i="60" s="1"/>
  <c r="B29" i="60" s="1"/>
  <c r="G240" i="60"/>
  <c r="G16" i="60"/>
  <c r="G14" i="59"/>
  <c r="G15" i="59"/>
  <c r="G52" i="59"/>
  <c r="G127" i="59"/>
  <c r="G128" i="59"/>
  <c r="G129" i="59"/>
  <c r="G130" i="59"/>
  <c r="G131" i="59"/>
  <c r="G132" i="59"/>
  <c r="G134" i="59"/>
  <c r="G140" i="59"/>
  <c r="G141" i="59"/>
  <c r="G142" i="59"/>
  <c r="G143" i="59"/>
  <c r="G144" i="59"/>
  <c r="G145" i="59"/>
  <c r="G146" i="59"/>
  <c r="G147" i="59"/>
  <c r="G148" i="59"/>
  <c r="G149" i="59"/>
  <c r="G150" i="59"/>
  <c r="G151" i="59"/>
  <c r="G152" i="59"/>
  <c r="G153" i="59"/>
  <c r="G154" i="59"/>
  <c r="G155" i="59"/>
  <c r="G156" i="59"/>
  <c r="G159" i="59"/>
  <c r="G160" i="59"/>
  <c r="G161" i="59"/>
  <c r="G162" i="59"/>
  <c r="G163" i="59"/>
  <c r="G164" i="59"/>
  <c r="G165" i="59"/>
  <c r="G166" i="59"/>
  <c r="G167" i="59"/>
  <c r="G168" i="59"/>
  <c r="G169" i="59"/>
  <c r="G170" i="59"/>
  <c r="G173" i="59"/>
  <c r="G174" i="59"/>
  <c r="G175" i="59"/>
  <c r="G176" i="59"/>
  <c r="G177" i="59"/>
  <c r="G178" i="59"/>
  <c r="G179" i="59"/>
  <c r="G180" i="59"/>
  <c r="G183" i="59"/>
  <c r="G184" i="59"/>
  <c r="G185" i="59"/>
  <c r="G186" i="59"/>
  <c r="G187" i="59"/>
  <c r="G188" i="59"/>
  <c r="G189" i="59"/>
  <c r="G190" i="59"/>
  <c r="G193" i="59"/>
  <c r="G194" i="59"/>
  <c r="G195" i="59"/>
  <c r="G196" i="59"/>
  <c r="G197" i="59"/>
  <c r="G198" i="59"/>
  <c r="G199" i="59"/>
  <c r="G200" i="59"/>
  <c r="G201" i="59"/>
  <c r="G202" i="59"/>
  <c r="G203" i="59"/>
  <c r="G205" i="59"/>
  <c r="G208" i="59"/>
  <c r="G209" i="59"/>
  <c r="G210" i="59"/>
  <c r="G211" i="59"/>
  <c r="G212" i="59"/>
  <c r="G213" i="59"/>
  <c r="G214" i="59"/>
  <c r="G215" i="59"/>
  <c r="G216" i="59"/>
  <c r="G217" i="59"/>
  <c r="G218" i="59"/>
  <c r="G219" i="59"/>
  <c r="G220" i="59"/>
  <c r="G221" i="59"/>
  <c r="G222" i="59"/>
  <c r="G223" i="59"/>
  <c r="G224" i="59"/>
  <c r="G227" i="59"/>
  <c r="G228" i="59"/>
  <c r="G229" i="59"/>
  <c r="G230" i="59"/>
  <c r="G231" i="59"/>
  <c r="G232" i="59"/>
  <c r="G233" i="59"/>
  <c r="G234" i="59"/>
  <c r="G235" i="59"/>
  <c r="G236" i="59"/>
  <c r="G237" i="59"/>
  <c r="G238" i="59"/>
  <c r="G239" i="59"/>
  <c r="G240" i="59"/>
  <c r="G243" i="59"/>
  <c r="G244" i="59"/>
  <c r="G245" i="59"/>
  <c r="G246" i="59"/>
  <c r="G247" i="59"/>
  <c r="G248" i="59"/>
  <c r="G249" i="59"/>
  <c r="G250" i="59"/>
  <c r="G253" i="59"/>
  <c r="G254" i="59"/>
  <c r="G255" i="59"/>
  <c r="G256" i="59"/>
  <c r="G257" i="59"/>
  <c r="G258" i="59"/>
  <c r="G259" i="59"/>
  <c r="G260" i="59"/>
  <c r="G263" i="59"/>
  <c r="G264" i="59"/>
  <c r="G265" i="59"/>
  <c r="G266" i="59"/>
  <c r="G267" i="59"/>
  <c r="G268" i="59"/>
  <c r="G269" i="59"/>
  <c r="G270" i="59"/>
  <c r="G271" i="59"/>
  <c r="G272" i="59"/>
  <c r="G273" i="59"/>
  <c r="G275" i="59"/>
  <c r="G278" i="59"/>
  <c r="G279" i="59"/>
  <c r="G280" i="59"/>
  <c r="G281" i="59"/>
  <c r="G282" i="59"/>
  <c r="G283" i="59"/>
  <c r="G284" i="59"/>
  <c r="G285" i="59"/>
  <c r="G286" i="59"/>
  <c r="G287" i="59"/>
  <c r="G288" i="59"/>
  <c r="G289" i="59"/>
  <c r="G290" i="59"/>
  <c r="G291" i="59"/>
  <c r="G292" i="59"/>
  <c r="G293" i="59"/>
  <c r="G296" i="59"/>
  <c r="G297" i="59"/>
  <c r="G298" i="59"/>
  <c r="G299" i="59"/>
  <c r="G300" i="59"/>
  <c r="G301" i="59"/>
  <c r="G302" i="59"/>
  <c r="G303" i="59"/>
  <c r="G304" i="59"/>
  <c r="G305" i="59"/>
  <c r="G306" i="59"/>
  <c r="G307" i="59"/>
  <c r="G308" i="59"/>
  <c r="G309" i="59"/>
  <c r="G310" i="59"/>
  <c r="G311" i="59"/>
  <c r="G314" i="59"/>
  <c r="G315" i="59"/>
  <c r="G316" i="59"/>
  <c r="G317" i="59"/>
  <c r="G318" i="59"/>
  <c r="G319" i="59"/>
  <c r="G320" i="59"/>
  <c r="G321" i="59"/>
  <c r="G324" i="59"/>
  <c r="G325" i="59"/>
  <c r="G326" i="59"/>
  <c r="G327" i="59"/>
  <c r="G328" i="59"/>
  <c r="G329" i="59"/>
  <c r="G330" i="59"/>
  <c r="G331" i="59"/>
  <c r="G334" i="59"/>
  <c r="G335" i="59"/>
  <c r="G336" i="59"/>
  <c r="G337" i="59"/>
  <c r="G338" i="59"/>
  <c r="G339" i="59"/>
  <c r="G340" i="59"/>
  <c r="G342" i="59"/>
  <c r="G345" i="59"/>
  <c r="G346" i="59"/>
  <c r="G347" i="59"/>
  <c r="G348" i="59"/>
  <c r="G349" i="59"/>
  <c r="G350" i="59"/>
  <c r="G351" i="59"/>
  <c r="G352" i="59"/>
  <c r="G353" i="59"/>
  <c r="G354" i="59"/>
  <c r="G355" i="59"/>
  <c r="G356" i="59"/>
  <c r="G357" i="59"/>
  <c r="G358" i="59"/>
  <c r="G361" i="59"/>
  <c r="G362" i="59"/>
  <c r="G363" i="59"/>
  <c r="G364" i="59"/>
  <c r="G365" i="59"/>
  <c r="G366" i="59"/>
  <c r="G367" i="59"/>
  <c r="G368" i="59"/>
  <c r="G369" i="59"/>
  <c r="G370" i="59"/>
  <c r="G371" i="59"/>
  <c r="G372" i="59"/>
  <c r="G373" i="59"/>
  <c r="G374" i="59"/>
  <c r="G377" i="59"/>
  <c r="G378" i="59"/>
  <c r="G379" i="59"/>
  <c r="G380" i="59"/>
  <c r="G381" i="59"/>
  <c r="G382" i="59"/>
  <c r="G383" i="59"/>
  <c r="G384" i="59"/>
  <c r="G387" i="59"/>
  <c r="G388" i="59"/>
  <c r="G389" i="59"/>
  <c r="G390" i="59"/>
  <c r="G391" i="59"/>
  <c r="G392" i="59"/>
  <c r="G393" i="59"/>
  <c r="G394" i="59"/>
  <c r="G397" i="59"/>
  <c r="G398" i="59"/>
  <c r="G399" i="59"/>
  <c r="G400" i="59"/>
  <c r="G401" i="59"/>
  <c r="G402" i="59"/>
  <c r="G403" i="59"/>
  <c r="G404" i="59"/>
  <c r="G405" i="59"/>
  <c r="G406" i="59"/>
  <c r="G408" i="59"/>
  <c r="G411" i="59"/>
  <c r="G412" i="59"/>
  <c r="G413" i="59"/>
  <c r="G414" i="59"/>
  <c r="G415" i="59"/>
  <c r="G416" i="59"/>
  <c r="G417" i="59"/>
  <c r="G418" i="59"/>
  <c r="G419" i="59"/>
  <c r="G420" i="59"/>
  <c r="G421" i="59"/>
  <c r="G422" i="59"/>
  <c r="G423" i="59"/>
  <c r="G424" i="59"/>
  <c r="G425" i="59"/>
  <c r="G428" i="59"/>
  <c r="G429" i="59"/>
  <c r="G430" i="59"/>
  <c r="G431" i="59"/>
  <c r="G432" i="59"/>
  <c r="G433" i="59"/>
  <c r="G434" i="59"/>
  <c r="G435" i="59"/>
  <c r="G436" i="59"/>
  <c r="G437" i="59"/>
  <c r="G438" i="59"/>
  <c r="G439" i="59"/>
  <c r="G440" i="59"/>
  <c r="G441" i="59"/>
  <c r="G442" i="59"/>
  <c r="G443" i="59"/>
  <c r="G444" i="59"/>
  <c r="G445" i="59"/>
  <c r="G448" i="59"/>
  <c r="G449" i="59"/>
  <c r="G450" i="59"/>
  <c r="G451" i="59"/>
  <c r="G452" i="59"/>
  <c r="G453" i="59"/>
  <c r="G454" i="59"/>
  <c r="G455" i="59"/>
  <c r="G458" i="59"/>
  <c r="G459" i="59"/>
  <c r="G460" i="59"/>
  <c r="G461" i="59"/>
  <c r="G462" i="59"/>
  <c r="G463" i="59"/>
  <c r="G464" i="59"/>
  <c r="G465" i="59"/>
  <c r="G468" i="59"/>
  <c r="G469" i="59"/>
  <c r="G470" i="59"/>
  <c r="G471" i="59"/>
  <c r="G472" i="59"/>
  <c r="G473" i="59"/>
  <c r="G474" i="59"/>
  <c r="G475" i="59"/>
  <c r="G477" i="59"/>
  <c r="G480" i="59"/>
  <c r="G481" i="59"/>
  <c r="G482" i="59"/>
  <c r="G483" i="59"/>
  <c r="G484" i="59"/>
  <c r="G485" i="59"/>
  <c r="G486" i="59"/>
  <c r="G487" i="59"/>
  <c r="G488" i="59"/>
  <c r="G489" i="59"/>
  <c r="G490" i="59"/>
  <c r="G491" i="59"/>
  <c r="G494" i="59"/>
  <c r="G495" i="59"/>
  <c r="G496" i="59"/>
  <c r="G497" i="59"/>
  <c r="G498" i="59"/>
  <c r="G499" i="59"/>
  <c r="G500" i="59"/>
  <c r="G501" i="59"/>
  <c r="G502" i="59"/>
  <c r="G503" i="59"/>
  <c r="G504" i="59"/>
  <c r="G505" i="59"/>
  <c r="G506" i="59"/>
  <c r="G507" i="59"/>
  <c r="G508" i="59"/>
  <c r="G511" i="59"/>
  <c r="G512" i="59"/>
  <c r="G513" i="59"/>
  <c r="G514" i="59"/>
  <c r="G515" i="59"/>
  <c r="G516" i="59"/>
  <c r="G517" i="59"/>
  <c r="G518" i="59"/>
  <c r="G521" i="59"/>
  <c r="G522" i="59"/>
  <c r="G523" i="59"/>
  <c r="G524" i="59"/>
  <c r="G525" i="59"/>
  <c r="G526" i="59"/>
  <c r="G527" i="59"/>
  <c r="G528" i="59"/>
  <c r="G531" i="59"/>
  <c r="G532" i="59"/>
  <c r="G533" i="59"/>
  <c r="G534" i="59"/>
  <c r="G535" i="59"/>
  <c r="G536" i="59"/>
  <c r="G537" i="59"/>
  <c r="G538" i="59"/>
  <c r="G539" i="59"/>
  <c r="G541" i="59"/>
  <c r="G544" i="59"/>
  <c r="G545" i="59"/>
  <c r="G546" i="59"/>
  <c r="G547" i="59"/>
  <c r="G548" i="59"/>
  <c r="G549" i="59"/>
  <c r="G550" i="59"/>
  <c r="G551" i="59"/>
  <c r="G552" i="59"/>
  <c r="G553" i="59"/>
  <c r="G554" i="59"/>
  <c r="G555" i="59"/>
  <c r="G556" i="59"/>
  <c r="G557" i="59"/>
  <c r="G558" i="59"/>
  <c r="G559" i="59"/>
  <c r="G560" i="59"/>
  <c r="G563" i="59"/>
  <c r="G564" i="59"/>
  <c r="G565" i="59"/>
  <c r="G566" i="59"/>
  <c r="G567" i="59"/>
  <c r="G568" i="59"/>
  <c r="G569" i="59"/>
  <c r="G570" i="59"/>
  <c r="G571" i="59"/>
  <c r="G572" i="59"/>
  <c r="G573" i="59"/>
  <c r="G574" i="59"/>
  <c r="G575" i="59"/>
  <c r="G576" i="59"/>
  <c r="G577" i="59"/>
  <c r="G578" i="59"/>
  <c r="G581" i="59"/>
  <c r="G582" i="59"/>
  <c r="G583" i="59"/>
  <c r="G584" i="59"/>
  <c r="G585" i="59"/>
  <c r="G586" i="59"/>
  <c r="G587" i="59"/>
  <c r="G588" i="59"/>
  <c r="G591" i="59"/>
  <c r="G592" i="59"/>
  <c r="G593" i="59"/>
  <c r="G594" i="59"/>
  <c r="G595" i="59"/>
  <c r="G596" i="59"/>
  <c r="G597" i="59"/>
  <c r="G598" i="59"/>
  <c r="G601" i="59"/>
  <c r="G602" i="59"/>
  <c r="G603" i="59"/>
  <c r="G604" i="59"/>
  <c r="G605" i="59"/>
  <c r="G606" i="59"/>
  <c r="G607" i="59"/>
  <c r="G609" i="59"/>
  <c r="G612" i="59"/>
  <c r="G613" i="59"/>
  <c r="G614" i="59"/>
  <c r="G615" i="59"/>
  <c r="G616" i="59"/>
  <c r="G617" i="59"/>
  <c r="G618" i="59"/>
  <c r="G619" i="59"/>
  <c r="G620" i="59"/>
  <c r="G621" i="59"/>
  <c r="G622" i="59"/>
  <c r="G623" i="59"/>
  <c r="G624" i="59"/>
  <c r="G627" i="59"/>
  <c r="G628" i="59"/>
  <c r="G629" i="59"/>
  <c r="G630" i="59"/>
  <c r="G631" i="59"/>
  <c r="G632" i="59"/>
  <c r="G633" i="59"/>
  <c r="G634" i="59"/>
  <c r="G635" i="59"/>
  <c r="G636" i="59"/>
  <c r="G637" i="59"/>
  <c r="G638" i="59"/>
  <c r="G639" i="59"/>
  <c r="G640" i="59"/>
  <c r="G641" i="59"/>
  <c r="G644" i="59"/>
  <c r="G645" i="59"/>
  <c r="G646" i="59"/>
  <c r="G647" i="59"/>
  <c r="G648" i="59"/>
  <c r="G649" i="59"/>
  <c r="G650" i="59"/>
  <c r="G651" i="59"/>
  <c r="G654" i="59"/>
  <c r="G655" i="59"/>
  <c r="G656" i="59"/>
  <c r="G657" i="59"/>
  <c r="G658" i="59"/>
  <c r="G659" i="59"/>
  <c r="G660" i="59"/>
  <c r="G661" i="59"/>
  <c r="G669" i="59"/>
  <c r="G670" i="59"/>
  <c r="G671" i="59"/>
  <c r="G672" i="59"/>
  <c r="G673" i="59"/>
  <c r="G674" i="59"/>
  <c r="G677" i="59"/>
  <c r="G678" i="59"/>
  <c r="G679" i="59"/>
  <c r="G680" i="59"/>
  <c r="G681" i="59"/>
  <c r="G682" i="59"/>
  <c r="G683" i="59"/>
  <c r="G684" i="59"/>
  <c r="G687" i="59"/>
  <c r="G688" i="59"/>
  <c r="G689" i="59"/>
  <c r="G690" i="59"/>
  <c r="G691" i="59"/>
  <c r="G692" i="59"/>
  <c r="G693" i="59"/>
  <c r="G694" i="59"/>
  <c r="G697" i="59"/>
  <c r="G698" i="59"/>
  <c r="G699" i="59"/>
  <c r="G700" i="59"/>
  <c r="G701" i="59"/>
  <c r="G702" i="59"/>
  <c r="G705" i="59"/>
  <c r="G706" i="59"/>
  <c r="G707" i="59"/>
  <c r="G708" i="59"/>
  <c r="G709" i="59"/>
  <c r="G710" i="59"/>
  <c r="G711" i="59"/>
  <c r="G712" i="59"/>
  <c r="G715" i="59"/>
  <c r="G716" i="59"/>
  <c r="G717" i="59"/>
  <c r="G718" i="59"/>
  <c r="G719" i="59"/>
  <c r="G727" i="59"/>
  <c r="G728" i="59"/>
  <c r="G729" i="59"/>
  <c r="G730" i="59"/>
  <c r="G731" i="59"/>
  <c r="G732" i="59"/>
  <c r="G726" i="59"/>
  <c r="G725" i="59"/>
  <c r="G714" i="59"/>
  <c r="G713" i="59"/>
  <c r="G704" i="59"/>
  <c r="G703" i="59"/>
  <c r="G696" i="59"/>
  <c r="G695" i="59"/>
  <c r="G686" i="59"/>
  <c r="G685" i="59"/>
  <c r="G676" i="59"/>
  <c r="G675" i="59"/>
  <c r="G668" i="59"/>
  <c r="G667" i="59"/>
  <c r="G666" i="59"/>
  <c r="G665" i="59"/>
  <c r="B126" i="59"/>
  <c r="B136" i="59" s="1"/>
  <c r="G653" i="59"/>
  <c r="G652" i="59"/>
  <c r="G643" i="59"/>
  <c r="G642" i="59"/>
  <c r="G626" i="59"/>
  <c r="G625" i="59"/>
  <c r="G611" i="59"/>
  <c r="G610" i="59"/>
  <c r="G600" i="59"/>
  <c r="G599" i="59"/>
  <c r="G590" i="59"/>
  <c r="G589" i="59"/>
  <c r="G580" i="59"/>
  <c r="G579" i="59"/>
  <c r="G562" i="59"/>
  <c r="G561" i="59"/>
  <c r="G543" i="59"/>
  <c r="G542" i="59"/>
  <c r="G530" i="59"/>
  <c r="G529" i="59"/>
  <c r="G520" i="59"/>
  <c r="G519" i="59"/>
  <c r="G510" i="59"/>
  <c r="G509" i="59"/>
  <c r="G493" i="59"/>
  <c r="G492" i="59"/>
  <c r="G479" i="59"/>
  <c r="G478" i="59"/>
  <c r="G467" i="59"/>
  <c r="G466" i="59"/>
  <c r="G457" i="59"/>
  <c r="G456" i="59"/>
  <c r="G447" i="59"/>
  <c r="G446" i="59"/>
  <c r="G427" i="59"/>
  <c r="G426" i="59"/>
  <c r="G410" i="59"/>
  <c r="G409" i="59"/>
  <c r="G396" i="59"/>
  <c r="G395" i="59"/>
  <c r="G386" i="59"/>
  <c r="G385" i="59"/>
  <c r="G376" i="59"/>
  <c r="G375" i="59"/>
  <c r="G360" i="59"/>
  <c r="G359" i="59"/>
  <c r="G344" i="59"/>
  <c r="G343" i="59"/>
  <c r="G333" i="59"/>
  <c r="G332" i="59"/>
  <c r="G323" i="59"/>
  <c r="G322" i="59"/>
  <c r="G313" i="59"/>
  <c r="G312" i="59"/>
  <c r="G295" i="59"/>
  <c r="G294" i="59"/>
  <c r="G277" i="59"/>
  <c r="G276" i="59"/>
  <c r="G262" i="59"/>
  <c r="G261" i="59"/>
  <c r="G252" i="59"/>
  <c r="G251" i="59"/>
  <c r="G226" i="59"/>
  <c r="G225" i="59"/>
  <c r="G207" i="59"/>
  <c r="G206" i="59"/>
  <c r="G182" i="59"/>
  <c r="G181" i="59"/>
  <c r="G172" i="59"/>
  <c r="G171" i="59"/>
  <c r="G158" i="59"/>
  <c r="G157" i="59"/>
  <c r="G139" i="59"/>
  <c r="G138" i="59"/>
  <c r="G126" i="59"/>
  <c r="G125" i="59"/>
  <c r="G90" i="59"/>
  <c r="G89" i="59"/>
  <c r="G54" i="59"/>
  <c r="G53" i="59"/>
  <c r="G18" i="59"/>
  <c r="G17" i="59"/>
  <c r="G293" i="58"/>
  <c r="G294" i="58"/>
  <c r="G295" i="58"/>
  <c r="G296" i="58"/>
  <c r="G299" i="58"/>
  <c r="G300" i="58"/>
  <c r="G301" i="58"/>
  <c r="G302" i="58"/>
  <c r="G305" i="58"/>
  <c r="G306" i="58"/>
  <c r="G307" i="58"/>
  <c r="G308" i="58"/>
  <c r="G311" i="58"/>
  <c r="G312" i="58"/>
  <c r="G313" i="58"/>
  <c r="G314" i="58"/>
  <c r="G315" i="58"/>
  <c r="G319" i="58"/>
  <c r="G320" i="58"/>
  <c r="G321" i="58"/>
  <c r="G324" i="58"/>
  <c r="G325" i="58"/>
  <c r="G326" i="58"/>
  <c r="G327" i="58"/>
  <c r="G328" i="58"/>
  <c r="G329" i="58"/>
  <c r="G332" i="58"/>
  <c r="G333" i="58"/>
  <c r="G334" i="58"/>
  <c r="G335" i="58"/>
  <c r="G336" i="58"/>
  <c r="G339" i="58"/>
  <c r="G340" i="58"/>
  <c r="G341" i="58"/>
  <c r="G342" i="58"/>
  <c r="G343" i="58"/>
  <c r="G346" i="58"/>
  <c r="G347" i="58"/>
  <c r="G350" i="58"/>
  <c r="G351" i="58"/>
  <c r="G352" i="58"/>
  <c r="G354" i="58"/>
  <c r="G355" i="58"/>
  <c r="G358" i="58"/>
  <c r="G359" i="58"/>
  <c r="G360" i="58"/>
  <c r="G361" i="58"/>
  <c r="G364" i="58"/>
  <c r="G365" i="58"/>
  <c r="G366" i="58"/>
  <c r="G367" i="58"/>
  <c r="G368" i="58"/>
  <c r="G371" i="58"/>
  <c r="G372" i="58"/>
  <c r="G373" i="58"/>
  <c r="G374" i="58"/>
  <c r="G375" i="58"/>
  <c r="G376" i="58"/>
  <c r="G377" i="58"/>
  <c r="G378" i="58"/>
  <c r="G381" i="58"/>
  <c r="G382" i="58"/>
  <c r="G383" i="58"/>
  <c r="G384" i="58"/>
  <c r="G385" i="58"/>
  <c r="G386" i="58"/>
  <c r="G387" i="58"/>
  <c r="G388" i="58"/>
  <c r="G391" i="58"/>
  <c r="G392" i="58"/>
  <c r="G393" i="58"/>
  <c r="G394" i="58"/>
  <c r="G395" i="58"/>
  <c r="G399" i="58"/>
  <c r="G400" i="58"/>
  <c r="G401" i="58"/>
  <c r="G402" i="58"/>
  <c r="G403" i="58"/>
  <c r="G404" i="58"/>
  <c r="G405" i="58"/>
  <c r="G408" i="58"/>
  <c r="G409" i="58"/>
  <c r="G410" i="58"/>
  <c r="G411" i="58"/>
  <c r="G412" i="58"/>
  <c r="G413" i="58"/>
  <c r="G416" i="58"/>
  <c r="G417" i="58"/>
  <c r="G418" i="58"/>
  <c r="G419" i="58"/>
  <c r="G420" i="58"/>
  <c r="G422" i="58"/>
  <c r="G423" i="58"/>
  <c r="G424" i="58"/>
  <c r="G425" i="58"/>
  <c r="G426" i="58"/>
  <c r="G427" i="58"/>
  <c r="G428" i="58"/>
  <c r="G431" i="58"/>
  <c r="G432" i="58"/>
  <c r="G433" i="58"/>
  <c r="G436" i="58"/>
  <c r="G437" i="58"/>
  <c r="G438" i="58"/>
  <c r="G439" i="58"/>
  <c r="G440" i="58"/>
  <c r="G443" i="58"/>
  <c r="G444" i="58"/>
  <c r="G445" i="58"/>
  <c r="G446" i="58"/>
  <c r="G447" i="58"/>
  <c r="G450" i="58"/>
  <c r="G451" i="58"/>
  <c r="G452" i="58"/>
  <c r="G453" i="58"/>
  <c r="G454" i="58"/>
  <c r="G455" i="58"/>
  <c r="G463" i="58"/>
  <c r="G464" i="58"/>
  <c r="G467" i="58"/>
  <c r="G468" i="58"/>
  <c r="G469" i="58"/>
  <c r="G470" i="58"/>
  <c r="G471" i="58"/>
  <c r="G472" i="58"/>
  <c r="G475" i="58"/>
  <c r="G476" i="58"/>
  <c r="G477" i="58"/>
  <c r="G478" i="58"/>
  <c r="G481" i="58"/>
  <c r="G482" i="58"/>
  <c r="G483" i="58"/>
  <c r="G484" i="58"/>
  <c r="G485" i="58"/>
  <c r="G486" i="58"/>
  <c r="G487" i="58"/>
  <c r="G490" i="58"/>
  <c r="G491" i="58"/>
  <c r="G492" i="58"/>
  <c r="G493" i="58"/>
  <c r="G494" i="58"/>
  <c r="G495" i="58"/>
  <c r="G496" i="58"/>
  <c r="G499" i="58"/>
  <c r="G500" i="58"/>
  <c r="G501" i="58"/>
  <c r="G502" i="58"/>
  <c r="G503" i="58"/>
  <c r="G504" i="58"/>
  <c r="G505" i="58"/>
  <c r="G506" i="58"/>
  <c r="G510" i="58"/>
  <c r="G511" i="58"/>
  <c r="G512" i="58"/>
  <c r="G513" i="58"/>
  <c r="G514" i="58"/>
  <c r="G515" i="58"/>
  <c r="G516" i="58"/>
  <c r="G517" i="58"/>
  <c r="G518" i="58"/>
  <c r="G521" i="58"/>
  <c r="G522" i="58"/>
  <c r="G523" i="58"/>
  <c r="G524" i="58"/>
  <c r="G525" i="58"/>
  <c r="G526" i="58"/>
  <c r="G527" i="58"/>
  <c r="G530" i="58"/>
  <c r="G531" i="58"/>
  <c r="G532" i="58"/>
  <c r="G533" i="58"/>
  <c r="G534" i="58"/>
  <c r="G538" i="58"/>
  <c r="G539" i="58"/>
  <c r="G540" i="58"/>
  <c r="G541" i="58"/>
  <c r="G542" i="58"/>
  <c r="G545" i="58"/>
  <c r="G546" i="58"/>
  <c r="G547" i="58"/>
  <c r="G548" i="58"/>
  <c r="G549" i="58"/>
  <c r="G552" i="58"/>
  <c r="G553" i="58"/>
  <c r="G554" i="58"/>
  <c r="G555" i="58"/>
  <c r="G556" i="58"/>
  <c r="G557" i="58"/>
  <c r="G560" i="58"/>
  <c r="G561" i="58"/>
  <c r="G562" i="58"/>
  <c r="G563" i="58"/>
  <c r="G564" i="58"/>
  <c r="G567" i="58"/>
  <c r="G568" i="58"/>
  <c r="G569" i="58"/>
  <c r="G570" i="58"/>
  <c r="G571" i="58"/>
  <c r="G574" i="58"/>
  <c r="G575" i="58"/>
  <c r="G576" i="58"/>
  <c r="G577" i="58"/>
  <c r="G578" i="58"/>
  <c r="G579" i="58"/>
  <c r="G581" i="58"/>
  <c r="G582" i="58"/>
  <c r="G583" i="58"/>
  <c r="G584" i="58"/>
  <c r="G585" i="58"/>
  <c r="G588" i="58"/>
  <c r="G589" i="58"/>
  <c r="G590" i="58"/>
  <c r="G591" i="58"/>
  <c r="G592" i="58"/>
  <c r="G595" i="58"/>
  <c r="G596" i="58"/>
  <c r="G599" i="58"/>
  <c r="G600" i="58"/>
  <c r="G601" i="58"/>
  <c r="G604" i="58"/>
  <c r="G605" i="58"/>
  <c r="H606" i="58" s="1"/>
  <c r="G609" i="58"/>
  <c r="G610" i="58"/>
  <c r="G611" i="58"/>
  <c r="G614" i="58"/>
  <c r="G615" i="58"/>
  <c r="G616" i="58"/>
  <c r="G617" i="58"/>
  <c r="G618" i="58"/>
  <c r="G619" i="58"/>
  <c r="G622" i="58"/>
  <c r="G623" i="58"/>
  <c r="G624" i="58"/>
  <c r="G625" i="58"/>
  <c r="G626" i="58"/>
  <c r="G627" i="58"/>
  <c r="G630" i="58"/>
  <c r="G631" i="58"/>
  <c r="G632" i="58"/>
  <c r="G635" i="58"/>
  <c r="G636" i="58"/>
  <c r="G637" i="58"/>
  <c r="G638" i="58"/>
  <c r="G642" i="58"/>
  <c r="G643" i="58"/>
  <c r="G644" i="58"/>
  <c r="G645" i="58"/>
  <c r="G646" i="58"/>
  <c r="G647" i="58"/>
  <c r="G648" i="58"/>
  <c r="G651" i="58"/>
  <c r="G652" i="58"/>
  <c r="G653" i="58"/>
  <c r="G654" i="58"/>
  <c r="G655" i="58"/>
  <c r="G656" i="58"/>
  <c r="G659" i="58"/>
  <c r="G660" i="58"/>
  <c r="G661" i="58"/>
  <c r="G662" i="58"/>
  <c r="G663" i="58"/>
  <c r="G664" i="58"/>
  <c r="G667" i="58"/>
  <c r="G668" i="58"/>
  <c r="G669" i="58"/>
  <c r="G670" i="58"/>
  <c r="G671" i="58"/>
  <c r="G672" i="58"/>
  <c r="G673" i="58"/>
  <c r="G676" i="58"/>
  <c r="G677" i="58"/>
  <c r="G680" i="58"/>
  <c r="G681" i="58"/>
  <c r="G682" i="58"/>
  <c r="G683" i="58"/>
  <c r="G684" i="58"/>
  <c r="G685" i="58"/>
  <c r="G686" i="58"/>
  <c r="G687" i="58"/>
  <c r="G691" i="58"/>
  <c r="G692" i="58"/>
  <c r="G693" i="58"/>
  <c r="G694" i="58"/>
  <c r="G695" i="58"/>
  <c r="G696" i="58"/>
  <c r="G697" i="58"/>
  <c r="G698" i="58"/>
  <c r="G699" i="58"/>
  <c r="G700" i="58"/>
  <c r="G703" i="58"/>
  <c r="G704" i="58"/>
  <c r="G705" i="58"/>
  <c r="G706" i="58"/>
  <c r="G707" i="58"/>
  <c r="G708" i="58"/>
  <c r="G709" i="58"/>
  <c r="G710" i="58"/>
  <c r="G711" i="58"/>
  <c r="G712" i="58"/>
  <c r="G715" i="58"/>
  <c r="G716" i="58"/>
  <c r="G717" i="58"/>
  <c r="G718" i="58"/>
  <c r="G719" i="58"/>
  <c r="G720" i="58"/>
  <c r="G721" i="58"/>
  <c r="G724" i="58"/>
  <c r="G725" i="58"/>
  <c r="G726" i="58"/>
  <c r="G729" i="58"/>
  <c r="G730" i="58"/>
  <c r="G731" i="58"/>
  <c r="G734" i="58"/>
  <c r="G735" i="58"/>
  <c r="G736" i="58"/>
  <c r="G737" i="58"/>
  <c r="G740" i="58"/>
  <c r="G741" i="58"/>
  <c r="G742" i="58"/>
  <c r="G745" i="58"/>
  <c r="G746" i="58"/>
  <c r="G747" i="58"/>
  <c r="G748" i="58"/>
  <c r="G750" i="58"/>
  <c r="G751" i="58"/>
  <c r="G754" i="58"/>
  <c r="G755" i="58"/>
  <c r="G756" i="58"/>
  <c r="G757" i="58"/>
  <c r="G760" i="58"/>
  <c r="G761" i="58"/>
  <c r="G762" i="58"/>
  <c r="G765" i="58"/>
  <c r="G766" i="58"/>
  <c r="G769" i="58"/>
  <c r="G770" i="58"/>
  <c r="G773" i="58"/>
  <c r="G774" i="58"/>
  <c r="G775" i="58"/>
  <c r="G778" i="58"/>
  <c r="G779" i="58"/>
  <c r="G783" i="58"/>
  <c r="G784" i="58"/>
  <c r="G785" i="58"/>
  <c r="G786" i="58"/>
  <c r="G788" i="58"/>
  <c r="G789" i="58"/>
  <c r="G790" i="58"/>
  <c r="G791" i="58"/>
  <c r="G792" i="58"/>
  <c r="G793" i="58"/>
  <c r="G796" i="58"/>
  <c r="G797" i="58"/>
  <c r="G798" i="58"/>
  <c r="G801" i="58"/>
  <c r="G802" i="58"/>
  <c r="G803" i="58"/>
  <c r="G804" i="58"/>
  <c r="G805" i="58"/>
  <c r="G808" i="58"/>
  <c r="G809" i="58"/>
  <c r="G810" i="58"/>
  <c r="G813" i="58"/>
  <c r="G814" i="58"/>
  <c r="G815" i="58"/>
  <c r="G819" i="58"/>
  <c r="G820" i="58"/>
  <c r="G821" i="58"/>
  <c r="G824" i="58"/>
  <c r="G825" i="58"/>
  <c r="G826" i="58"/>
  <c r="G827" i="58"/>
  <c r="G828" i="58"/>
  <c r="G829" i="58"/>
  <c r="G832" i="58"/>
  <c r="G833" i="58"/>
  <c r="G834" i="58"/>
  <c r="G837" i="58"/>
  <c r="G838" i="58"/>
  <c r="G839" i="58"/>
  <c r="G842" i="58"/>
  <c r="G843" i="58"/>
  <c r="G844" i="58"/>
  <c r="G847" i="58"/>
  <c r="G848" i="58"/>
  <c r="G851" i="58"/>
  <c r="G852" i="58"/>
  <c r="G855" i="58"/>
  <c r="G856" i="58"/>
  <c r="G860" i="58"/>
  <c r="G861" i="58"/>
  <c r="G862" i="58"/>
  <c r="G863" i="58"/>
  <c r="G866" i="58"/>
  <c r="G867" i="58"/>
  <c r="G868" i="58"/>
  <c r="G869" i="58"/>
  <c r="G870" i="58"/>
  <c r="G873" i="58"/>
  <c r="G874" i="58"/>
  <c r="G875" i="58"/>
  <c r="G878" i="58"/>
  <c r="G879" i="58"/>
  <c r="G880" i="58"/>
  <c r="G883" i="58"/>
  <c r="G884" i="58"/>
  <c r="G885" i="58"/>
  <c r="G886" i="58"/>
  <c r="G887" i="58"/>
  <c r="G888" i="58"/>
  <c r="G889" i="58"/>
  <c r="G892" i="58"/>
  <c r="G893" i="58"/>
  <c r="G894" i="58"/>
  <c r="G895" i="58"/>
  <c r="G896" i="58"/>
  <c r="G899" i="58"/>
  <c r="G900" i="58"/>
  <c r="G901" i="58"/>
  <c r="G902" i="58"/>
  <c r="G903" i="58"/>
  <c r="G904" i="58"/>
  <c r="G905" i="58"/>
  <c r="G908" i="58"/>
  <c r="G909" i="58"/>
  <c r="G910" i="58"/>
  <c r="G913" i="58"/>
  <c r="G914" i="58"/>
  <c r="G915" i="58"/>
  <c r="G917" i="58"/>
  <c r="G918" i="58"/>
  <c r="G919" i="58"/>
  <c r="G922" i="58"/>
  <c r="G923" i="58"/>
  <c r="G924" i="58"/>
  <c r="G925" i="58"/>
  <c r="G928" i="58"/>
  <c r="G929" i="58"/>
  <c r="G930" i="58"/>
  <c r="G931" i="58"/>
  <c r="G932" i="58"/>
  <c r="G935" i="58"/>
  <c r="G936" i="58"/>
  <c r="G937" i="58"/>
  <c r="G938" i="58"/>
  <c r="G939" i="58"/>
  <c r="G940" i="58"/>
  <c r="G941" i="58"/>
  <c r="G944" i="58"/>
  <c r="G945" i="58"/>
  <c r="G946" i="58"/>
  <c r="G949" i="58"/>
  <c r="G950" i="58"/>
  <c r="G951" i="58"/>
  <c r="G952" i="58"/>
  <c r="G953" i="58"/>
  <c r="G954" i="58"/>
  <c r="G955" i="58"/>
  <c r="G956" i="58"/>
  <c r="G957" i="58"/>
  <c r="G958" i="58"/>
  <c r="G959" i="58"/>
  <c r="G960" i="58"/>
  <c r="G962" i="58"/>
  <c r="G963" i="58"/>
  <c r="G964" i="58"/>
  <c r="G965" i="58"/>
  <c r="G966" i="58"/>
  <c r="G967" i="58"/>
  <c r="G968" i="58"/>
  <c r="G971" i="58"/>
  <c r="G972" i="58"/>
  <c r="G973" i="58"/>
  <c r="G974" i="58"/>
  <c r="G975" i="58"/>
  <c r="G976" i="58"/>
  <c r="G977" i="58"/>
  <c r="G980" i="58"/>
  <c r="G981" i="58"/>
  <c r="G982" i="58"/>
  <c r="G983" i="58"/>
  <c r="G984" i="58"/>
  <c r="G985" i="58"/>
  <c r="G986" i="58"/>
  <c r="G14" i="58"/>
  <c r="G15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5" i="58"/>
  <c r="G56" i="58"/>
  <c r="G57" i="58"/>
  <c r="G58" i="58"/>
  <c r="G59" i="58"/>
  <c r="G60" i="58"/>
  <c r="G61" i="58"/>
  <c r="G62" i="58"/>
  <c r="G63" i="58"/>
  <c r="G64" i="58"/>
  <c r="G65" i="58"/>
  <c r="G68" i="58"/>
  <c r="G69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5" i="58"/>
  <c r="G86" i="58"/>
  <c r="G87" i="58"/>
  <c r="G88" i="58"/>
  <c r="G89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3" i="58"/>
  <c r="G174" i="58"/>
  <c r="G175" i="58"/>
  <c r="G176" i="58"/>
  <c r="G177" i="58"/>
  <c r="G178" i="58"/>
  <c r="G179" i="58"/>
  <c r="G180" i="58"/>
  <c r="G181" i="58"/>
  <c r="G182" i="58"/>
  <c r="G185" i="58"/>
  <c r="G186" i="58"/>
  <c r="G187" i="58"/>
  <c r="G188" i="58"/>
  <c r="G189" i="58"/>
  <c r="G190" i="58"/>
  <c r="G191" i="58"/>
  <c r="G192" i="58"/>
  <c r="G193" i="58"/>
  <c r="G194" i="58"/>
  <c r="G195" i="58"/>
  <c r="G200" i="58"/>
  <c r="G201" i="58"/>
  <c r="G202" i="58"/>
  <c r="G205" i="58"/>
  <c r="G206" i="58"/>
  <c r="G207" i="58"/>
  <c r="G208" i="58"/>
  <c r="G209" i="58"/>
  <c r="G212" i="58"/>
  <c r="G213" i="58"/>
  <c r="G214" i="58"/>
  <c r="G215" i="58"/>
  <c r="G216" i="58"/>
  <c r="G217" i="58"/>
  <c r="G220" i="58"/>
  <c r="G221" i="58"/>
  <c r="G224" i="58"/>
  <c r="G225" i="58"/>
  <c r="G226" i="58"/>
  <c r="G227" i="58"/>
  <c r="G228" i="58"/>
  <c r="G229" i="58"/>
  <c r="G232" i="58"/>
  <c r="G233" i="58"/>
  <c r="G234" i="58"/>
  <c r="G235" i="58"/>
  <c r="G236" i="58"/>
  <c r="G237" i="58"/>
  <c r="G238" i="58"/>
  <c r="G239" i="58"/>
  <c r="G242" i="58"/>
  <c r="G243" i="58"/>
  <c r="G244" i="58"/>
  <c r="G245" i="58"/>
  <c r="G248" i="58"/>
  <c r="G249" i="58"/>
  <c r="G250" i="58"/>
  <c r="G251" i="58"/>
  <c r="G252" i="58"/>
  <c r="G255" i="58"/>
  <c r="G256" i="58"/>
  <c r="G257" i="58"/>
  <c r="G258" i="58"/>
  <c r="G259" i="58"/>
  <c r="G260" i="58"/>
  <c r="G263" i="58"/>
  <c r="G264" i="58"/>
  <c r="G265" i="58"/>
  <c r="G266" i="58"/>
  <c r="G267" i="58"/>
  <c r="G268" i="58"/>
  <c r="G271" i="58"/>
  <c r="G272" i="58"/>
  <c r="G276" i="58"/>
  <c r="G277" i="58"/>
  <c r="G280" i="58"/>
  <c r="G281" i="58"/>
  <c r="G282" i="58"/>
  <c r="G283" i="58"/>
  <c r="G284" i="58"/>
  <c r="G287" i="58"/>
  <c r="G288" i="58"/>
  <c r="G289" i="58"/>
  <c r="G290" i="58"/>
  <c r="G458" i="58"/>
  <c r="G459" i="58"/>
  <c r="B980" i="58"/>
  <c r="B981" i="58" s="1"/>
  <c r="B982" i="58" s="1"/>
  <c r="B983" i="58" s="1"/>
  <c r="B984" i="58" s="1"/>
  <c r="B985" i="58" s="1"/>
  <c r="B986" i="58" s="1"/>
  <c r="B971" i="58"/>
  <c r="B972" i="58" s="1"/>
  <c r="B973" i="58" s="1"/>
  <c r="B974" i="58" s="1"/>
  <c r="B975" i="58" s="1"/>
  <c r="B976" i="58" s="1"/>
  <c r="B977" i="58" s="1"/>
  <c r="G970" i="58"/>
  <c r="G969" i="58"/>
  <c r="B962" i="58"/>
  <c r="B963" i="58" s="1"/>
  <c r="B964" i="58" s="1"/>
  <c r="B965" i="58" s="1"/>
  <c r="B966" i="58" s="1"/>
  <c r="B967" i="58" s="1"/>
  <c r="B968" i="58" s="1"/>
  <c r="G961" i="58"/>
  <c r="B949" i="58"/>
  <c r="B950" i="58" s="1"/>
  <c r="B951" i="58" s="1"/>
  <c r="B952" i="58" s="1"/>
  <c r="B953" i="58" s="1"/>
  <c r="B954" i="58" s="1"/>
  <c r="B955" i="58" s="1"/>
  <c r="B956" i="58" s="1"/>
  <c r="B957" i="58" s="1"/>
  <c r="B958" i="58" s="1"/>
  <c r="B959" i="58" s="1"/>
  <c r="G948" i="58"/>
  <c r="G947" i="58"/>
  <c r="B944" i="58"/>
  <c r="B945" i="58" s="1"/>
  <c r="B946" i="58" s="1"/>
  <c r="G943" i="58"/>
  <c r="G942" i="58"/>
  <c r="B935" i="58"/>
  <c r="B936" i="58" s="1"/>
  <c r="B937" i="58" s="1"/>
  <c r="B938" i="58" s="1"/>
  <c r="B939" i="58" s="1"/>
  <c r="B940" i="58" s="1"/>
  <c r="B941" i="58" s="1"/>
  <c r="G934" i="58"/>
  <c r="G933" i="58"/>
  <c r="B928" i="58"/>
  <c r="B929" i="58"/>
  <c r="B930" i="58" s="1"/>
  <c r="B931" i="58" s="1"/>
  <c r="B932" i="58" s="1"/>
  <c r="G927" i="58"/>
  <c r="G926" i="58"/>
  <c r="B922" i="58"/>
  <c r="B923" i="58" s="1"/>
  <c r="B924" i="58" s="1"/>
  <c r="B925" i="58" s="1"/>
  <c r="G921" i="58"/>
  <c r="G920" i="58"/>
  <c r="B917" i="58"/>
  <c r="B918" i="58" s="1"/>
  <c r="G916" i="58"/>
  <c r="B913" i="58"/>
  <c r="B914" i="58" s="1"/>
  <c r="G912" i="58"/>
  <c r="G911" i="58"/>
  <c r="B908" i="58"/>
  <c r="B909" i="58" s="1"/>
  <c r="B910" i="58" s="1"/>
  <c r="G907" i="58"/>
  <c r="G906" i="58"/>
  <c r="B899" i="58"/>
  <c r="B900" i="58" s="1"/>
  <c r="B901" i="58" s="1"/>
  <c r="B902" i="58" s="1"/>
  <c r="B903" i="58" s="1"/>
  <c r="B904" i="58" s="1"/>
  <c r="B905" i="58" s="1"/>
  <c r="G898" i="58"/>
  <c r="G897" i="58"/>
  <c r="B892" i="58"/>
  <c r="B893" i="58" s="1"/>
  <c r="B894" i="58" s="1"/>
  <c r="B895" i="58" s="1"/>
  <c r="B896" i="58" s="1"/>
  <c r="G891" i="58"/>
  <c r="G890" i="58"/>
  <c r="B883" i="58"/>
  <c r="B884" i="58" s="1"/>
  <c r="B885" i="58" s="1"/>
  <c r="B886" i="58" s="1"/>
  <c r="B887" i="58" s="1"/>
  <c r="B888" i="58" s="1"/>
  <c r="B889" i="58" s="1"/>
  <c r="G882" i="58"/>
  <c r="G881" i="58"/>
  <c r="B878" i="58"/>
  <c r="B879" i="58" s="1"/>
  <c r="B880" i="58" s="1"/>
  <c r="G877" i="58"/>
  <c r="G876" i="58"/>
  <c r="B873" i="58"/>
  <c r="B874" i="58" s="1"/>
  <c r="B875" i="58" s="1"/>
  <c r="G872" i="58"/>
  <c r="G871" i="58"/>
  <c r="B866" i="58"/>
  <c r="B867" i="58" s="1"/>
  <c r="B868" i="58" s="1"/>
  <c r="B869" i="58" s="1"/>
  <c r="B870" i="58" s="1"/>
  <c r="G865" i="58"/>
  <c r="G864" i="58"/>
  <c r="B860" i="58"/>
  <c r="B861" i="58" s="1"/>
  <c r="B862" i="58" s="1"/>
  <c r="B863" i="58" s="1"/>
  <c r="G859" i="58"/>
  <c r="G858" i="58"/>
  <c r="G857" i="58"/>
  <c r="B855" i="58"/>
  <c r="B856" i="58" s="1"/>
  <c r="G854" i="58"/>
  <c r="G853" i="58"/>
  <c r="B851" i="58"/>
  <c r="B852" i="58" s="1"/>
  <c r="G850" i="58"/>
  <c r="G849" i="58"/>
  <c r="B847" i="58"/>
  <c r="B848" i="58" s="1"/>
  <c r="G846" i="58"/>
  <c r="G845" i="58"/>
  <c r="B842" i="58"/>
  <c r="B843" i="58" s="1"/>
  <c r="B844" i="58" s="1"/>
  <c r="G841" i="58"/>
  <c r="G840" i="58"/>
  <c r="B837" i="58"/>
  <c r="B838" i="58" s="1"/>
  <c r="B839" i="58" s="1"/>
  <c r="G836" i="58"/>
  <c r="G835" i="58"/>
  <c r="B832" i="58"/>
  <c r="B833" i="58" s="1"/>
  <c r="B834" i="58" s="1"/>
  <c r="G831" i="58"/>
  <c r="G830" i="58"/>
  <c r="B824" i="58"/>
  <c r="B825" i="58" s="1"/>
  <c r="B826" i="58" s="1"/>
  <c r="B827" i="58" s="1"/>
  <c r="B828" i="58" s="1"/>
  <c r="B829" i="58" s="1"/>
  <c r="G823" i="58"/>
  <c r="G822" i="58"/>
  <c r="B819" i="58"/>
  <c r="B820" i="58" s="1"/>
  <c r="B821" i="58" s="1"/>
  <c r="G818" i="58"/>
  <c r="G817" i="58"/>
  <c r="G816" i="58"/>
  <c r="B813" i="58"/>
  <c r="B814" i="58" s="1"/>
  <c r="B815" i="58" s="1"/>
  <c r="G812" i="58"/>
  <c r="G811" i="58"/>
  <c r="B808" i="58"/>
  <c r="B809" i="58" s="1"/>
  <c r="B810" i="58" s="1"/>
  <c r="G807" i="58"/>
  <c r="G806" i="58"/>
  <c r="B801" i="58"/>
  <c r="B802" i="58" s="1"/>
  <c r="B803" i="58" s="1"/>
  <c r="B804" i="58" s="1"/>
  <c r="B805" i="58" s="1"/>
  <c r="G800" i="58"/>
  <c r="G799" i="58"/>
  <c r="B796" i="58"/>
  <c r="B797" i="58" s="1"/>
  <c r="B798" i="58" s="1"/>
  <c r="G795" i="58"/>
  <c r="G794" i="58"/>
  <c r="B788" i="58"/>
  <c r="B789" i="58" s="1"/>
  <c r="B790" i="58" s="1"/>
  <c r="B791" i="58" s="1"/>
  <c r="B792" i="58" s="1"/>
  <c r="B793" i="58" s="1"/>
  <c r="G787" i="58"/>
  <c r="B783" i="58"/>
  <c r="B784" i="58" s="1"/>
  <c r="B785" i="58" s="1"/>
  <c r="G782" i="58"/>
  <c r="G781" i="58"/>
  <c r="G780" i="58"/>
  <c r="B778" i="58"/>
  <c r="B779" i="58" s="1"/>
  <c r="G777" i="58"/>
  <c r="G776" i="58"/>
  <c r="B773" i="58"/>
  <c r="B774" i="58" s="1"/>
  <c r="B775" i="58" s="1"/>
  <c r="G772" i="58"/>
  <c r="G771" i="58"/>
  <c r="B769" i="58"/>
  <c r="B770" i="58" s="1"/>
  <c r="G768" i="58"/>
  <c r="G767" i="58"/>
  <c r="B765" i="58"/>
  <c r="B766" i="58" s="1"/>
  <c r="G764" i="58"/>
  <c r="G763" i="58"/>
  <c r="B760" i="58"/>
  <c r="B761" i="58" s="1"/>
  <c r="B762" i="58" s="1"/>
  <c r="G759" i="58"/>
  <c r="G758" i="58"/>
  <c r="B754" i="58"/>
  <c r="B755" i="58" s="1"/>
  <c r="B756" i="58" s="1"/>
  <c r="B757" i="58" s="1"/>
  <c r="G753" i="58"/>
  <c r="G752" i="58"/>
  <c r="B750" i="58"/>
  <c r="B751" i="58" s="1"/>
  <c r="G749" i="58"/>
  <c r="B745" i="58"/>
  <c r="B746" i="58" s="1"/>
  <c r="B747" i="58" s="1"/>
  <c r="G744" i="58"/>
  <c r="G743" i="58"/>
  <c r="B740" i="58"/>
  <c r="B741" i="58" s="1"/>
  <c r="B742" i="58" s="1"/>
  <c r="G739" i="58"/>
  <c r="G738" i="58"/>
  <c r="B734" i="58"/>
  <c r="B735" i="58" s="1"/>
  <c r="B736" i="58" s="1"/>
  <c r="B737" i="58" s="1"/>
  <c r="G733" i="58"/>
  <c r="G732" i="58"/>
  <c r="B729" i="58"/>
  <c r="B730" i="58" s="1"/>
  <c r="B731" i="58" s="1"/>
  <c r="G728" i="58"/>
  <c r="G727" i="58"/>
  <c r="B724" i="58"/>
  <c r="B725" i="58" s="1"/>
  <c r="B726" i="58" s="1"/>
  <c r="G723" i="58"/>
  <c r="G722" i="58"/>
  <c r="B715" i="58"/>
  <c r="B716" i="58" s="1"/>
  <c r="B717" i="58" s="1"/>
  <c r="B718" i="58" s="1"/>
  <c r="B719" i="58" s="1"/>
  <c r="B720" i="58" s="1"/>
  <c r="B721" i="58" s="1"/>
  <c r="G714" i="58"/>
  <c r="G713" i="58"/>
  <c r="B703" i="58"/>
  <c r="B704" i="58" s="1"/>
  <c r="B705" i="58" s="1"/>
  <c r="B706" i="58" s="1"/>
  <c r="B707" i="58" s="1"/>
  <c r="B708" i="58" s="1"/>
  <c r="B709" i="58" s="1"/>
  <c r="B710" i="58" s="1"/>
  <c r="B711" i="58" s="1"/>
  <c r="B712" i="58" s="1"/>
  <c r="G702" i="58"/>
  <c r="G701" i="58"/>
  <c r="B691" i="58"/>
  <c r="B692" i="58" s="1"/>
  <c r="B693" i="58" s="1"/>
  <c r="B694" i="58" s="1"/>
  <c r="B695" i="58" s="1"/>
  <c r="B696" i="58" s="1"/>
  <c r="B697" i="58" s="1"/>
  <c r="B698" i="58" s="1"/>
  <c r="B699" i="58" s="1"/>
  <c r="B700" i="58" s="1"/>
  <c r="G690" i="58"/>
  <c r="G689" i="58"/>
  <c r="G688" i="58"/>
  <c r="B680" i="58"/>
  <c r="B681" i="58" s="1"/>
  <c r="B682" i="58" s="1"/>
  <c r="B683" i="58" s="1"/>
  <c r="B684" i="58" s="1"/>
  <c r="B685" i="58" s="1"/>
  <c r="B686" i="58" s="1"/>
  <c r="B687" i="58" s="1"/>
  <c r="G679" i="58"/>
  <c r="G678" i="58"/>
  <c r="B676" i="58"/>
  <c r="B677" i="58" s="1"/>
  <c r="G675" i="58"/>
  <c r="G674" i="58"/>
  <c r="B667" i="58"/>
  <c r="B668" i="58" s="1"/>
  <c r="B669" i="58" s="1"/>
  <c r="B670" i="58" s="1"/>
  <c r="B671" i="58" s="1"/>
  <c r="B672" i="58" s="1"/>
  <c r="B673" i="58" s="1"/>
  <c r="G666" i="58"/>
  <c r="G665" i="58"/>
  <c r="B659" i="58"/>
  <c r="B660" i="58" s="1"/>
  <c r="B661" i="58" s="1"/>
  <c r="B662" i="58" s="1"/>
  <c r="B663" i="58" s="1"/>
  <c r="B664" i="58" s="1"/>
  <c r="G658" i="58"/>
  <c r="G657" i="58"/>
  <c r="B651" i="58"/>
  <c r="B652" i="58" s="1"/>
  <c r="B653" i="58" s="1"/>
  <c r="B654" i="58" s="1"/>
  <c r="B655" i="58" s="1"/>
  <c r="B656" i="58" s="1"/>
  <c r="G650" i="58"/>
  <c r="G649" i="58"/>
  <c r="B642" i="58"/>
  <c r="B643" i="58" s="1"/>
  <c r="B644" i="58" s="1"/>
  <c r="B645" i="58" s="1"/>
  <c r="B646" i="58" s="1"/>
  <c r="B647" i="58" s="1"/>
  <c r="B648" i="58" s="1"/>
  <c r="G641" i="58"/>
  <c r="G640" i="58"/>
  <c r="G639" i="58"/>
  <c r="B635" i="58"/>
  <c r="B636" i="58" s="1"/>
  <c r="B637" i="58" s="1"/>
  <c r="B638" i="58" s="1"/>
  <c r="G634" i="58"/>
  <c r="G633" i="58"/>
  <c r="B630" i="58"/>
  <c r="B631" i="58" s="1"/>
  <c r="B632" i="58" s="1"/>
  <c r="G629" i="58"/>
  <c r="G628" i="58"/>
  <c r="B622" i="58"/>
  <c r="B623" i="58" s="1"/>
  <c r="B624" i="58" s="1"/>
  <c r="B625" i="58" s="1"/>
  <c r="B626" i="58" s="1"/>
  <c r="B627" i="58" s="1"/>
  <c r="G621" i="58"/>
  <c r="G620" i="58"/>
  <c r="B614" i="58"/>
  <c r="B615" i="58" s="1"/>
  <c r="B616" i="58" s="1"/>
  <c r="B617" i="58" s="1"/>
  <c r="B618" i="58" s="1"/>
  <c r="B619" i="58" s="1"/>
  <c r="G613" i="58"/>
  <c r="G612" i="58"/>
  <c r="B609" i="58"/>
  <c r="B610" i="58" s="1"/>
  <c r="B611" i="58" s="1"/>
  <c r="G608" i="58"/>
  <c r="G607" i="58"/>
  <c r="G606" i="58"/>
  <c r="B604" i="58"/>
  <c r="B605" i="58" s="1"/>
  <c r="G603" i="58"/>
  <c r="G602" i="58"/>
  <c r="B599" i="58"/>
  <c r="B600" i="58" s="1"/>
  <c r="B601" i="58" s="1"/>
  <c r="G598" i="58"/>
  <c r="G597" i="58"/>
  <c r="B595" i="58"/>
  <c r="B596" i="58" s="1"/>
  <c r="G594" i="58"/>
  <c r="G593" i="58"/>
  <c r="B588" i="58"/>
  <c r="B589" i="58" s="1"/>
  <c r="B590" i="58" s="1"/>
  <c r="B591" i="58" s="1"/>
  <c r="B592" i="58" s="1"/>
  <c r="G587" i="58"/>
  <c r="G586" i="58"/>
  <c r="B581" i="58"/>
  <c r="B582" i="58" s="1"/>
  <c r="B583" i="58" s="1"/>
  <c r="B584" i="58" s="1"/>
  <c r="B585" i="58" s="1"/>
  <c r="G580" i="58"/>
  <c r="B574" i="58"/>
  <c r="B575" i="58" s="1"/>
  <c r="B576" i="58" s="1"/>
  <c r="B577" i="58" s="1"/>
  <c r="B578" i="58" s="1"/>
  <c r="G573" i="58"/>
  <c r="G572" i="58"/>
  <c r="B567" i="58"/>
  <c r="B568" i="58" s="1"/>
  <c r="B569" i="58" s="1"/>
  <c r="B570" i="58" s="1"/>
  <c r="B571" i="58" s="1"/>
  <c r="G566" i="58"/>
  <c r="G565" i="58"/>
  <c r="B560" i="58"/>
  <c r="B561" i="58" s="1"/>
  <c r="B562" i="58" s="1"/>
  <c r="B563" i="58" s="1"/>
  <c r="B564" i="58" s="1"/>
  <c r="G559" i="58"/>
  <c r="G558" i="58"/>
  <c r="B552" i="58"/>
  <c r="B553" i="58" s="1"/>
  <c r="B554" i="58" s="1"/>
  <c r="B555" i="58" s="1"/>
  <c r="B556" i="58" s="1"/>
  <c r="B557" i="58" s="1"/>
  <c r="G551" i="58"/>
  <c r="G550" i="58"/>
  <c r="B545" i="58"/>
  <c r="B546" i="58" s="1"/>
  <c r="B547" i="58" s="1"/>
  <c r="B548" i="58" s="1"/>
  <c r="B549" i="58" s="1"/>
  <c r="G544" i="58"/>
  <c r="G543" i="58"/>
  <c r="B538" i="58"/>
  <c r="B539" i="58" s="1"/>
  <c r="B540" i="58" s="1"/>
  <c r="B541" i="58" s="1"/>
  <c r="B542" i="58" s="1"/>
  <c r="G537" i="58"/>
  <c r="G536" i="58"/>
  <c r="G535" i="58"/>
  <c r="B530" i="58"/>
  <c r="B531" i="58" s="1"/>
  <c r="B532" i="58" s="1"/>
  <c r="B533" i="58" s="1"/>
  <c r="B534" i="58" s="1"/>
  <c r="G529" i="58"/>
  <c r="G528" i="58"/>
  <c r="B521" i="58"/>
  <c r="B522" i="58" s="1"/>
  <c r="B523" i="58" s="1"/>
  <c r="B524" i="58" s="1"/>
  <c r="B525" i="58" s="1"/>
  <c r="B526" i="58" s="1"/>
  <c r="B527" i="58" s="1"/>
  <c r="G520" i="58"/>
  <c r="G519" i="58"/>
  <c r="B510" i="58"/>
  <c r="B511" i="58" s="1"/>
  <c r="B512" i="58" s="1"/>
  <c r="B513" i="58" s="1"/>
  <c r="B514" i="58" s="1"/>
  <c r="B515" i="58" s="1"/>
  <c r="B516" i="58" s="1"/>
  <c r="B517" i="58" s="1"/>
  <c r="B518" i="58" s="1"/>
  <c r="G509" i="58"/>
  <c r="G508" i="58"/>
  <c r="G507" i="58"/>
  <c r="B499" i="58"/>
  <c r="B500" i="58" s="1"/>
  <c r="B501" i="58" s="1"/>
  <c r="B502" i="58" s="1"/>
  <c r="B503" i="58" s="1"/>
  <c r="B504" i="58" s="1"/>
  <c r="B505" i="58" s="1"/>
  <c r="B506" i="58" s="1"/>
  <c r="G498" i="58"/>
  <c r="G497" i="58"/>
  <c r="B490" i="58"/>
  <c r="B491" i="58" s="1"/>
  <c r="B492" i="58" s="1"/>
  <c r="B493" i="58" s="1"/>
  <c r="B494" i="58" s="1"/>
  <c r="B495" i="58" s="1"/>
  <c r="B496" i="58" s="1"/>
  <c r="G489" i="58"/>
  <c r="G488" i="58"/>
  <c r="B481" i="58"/>
  <c r="B482" i="58" s="1"/>
  <c r="B483" i="58" s="1"/>
  <c r="B484" i="58" s="1"/>
  <c r="B485" i="58" s="1"/>
  <c r="B486" i="58" s="1"/>
  <c r="B487" i="58" s="1"/>
  <c r="G480" i="58"/>
  <c r="G479" i="58"/>
  <c r="B475" i="58"/>
  <c r="B476" i="58" s="1"/>
  <c r="B477" i="58" s="1"/>
  <c r="B478" i="58" s="1"/>
  <c r="G474" i="58"/>
  <c r="G473" i="58"/>
  <c r="B467" i="58"/>
  <c r="B468" i="58" s="1"/>
  <c r="B469" i="58" s="1"/>
  <c r="B470" i="58" s="1"/>
  <c r="B471" i="58" s="1"/>
  <c r="B472" i="58" s="1"/>
  <c r="G466" i="58"/>
  <c r="G465" i="58"/>
  <c r="B463" i="58"/>
  <c r="B464" i="58" s="1"/>
  <c r="G462" i="58"/>
  <c r="G461" i="58"/>
  <c r="G460" i="58"/>
  <c r="B458" i="58"/>
  <c r="B459" i="58" s="1"/>
  <c r="G457" i="58"/>
  <c r="G456" i="58"/>
  <c r="B450" i="58"/>
  <c r="B451" i="58" s="1"/>
  <c r="B452" i="58" s="1"/>
  <c r="B453" i="58" s="1"/>
  <c r="B454" i="58" s="1"/>
  <c r="B455" i="58" s="1"/>
  <c r="G449" i="58"/>
  <c r="G448" i="58"/>
  <c r="B443" i="58"/>
  <c r="B444" i="58" s="1"/>
  <c r="B445" i="58" s="1"/>
  <c r="B446" i="58" s="1"/>
  <c r="B447" i="58" s="1"/>
  <c r="G442" i="58"/>
  <c r="G441" i="58"/>
  <c r="B436" i="58"/>
  <c r="B437" i="58" s="1"/>
  <c r="B438" i="58" s="1"/>
  <c r="B439" i="58" s="1"/>
  <c r="B440" i="58" s="1"/>
  <c r="G435" i="58"/>
  <c r="G434" i="58"/>
  <c r="B431" i="58"/>
  <c r="B432" i="58" s="1"/>
  <c r="B433" i="58" s="1"/>
  <c r="G430" i="58"/>
  <c r="G429" i="58"/>
  <c r="B422" i="58"/>
  <c r="B423" i="58" s="1"/>
  <c r="B424" i="58" s="1"/>
  <c r="B425" i="58" s="1"/>
  <c r="B426" i="58" s="1"/>
  <c r="B427" i="58" s="1"/>
  <c r="B428" i="58" s="1"/>
  <c r="G421" i="58"/>
  <c r="B416" i="58"/>
  <c r="B417" i="58" s="1"/>
  <c r="B418" i="58" s="1"/>
  <c r="B419" i="58" s="1"/>
  <c r="G415" i="58"/>
  <c r="G414" i="58"/>
  <c r="B408" i="58"/>
  <c r="B409" i="58" s="1"/>
  <c r="B410" i="58" s="1"/>
  <c r="B411" i="58" s="1"/>
  <c r="B412" i="58" s="1"/>
  <c r="B413" i="58" s="1"/>
  <c r="G407" i="58"/>
  <c r="G406" i="58"/>
  <c r="B399" i="58"/>
  <c r="B400" i="58" s="1"/>
  <c r="B401" i="58" s="1"/>
  <c r="B402" i="58" s="1"/>
  <c r="B403" i="58" s="1"/>
  <c r="B404" i="58" s="1"/>
  <c r="B405" i="58" s="1"/>
  <c r="G398" i="58"/>
  <c r="G397" i="58"/>
  <c r="G396" i="58"/>
  <c r="B391" i="58"/>
  <c r="B392" i="58" s="1"/>
  <c r="B393" i="58" s="1"/>
  <c r="B394" i="58" s="1"/>
  <c r="B395" i="58" s="1"/>
  <c r="G390" i="58"/>
  <c r="G389" i="58"/>
  <c r="B381" i="58"/>
  <c r="B382" i="58" s="1"/>
  <c r="B383" i="58" s="1"/>
  <c r="B384" i="58" s="1"/>
  <c r="B385" i="58" s="1"/>
  <c r="B386" i="58" s="1"/>
  <c r="B387" i="58" s="1"/>
  <c r="B388" i="58" s="1"/>
  <c r="G379" i="58"/>
  <c r="B371" i="58"/>
  <c r="B372" i="58" s="1"/>
  <c r="B373" i="58" s="1"/>
  <c r="B374" i="58" s="1"/>
  <c r="B375" i="58" s="1"/>
  <c r="B376" i="58" s="1"/>
  <c r="B377" i="58" s="1"/>
  <c r="B378" i="58" s="1"/>
  <c r="G369" i="58"/>
  <c r="B364" i="58"/>
  <c r="B365" i="58" s="1"/>
  <c r="B366" i="58" s="1"/>
  <c r="B367" i="58" s="1"/>
  <c r="B368" i="58" s="1"/>
  <c r="G362" i="58"/>
  <c r="B358" i="58"/>
  <c r="B359" i="58" s="1"/>
  <c r="B360" i="58" s="1"/>
  <c r="B361" i="58" s="1"/>
  <c r="G356" i="58"/>
  <c r="B354" i="58"/>
  <c r="B355" i="58" s="1"/>
  <c r="B350" i="58"/>
  <c r="B351" i="58" s="1"/>
  <c r="G349" i="58"/>
  <c r="G348" i="58"/>
  <c r="B346" i="58"/>
  <c r="B347" i="58" s="1"/>
  <c r="G344" i="58"/>
  <c r="B339" i="58"/>
  <c r="B340" i="58" s="1"/>
  <c r="B341" i="58" s="1"/>
  <c r="B342" i="58" s="1"/>
  <c r="B343" i="58" s="1"/>
  <c r="G337" i="58"/>
  <c r="B332" i="58"/>
  <c r="B333" i="58" s="1"/>
  <c r="B334" i="58" s="1"/>
  <c r="B335" i="58" s="1"/>
  <c r="B336" i="58" s="1"/>
  <c r="G330" i="58"/>
  <c r="B324" i="58"/>
  <c r="B325" i="58" s="1"/>
  <c r="B326" i="58" s="1"/>
  <c r="B327" i="58" s="1"/>
  <c r="B328" i="58" s="1"/>
  <c r="B329" i="58" s="1"/>
  <c r="G322" i="58"/>
  <c r="B319" i="58"/>
  <c r="B320" i="58" s="1"/>
  <c r="B321" i="58" s="1"/>
  <c r="G317" i="58"/>
  <c r="G316" i="58"/>
  <c r="B311" i="58"/>
  <c r="B312" i="58" s="1"/>
  <c r="B313" i="58" s="1"/>
  <c r="B314" i="58" s="1"/>
  <c r="B315" i="58" s="1"/>
  <c r="G309" i="58"/>
  <c r="B305" i="58"/>
  <c r="B306" i="58" s="1"/>
  <c r="B307" i="58" s="1"/>
  <c r="B308" i="58" s="1"/>
  <c r="G304" i="58"/>
  <c r="G303" i="58"/>
  <c r="B299" i="58"/>
  <c r="B300" i="58" s="1"/>
  <c r="B301" i="58" s="1"/>
  <c r="B302" i="58" s="1"/>
  <c r="G297" i="58"/>
  <c r="B293" i="58"/>
  <c r="B294" i="58" s="1"/>
  <c r="B295" i="58" s="1"/>
  <c r="B296" i="58" s="1"/>
  <c r="G292" i="58"/>
  <c r="G291" i="58"/>
  <c r="B287" i="58"/>
  <c r="B288" i="58" s="1"/>
  <c r="B289" i="58" s="1"/>
  <c r="B290" i="58" s="1"/>
  <c r="G285" i="58"/>
  <c r="B280" i="58"/>
  <c r="B281" i="58" s="1"/>
  <c r="B282" i="58" s="1"/>
  <c r="B283" i="58" s="1"/>
  <c r="B284" i="58" s="1"/>
  <c r="G279" i="58"/>
  <c r="G278" i="58"/>
  <c r="B276" i="58"/>
  <c r="B277" i="58" s="1"/>
  <c r="G273" i="58"/>
  <c r="B271" i="58"/>
  <c r="B272" i="58" s="1"/>
  <c r="G269" i="58"/>
  <c r="B263" i="58"/>
  <c r="B264" i="58" s="1"/>
  <c r="B265" i="58" s="1"/>
  <c r="B266" i="58" s="1"/>
  <c r="B267" i="58" s="1"/>
  <c r="B268" i="58" s="1"/>
  <c r="G261" i="58"/>
  <c r="B255" i="58"/>
  <c r="B256" i="58" s="1"/>
  <c r="B257" i="58" s="1"/>
  <c r="B258" i="58" s="1"/>
  <c r="B259" i="58" s="1"/>
  <c r="B260" i="58" s="1"/>
  <c r="G253" i="58"/>
  <c r="B248" i="58"/>
  <c r="B249" i="58" s="1"/>
  <c r="B250" i="58" s="1"/>
  <c r="B251" i="58" s="1"/>
  <c r="B252" i="58" s="1"/>
  <c r="G246" i="58"/>
  <c r="B242" i="58"/>
  <c r="B243" i="58" s="1"/>
  <c r="B244" i="58" s="1"/>
  <c r="B245" i="58" s="1"/>
  <c r="G240" i="58"/>
  <c r="B232" i="58"/>
  <c r="B233" i="58" s="1"/>
  <c r="B234" i="58" s="1"/>
  <c r="B235" i="58" s="1"/>
  <c r="B236" i="58" s="1"/>
  <c r="B237" i="58" s="1"/>
  <c r="B238" i="58" s="1"/>
  <c r="B239" i="58" s="1"/>
  <c r="G230" i="58"/>
  <c r="B224" i="58"/>
  <c r="B225" i="58" s="1"/>
  <c r="B226" i="58" s="1"/>
  <c r="B227" i="58" s="1"/>
  <c r="B228" i="58" s="1"/>
  <c r="B229" i="58" s="1"/>
  <c r="G222" i="58"/>
  <c r="B220" i="58"/>
  <c r="B221" i="58" s="1"/>
  <c r="G218" i="58"/>
  <c r="B212" i="58"/>
  <c r="B213" i="58" s="1"/>
  <c r="B214" i="58" s="1"/>
  <c r="B215" i="58" s="1"/>
  <c r="B216" i="58" s="1"/>
  <c r="B217" i="58" s="1"/>
  <c r="G210" i="58"/>
  <c r="B205" i="58"/>
  <c r="B206" i="58" s="1"/>
  <c r="B207" i="58" s="1"/>
  <c r="B208" i="58" s="1"/>
  <c r="B209" i="58" s="1"/>
  <c r="G203" i="58"/>
  <c r="B200" i="58"/>
  <c r="B201" i="58" s="1"/>
  <c r="B202" i="58" s="1"/>
  <c r="G196" i="58"/>
  <c r="B185" i="58"/>
  <c r="B186" i="58" s="1"/>
  <c r="B187" i="58" s="1"/>
  <c r="B188" i="58" s="1"/>
  <c r="B189" i="58" s="1"/>
  <c r="B190" i="58" s="1"/>
  <c r="B191" i="58" s="1"/>
  <c r="B192" i="58" s="1"/>
  <c r="B193" i="58" s="1"/>
  <c r="B194" i="58" s="1"/>
  <c r="B195" i="58" s="1"/>
  <c r="G184" i="58"/>
  <c r="G183" i="58"/>
  <c r="B173" i="58"/>
  <c r="B174" i="58" s="1"/>
  <c r="B175" i="58" s="1"/>
  <c r="B176" i="58" s="1"/>
  <c r="B177" i="58" s="1"/>
  <c r="B178" i="58" s="1"/>
  <c r="B179" i="58" s="1"/>
  <c r="B180" i="58" s="1"/>
  <c r="B181" i="58" s="1"/>
  <c r="B182" i="58" s="1"/>
  <c r="G172" i="58"/>
  <c r="G171" i="58"/>
  <c r="B153" i="58"/>
  <c r="B154" i="58" s="1"/>
  <c r="B155" i="58" s="1"/>
  <c r="B156" i="58" s="1"/>
  <c r="B157" i="58" s="1"/>
  <c r="B158" i="58" s="1"/>
  <c r="B159" i="58" s="1"/>
  <c r="B160" i="58" s="1"/>
  <c r="B161" i="58" s="1"/>
  <c r="B162" i="58" s="1"/>
  <c r="B163" i="58" s="1"/>
  <c r="B164" i="58" s="1"/>
  <c r="B165" i="58" s="1"/>
  <c r="B166" i="58" s="1"/>
  <c r="B167" i="58" s="1"/>
  <c r="B168" i="58" s="1"/>
  <c r="B169" i="58" s="1"/>
  <c r="B170" i="58" s="1"/>
  <c r="G152" i="58"/>
  <c r="G151" i="58"/>
  <c r="B106" i="58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B118" i="58" s="1"/>
  <c r="B119" i="58" s="1"/>
  <c r="B120" i="58" s="1"/>
  <c r="B121" i="58" s="1"/>
  <c r="B122" i="58" s="1"/>
  <c r="B123" i="58" s="1"/>
  <c r="B124" i="58" s="1"/>
  <c r="B125" i="58" s="1"/>
  <c r="B126" i="58" s="1"/>
  <c r="B127" i="58" s="1"/>
  <c r="B128" i="58" s="1"/>
  <c r="B129" i="58" s="1"/>
  <c r="B130" i="58" s="1"/>
  <c r="B131" i="58" s="1"/>
  <c r="B132" i="58" s="1"/>
  <c r="B133" i="58" s="1"/>
  <c r="B134" i="58" s="1"/>
  <c r="B135" i="58" s="1"/>
  <c r="B136" i="58" s="1"/>
  <c r="B137" i="58" s="1"/>
  <c r="B138" i="58" s="1"/>
  <c r="B139" i="58" s="1"/>
  <c r="B140" i="58" s="1"/>
  <c r="B141" i="58" s="1"/>
  <c r="B142" i="58" s="1"/>
  <c r="B143" i="58" s="1"/>
  <c r="B144" i="58" s="1"/>
  <c r="B145" i="58" s="1"/>
  <c r="B146" i="58" s="1"/>
  <c r="B147" i="58" s="1"/>
  <c r="B148" i="58" s="1"/>
  <c r="B149" i="58" s="1"/>
  <c r="B150" i="58" s="1"/>
  <c r="G105" i="58"/>
  <c r="B92" i="58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G91" i="58"/>
  <c r="G90" i="58"/>
  <c r="B68" i="58"/>
  <c r="B69" i="58" s="1"/>
  <c r="B70" i="58" s="1"/>
  <c r="B71" i="58" s="1"/>
  <c r="G67" i="58"/>
  <c r="G66" i="58"/>
  <c r="B55" i="58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G54" i="58"/>
  <c r="G53" i="58"/>
  <c r="B18" i="58"/>
  <c r="B19" i="58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G17" i="58"/>
  <c r="G13" i="57"/>
  <c r="G14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8" i="57"/>
  <c r="G89" i="57"/>
  <c r="G90" i="57"/>
  <c r="G91" i="57"/>
  <c r="G92" i="57"/>
  <c r="G93" i="57"/>
  <c r="G94" i="57"/>
  <c r="G95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B98" i="57"/>
  <c r="B99" i="57" s="1"/>
  <c r="B100" i="57" s="1"/>
  <c r="B101" i="57" s="1"/>
  <c r="B102" i="57" s="1"/>
  <c r="B103" i="57" s="1"/>
  <c r="B104" i="57" s="1"/>
  <c r="B105" i="57" s="1"/>
  <c r="B106" i="57" s="1"/>
  <c r="B107" i="57" s="1"/>
  <c r="B108" i="57" s="1"/>
  <c r="B109" i="57" s="1"/>
  <c r="B88" i="57"/>
  <c r="B89" i="57" s="1"/>
  <c r="B90" i="57" s="1"/>
  <c r="B91" i="57" s="1"/>
  <c r="B92" i="57" s="1"/>
  <c r="B93" i="57" s="1"/>
  <c r="B94" i="57" s="1"/>
  <c r="B95" i="57" s="1"/>
  <c r="G87" i="57"/>
  <c r="G86" i="57"/>
  <c r="B70" i="57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54" i="57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7" i="57" s="1"/>
  <c r="B66" i="57" s="1"/>
  <c r="G52" i="57"/>
  <c r="B33" i="57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G31" i="57"/>
  <c r="B17" i="57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G12" i="53"/>
  <c r="G13" i="53"/>
  <c r="G14" i="53"/>
  <c r="G15" i="53"/>
  <c r="G16" i="53"/>
  <c r="G17" i="53"/>
  <c r="G18" i="53"/>
  <c r="G19" i="53"/>
  <c r="G96" i="53"/>
  <c r="G142" i="53"/>
  <c r="G144" i="53"/>
  <c r="G145" i="53"/>
  <c r="G146" i="53"/>
  <c r="G147" i="53"/>
  <c r="G148" i="53"/>
  <c r="G149" i="53"/>
  <c r="G150" i="53"/>
  <c r="G151" i="53"/>
  <c r="G152" i="53"/>
  <c r="G153" i="53"/>
  <c r="G154" i="53"/>
  <c r="G155" i="53"/>
  <c r="G156" i="53"/>
  <c r="G157" i="53"/>
  <c r="G158" i="53"/>
  <c r="G159" i="53"/>
  <c r="G160" i="53"/>
  <c r="G161" i="53"/>
  <c r="G162" i="53"/>
  <c r="G163" i="53"/>
  <c r="G164" i="53"/>
  <c r="G165" i="53"/>
  <c r="G166" i="53"/>
  <c r="G167" i="53"/>
  <c r="G168" i="53"/>
  <c r="G169" i="53"/>
  <c r="G170" i="53"/>
  <c r="G171" i="53"/>
  <c r="G172" i="53"/>
  <c r="G173" i="53"/>
  <c r="G174" i="53"/>
  <c r="G175" i="53"/>
  <c r="G176" i="53"/>
  <c r="G178" i="53"/>
  <c r="G179" i="53"/>
  <c r="G180" i="53"/>
  <c r="G181" i="53"/>
  <c r="G182" i="53"/>
  <c r="G183" i="53"/>
  <c r="G184" i="53"/>
  <c r="G185" i="53"/>
  <c r="G186" i="53"/>
  <c r="G187" i="53"/>
  <c r="G188" i="53"/>
  <c r="G189" i="53"/>
  <c r="G190" i="53"/>
  <c r="G191" i="53"/>
  <c r="G192" i="53"/>
  <c r="G193" i="53"/>
  <c r="G207" i="53"/>
  <c r="G208" i="53"/>
  <c r="G209" i="53"/>
  <c r="G210" i="53"/>
  <c r="G211" i="53"/>
  <c r="D811" i="53"/>
  <c r="D810" i="53" s="1"/>
  <c r="D805" i="53"/>
  <c r="G805" i="53" s="1"/>
  <c r="D804" i="53"/>
  <c r="D803" i="53"/>
  <c r="D806" i="53" s="1"/>
  <c r="D891" i="53"/>
  <c r="D890" i="53"/>
  <c r="D885" i="53"/>
  <c r="D884" i="53"/>
  <c r="D883" i="53"/>
  <c r="D886" i="53" s="1"/>
  <c r="B36" i="53"/>
  <c r="B37" i="53" s="1"/>
  <c r="B38" i="53" s="1"/>
  <c r="B39" i="53" s="1"/>
  <c r="B40" i="53" s="1"/>
  <c r="B41" i="53" s="1"/>
  <c r="B26" i="53"/>
  <c r="B27" i="53" s="1"/>
  <c r="B28" i="53" s="1"/>
  <c r="B29" i="53" s="1"/>
  <c r="B30" i="53" s="1"/>
  <c r="B31" i="53" s="1"/>
  <c r="B32" i="53" s="1"/>
  <c r="B33" i="53" s="1"/>
  <c r="D40" i="53"/>
  <c r="D31" i="53"/>
  <c r="D30" i="53"/>
  <c r="D26" i="53"/>
  <c r="D28" i="53" s="1"/>
  <c r="D622" i="53"/>
  <c r="D624" i="53" s="1"/>
  <c r="D623" i="53"/>
  <c r="B622" i="53"/>
  <c r="B623" i="53" s="1"/>
  <c r="B624" i="53" s="1"/>
  <c r="D715" i="53"/>
  <c r="B470" i="53"/>
  <c r="B471" i="53" s="1"/>
  <c r="D423" i="53"/>
  <c r="D425" i="53"/>
  <c r="D424" i="53"/>
  <c r="G424" i="53" s="1"/>
  <c r="D426" i="53"/>
  <c r="B423" i="53"/>
  <c r="B424" i="53"/>
  <c r="B425" i="53" s="1"/>
  <c r="B426" i="53" s="1"/>
  <c r="B427" i="53" s="1"/>
  <c r="B418" i="53"/>
  <c r="B419" i="53" s="1"/>
  <c r="B420" i="53" s="1"/>
  <c r="B810" i="53"/>
  <c r="B811" i="53" s="1"/>
  <c r="B812" i="53" s="1"/>
  <c r="B813" i="53" s="1"/>
  <c r="G885" i="53"/>
  <c r="B14" i="61"/>
  <c r="B15" i="61" s="1"/>
  <c r="B14" i="60"/>
  <c r="B15" i="60" s="1"/>
  <c r="B14" i="59"/>
  <c r="B15" i="59" s="1"/>
  <c r="B13" i="57"/>
  <c r="B14" i="57" s="1"/>
  <c r="B14" i="58"/>
  <c r="B15" i="58" s="1"/>
  <c r="B12" i="55"/>
  <c r="B13" i="55" s="1"/>
  <c r="G13" i="55"/>
  <c r="G12" i="55"/>
  <c r="D470" i="53"/>
  <c r="D469" i="53"/>
  <c r="B890" i="53"/>
  <c r="B891" i="53" s="1"/>
  <c r="B892" i="53" s="1"/>
  <c r="B893" i="53" s="1"/>
  <c r="B894" i="53" s="1"/>
  <c r="B895" i="53" s="1"/>
  <c r="B896" i="53" s="1"/>
  <c r="B897" i="53" s="1"/>
  <c r="B898" i="53" s="1"/>
  <c r="B899" i="53" s="1"/>
  <c r="B900" i="53" s="1"/>
  <c r="B901" i="53" s="1"/>
  <c r="B902" i="53" s="1"/>
  <c r="B903" i="53" s="1"/>
  <c r="B904" i="53" s="1"/>
  <c r="B905" i="53" s="1"/>
  <c r="B906" i="53" s="1"/>
  <c r="B907" i="53" s="1"/>
  <c r="B908" i="53" s="1"/>
  <c r="B909" i="53" s="1"/>
  <c r="B910" i="53" s="1"/>
  <c r="B911" i="53" s="1"/>
  <c r="B912" i="53" s="1"/>
  <c r="B913" i="53" s="1"/>
  <c r="D427" i="53"/>
  <c r="D435" i="53"/>
  <c r="D434" i="53"/>
  <c r="D433" i="53"/>
  <c r="D432" i="53"/>
  <c r="D431" i="53"/>
  <c r="D430" i="53"/>
  <c r="D419" i="53"/>
  <c r="G419" i="53" s="1"/>
  <c r="D418" i="53"/>
  <c r="G418" i="53" s="1"/>
  <c r="D417" i="53"/>
  <c r="D133" i="53"/>
  <c r="D132" i="53"/>
  <c r="D131" i="53"/>
  <c r="D130" i="53"/>
  <c r="D129" i="53"/>
  <c r="D128" i="53"/>
  <c r="D127" i="53"/>
  <c r="D126" i="53"/>
  <c r="D125" i="53"/>
  <c r="D124" i="53"/>
  <c r="D123" i="53"/>
  <c r="D122" i="53"/>
  <c r="D121" i="53"/>
  <c r="D120" i="53"/>
  <c r="D119" i="53"/>
  <c r="D118" i="53"/>
  <c r="D117" i="53"/>
  <c r="D116" i="53"/>
  <c r="D115" i="53"/>
  <c r="D114" i="53"/>
  <c r="D112" i="53"/>
  <c r="D111" i="53"/>
  <c r="D110" i="53"/>
  <c r="D109" i="53"/>
  <c r="D108" i="53"/>
  <c r="D107" i="53"/>
  <c r="D106" i="53"/>
  <c r="D105" i="53"/>
  <c r="D104" i="53"/>
  <c r="D103" i="53"/>
  <c r="D102" i="53"/>
  <c r="D101" i="53"/>
  <c r="D100" i="53"/>
  <c r="D99" i="53"/>
  <c r="D98" i="53"/>
  <c r="D97" i="53"/>
  <c r="D479" i="53"/>
  <c r="D477" i="53"/>
  <c r="D478" i="53"/>
  <c r="D476" i="53"/>
  <c r="D139" i="53"/>
  <c r="D138" i="53"/>
  <c r="D137" i="53"/>
  <c r="D136" i="53"/>
  <c r="D135" i="53"/>
  <c r="D113" i="53"/>
  <c r="G52" i="53"/>
  <c r="G48" i="53"/>
  <c r="G47" i="53"/>
  <c r="G46" i="53"/>
  <c r="D83" i="53"/>
  <c r="G83" i="53" s="1"/>
  <c r="D79" i="53"/>
  <c r="G79" i="53" s="1"/>
  <c r="D95" i="53"/>
  <c r="G95" i="53" s="1"/>
  <c r="D94" i="53"/>
  <c r="G94" i="53" s="1"/>
  <c r="D93" i="53"/>
  <c r="G93" i="53" s="1"/>
  <c r="D92" i="53"/>
  <c r="G92" i="53" s="1"/>
  <c r="D91" i="53"/>
  <c r="G91" i="53" s="1"/>
  <c r="D90" i="53"/>
  <c r="G90" i="53" s="1"/>
  <c r="D89" i="53"/>
  <c r="G89" i="53" s="1"/>
  <c r="D88" i="53"/>
  <c r="G88" i="53" s="1"/>
  <c r="D87" i="53"/>
  <c r="G87" i="53" s="1"/>
  <c r="D86" i="53"/>
  <c r="G86" i="53" s="1"/>
  <c r="D85" i="53"/>
  <c r="G85" i="53" s="1"/>
  <c r="D84" i="53"/>
  <c r="G84" i="53" s="1"/>
  <c r="D82" i="53"/>
  <c r="G82" i="53" s="1"/>
  <c r="D81" i="53"/>
  <c r="G81" i="53" s="1"/>
  <c r="D80" i="53"/>
  <c r="G80" i="53" s="1"/>
  <c r="D78" i="53"/>
  <c r="G78" i="53" s="1"/>
  <c r="D77" i="53"/>
  <c r="G77" i="53" s="1"/>
  <c r="D76" i="53"/>
  <c r="G76" i="53" s="1"/>
  <c r="D75" i="53"/>
  <c r="G75" i="53" s="1"/>
  <c r="D74" i="53"/>
  <c r="G74" i="53" s="1"/>
  <c r="D73" i="53"/>
  <c r="G73" i="53" s="1"/>
  <c r="D72" i="53"/>
  <c r="G72" i="53" s="1"/>
  <c r="D71" i="53"/>
  <c r="G71" i="53" s="1"/>
  <c r="D70" i="53"/>
  <c r="G70" i="53" s="1"/>
  <c r="D69" i="53"/>
  <c r="G69" i="53" s="1"/>
  <c r="D68" i="53"/>
  <c r="G68" i="53" s="1"/>
  <c r="D67" i="53"/>
  <c r="G67" i="53" s="1"/>
  <c r="D66" i="53"/>
  <c r="G66" i="53" s="1"/>
  <c r="D65" i="53"/>
  <c r="G65" i="53" s="1"/>
  <c r="D64" i="53"/>
  <c r="G64" i="53" s="1"/>
  <c r="D63" i="53"/>
  <c r="G63" i="53" s="1"/>
  <c r="D62" i="53"/>
  <c r="G62" i="53" s="1"/>
  <c r="D61" i="53"/>
  <c r="G61" i="53" s="1"/>
  <c r="D60" i="53"/>
  <c r="G60" i="53" s="1"/>
  <c r="D59" i="53"/>
  <c r="G59" i="53" s="1"/>
  <c r="D57" i="53"/>
  <c r="G57" i="53" s="1"/>
  <c r="D56" i="53"/>
  <c r="G56" i="53" s="1"/>
  <c r="D55" i="53"/>
  <c r="G55" i="53" s="1"/>
  <c r="D54" i="53"/>
  <c r="G54" i="53" s="1"/>
  <c r="D53" i="53"/>
  <c r="G53" i="53" s="1"/>
  <c r="D58" i="53"/>
  <c r="G58" i="53" s="1"/>
  <c r="D590" i="53"/>
  <c r="G590" i="53" s="1"/>
  <c r="D589" i="53"/>
  <c r="G589" i="53" s="1"/>
  <c r="B600" i="53"/>
  <c r="B601" i="53" s="1"/>
  <c r="B602" i="53" s="1"/>
  <c r="D593" i="53"/>
  <c r="G593" i="53" s="1"/>
  <c r="D575" i="53"/>
  <c r="D574" i="53"/>
  <c r="D591" i="53"/>
  <c r="D600" i="53" s="1"/>
  <c r="D611" i="53"/>
  <c r="G611" i="53" s="1"/>
  <c r="D609" i="53"/>
  <c r="D610" i="53"/>
  <c r="D608" i="53"/>
  <c r="D563" i="53"/>
  <c r="G563" i="53" s="1"/>
  <c r="D597" i="53"/>
  <c r="D596" i="53"/>
  <c r="D568" i="53"/>
  <c r="G568" i="53" s="1"/>
  <c r="B608" i="53"/>
  <c r="B609" i="53" s="1"/>
  <c r="B610" i="53" s="1"/>
  <c r="B611" i="53" s="1"/>
  <c r="B605" i="53"/>
  <c r="B596" i="53"/>
  <c r="B597" i="53" s="1"/>
  <c r="B587" i="53"/>
  <c r="B588" i="53" s="1"/>
  <c r="B589" i="53" s="1"/>
  <c r="B590" i="53" s="1"/>
  <c r="B591" i="53" s="1"/>
  <c r="B592" i="53" s="1"/>
  <c r="B593" i="53" s="1"/>
  <c r="B582" i="53"/>
  <c r="B583" i="53" s="1"/>
  <c r="B584" i="53" s="1"/>
  <c r="B572" i="53"/>
  <c r="B573" i="53" s="1"/>
  <c r="B574" i="53" s="1"/>
  <c r="B575" i="53" s="1"/>
  <c r="B576" i="53" s="1"/>
  <c r="B577" i="53" s="1"/>
  <c r="B578" i="53" s="1"/>
  <c r="B579" i="53" s="1"/>
  <c r="B566" i="53"/>
  <c r="B567" i="53" s="1"/>
  <c r="B568" i="53" s="1"/>
  <c r="B569" i="53" s="1"/>
  <c r="B561" i="53"/>
  <c r="B562" i="53" s="1"/>
  <c r="B563" i="53" s="1"/>
  <c r="D566" i="53"/>
  <c r="D567" i="53"/>
  <c r="G567" i="53" s="1"/>
  <c r="D584" i="53"/>
  <c r="D583" i="53"/>
  <c r="D582" i="53"/>
  <c r="D572" i="53"/>
  <c r="D579" i="53"/>
  <c r="D578" i="53"/>
  <c r="D577" i="53"/>
  <c r="D569" i="53"/>
  <c r="G569" i="53" s="1"/>
  <c r="D913" i="53"/>
  <c r="G913" i="53" s="1"/>
  <c r="D912" i="53"/>
  <c r="D910" i="53"/>
  <c r="D909" i="53"/>
  <c r="G909" i="53" s="1"/>
  <c r="D908" i="53"/>
  <c r="G908" i="53" s="1"/>
  <c r="D907" i="53"/>
  <c r="D906" i="53"/>
  <c r="D905" i="53"/>
  <c r="G905" i="53" s="1"/>
  <c r="D904" i="53"/>
  <c r="G904" i="53" s="1"/>
  <c r="D903" i="53"/>
  <c r="G903" i="53" s="1"/>
  <c r="D902" i="53"/>
  <c r="D901" i="53"/>
  <c r="G901" i="53" s="1"/>
  <c r="D900" i="53"/>
  <c r="G900" i="53" s="1"/>
  <c r="D899" i="53"/>
  <c r="G899" i="53" s="1"/>
  <c r="D898" i="53"/>
  <c r="D897" i="53"/>
  <c r="G897" i="53" s="1"/>
  <c r="D895" i="53"/>
  <c r="G895" i="53" s="1"/>
  <c r="D894" i="53"/>
  <c r="D893" i="53"/>
  <c r="G893" i="53" s="1"/>
  <c r="D892" i="53"/>
  <c r="D821" i="53"/>
  <c r="G821" i="53" s="1"/>
  <c r="D813" i="53"/>
  <c r="D812" i="53"/>
  <c r="G892" i="53"/>
  <c r="G811" i="53"/>
  <c r="G894" i="53"/>
  <c r="G910" i="53"/>
  <c r="G907" i="53"/>
  <c r="G906" i="53"/>
  <c r="G889" i="53"/>
  <c r="G902" i="53"/>
  <c r="G898" i="53"/>
  <c r="B160" i="55"/>
  <c r="B161" i="55" s="1"/>
  <c r="B162" i="55" s="1"/>
  <c r="B163" i="55" s="1"/>
  <c r="B164" i="55" s="1"/>
  <c r="B165" i="55" s="1"/>
  <c r="B166" i="55" s="1"/>
  <c r="D140" i="55"/>
  <c r="D22" i="55"/>
  <c r="D21" i="55"/>
  <c r="D20" i="55"/>
  <c r="D19" i="55"/>
  <c r="D822" i="53"/>
  <c r="D814" i="53"/>
  <c r="G814" i="53" s="1"/>
  <c r="D823" i="53"/>
  <c r="G823" i="53" s="1"/>
  <c r="D820" i="53"/>
  <c r="G820" i="53" s="1"/>
  <c r="D819" i="53"/>
  <c r="G819" i="53" s="1"/>
  <c r="D817" i="53"/>
  <c r="G817" i="53" s="1"/>
  <c r="D818" i="53"/>
  <c r="G818" i="53" s="1"/>
  <c r="D816" i="53"/>
  <c r="G816" i="53" s="1"/>
  <c r="D815" i="53"/>
  <c r="G815" i="53" s="1"/>
  <c r="G822" i="53"/>
  <c r="D756" i="53"/>
  <c r="D755" i="53"/>
  <c r="D748" i="53"/>
  <c r="D759" i="53"/>
  <c r="G764" i="53"/>
  <c r="G763" i="53"/>
  <c r="G715" i="53"/>
  <c r="D576" i="53"/>
  <c r="G576" i="53" s="1"/>
  <c r="D573" i="53"/>
  <c r="G573" i="53" s="1"/>
  <c r="G577" i="53"/>
  <c r="B474" i="53"/>
  <c r="B475" i="53" s="1"/>
  <c r="B476" i="53" s="1"/>
  <c r="B477" i="53" s="1"/>
  <c r="B478" i="53" s="1"/>
  <c r="B479" i="53" s="1"/>
  <c r="B480" i="53" s="1"/>
  <c r="B481" i="53" s="1"/>
  <c r="G612" i="53"/>
  <c r="G610" i="53"/>
  <c r="G609" i="53"/>
  <c r="G608" i="53"/>
  <c r="G607" i="53"/>
  <c r="G606" i="53"/>
  <c r="G605" i="53"/>
  <c r="H606" i="53" s="1"/>
  <c r="G604" i="53"/>
  <c r="G603" i="53"/>
  <c r="G599" i="53"/>
  <c r="G598" i="53"/>
  <c r="G597" i="53"/>
  <c r="G596" i="53"/>
  <c r="G595" i="53"/>
  <c r="G594" i="53"/>
  <c r="G586" i="53"/>
  <c r="G585" i="53"/>
  <c r="G584" i="53"/>
  <c r="G583" i="53"/>
  <c r="G582" i="53"/>
  <c r="G581" i="53"/>
  <c r="G580" i="53"/>
  <c r="G579" i="53"/>
  <c r="G575" i="53"/>
  <c r="G571" i="53"/>
  <c r="G570" i="53"/>
  <c r="G566" i="53"/>
  <c r="G565" i="53"/>
  <c r="G564" i="53"/>
  <c r="G562" i="53"/>
  <c r="G561" i="53"/>
  <c r="H598" i="53"/>
  <c r="G554" i="53"/>
  <c r="G553" i="53"/>
  <c r="G552" i="53"/>
  <c r="G551" i="53"/>
  <c r="B551" i="53"/>
  <c r="B552" i="53" s="1"/>
  <c r="B553" i="53" s="1"/>
  <c r="G550" i="53"/>
  <c r="G549" i="53"/>
  <c r="G548" i="53"/>
  <c r="H549" i="53" s="1"/>
  <c r="B548" i="53"/>
  <c r="G547" i="53"/>
  <c r="G546" i="53"/>
  <c r="G545" i="53"/>
  <c r="G544" i="53"/>
  <c r="B544" i="53"/>
  <c r="B545" i="53" s="1"/>
  <c r="G543" i="53"/>
  <c r="G542" i="53"/>
  <c r="G541" i="53"/>
  <c r="G540" i="53"/>
  <c r="B540" i="53"/>
  <c r="B541" i="53" s="1"/>
  <c r="G539" i="53"/>
  <c r="G538" i="53"/>
  <c r="G537" i="53"/>
  <c r="G536" i="53"/>
  <c r="G535" i="53"/>
  <c r="G534" i="53"/>
  <c r="B534" i="53"/>
  <c r="B535" i="53" s="1"/>
  <c r="B536" i="53" s="1"/>
  <c r="B537" i="53" s="1"/>
  <c r="G533" i="53"/>
  <c r="G532" i="53"/>
  <c r="G531" i="53"/>
  <c r="G530" i="53"/>
  <c r="G529" i="53"/>
  <c r="B529" i="53"/>
  <c r="B530" i="53" s="1"/>
  <c r="B531" i="53" s="1"/>
  <c r="G528" i="53"/>
  <c r="G527" i="53"/>
  <c r="G526" i="53"/>
  <c r="G525" i="53"/>
  <c r="G524" i="53"/>
  <c r="G523" i="53"/>
  <c r="G522" i="53"/>
  <c r="G521" i="53"/>
  <c r="B521" i="53"/>
  <c r="B522" i="53" s="1"/>
  <c r="B523" i="53" s="1"/>
  <c r="B524" i="53" s="1"/>
  <c r="B525" i="53" s="1"/>
  <c r="B526" i="53" s="1"/>
  <c r="G520" i="53"/>
  <c r="G519" i="53"/>
  <c r="G518" i="53"/>
  <c r="G517" i="53"/>
  <c r="G516" i="53"/>
  <c r="B516" i="53"/>
  <c r="B517" i="53" s="1"/>
  <c r="B518" i="53" s="1"/>
  <c r="G515" i="53"/>
  <c r="G514" i="53"/>
  <c r="G513" i="53"/>
  <c r="G512" i="53"/>
  <c r="G511" i="53"/>
  <c r="B511" i="53"/>
  <c r="B512" i="53" s="1"/>
  <c r="B513" i="53" s="1"/>
  <c r="G510" i="53"/>
  <c r="G509" i="53"/>
  <c r="G508" i="53"/>
  <c r="G481" i="53"/>
  <c r="H482" i="53" s="1"/>
  <c r="G475" i="53"/>
  <c r="G496" i="53"/>
  <c r="G505" i="53"/>
  <c r="G504" i="53"/>
  <c r="G503" i="53"/>
  <c r="H504" i="53" s="1"/>
  <c r="G502" i="53"/>
  <c r="G501" i="53"/>
  <c r="G500" i="53"/>
  <c r="G498" i="53"/>
  <c r="G497" i="53"/>
  <c r="G495" i="53"/>
  <c r="G494" i="53"/>
  <c r="G493" i="53"/>
  <c r="G492" i="53"/>
  <c r="H493" i="53" s="1"/>
  <c r="G491" i="53"/>
  <c r="G490" i="53"/>
  <c r="G489" i="53"/>
  <c r="G487" i="53"/>
  <c r="G486" i="53"/>
  <c r="G485" i="53"/>
  <c r="G484" i="53"/>
  <c r="G483" i="53"/>
  <c r="G482" i="53"/>
  <c r="G474" i="53"/>
  <c r="G480" i="53"/>
  <c r="G473" i="53"/>
  <c r="G472" i="53"/>
  <c r="G470" i="53"/>
  <c r="G468" i="53"/>
  <c r="G466" i="53"/>
  <c r="H497" i="53"/>
  <c r="G24" i="53"/>
  <c r="G808" i="53"/>
  <c r="G807" i="53"/>
  <c r="H644" i="53"/>
  <c r="B455" i="53"/>
  <c r="B456" i="53" s="1"/>
  <c r="B457" i="53" s="1"/>
  <c r="B458" i="53" s="1"/>
  <c r="B459" i="53" s="1"/>
  <c r="B460" i="53" s="1"/>
  <c r="B461" i="53" s="1"/>
  <c r="B814" i="53"/>
  <c r="B815" i="53" s="1"/>
  <c r="B816" i="53" s="1"/>
  <c r="B817" i="53" s="1"/>
  <c r="B818" i="53" s="1"/>
  <c r="B819" i="53" s="1"/>
  <c r="B820" i="53" s="1"/>
  <c r="B821" i="53" s="1"/>
  <c r="B822" i="53" s="1"/>
  <c r="B823" i="53" s="1"/>
  <c r="B824" i="53" s="1"/>
  <c r="B825" i="53" s="1"/>
  <c r="G41" i="53"/>
  <c r="H42" i="53" s="1"/>
  <c r="G444" i="55"/>
  <c r="G445" i="55"/>
  <c r="G217" i="55"/>
  <c r="G186" i="55"/>
  <c r="G449" i="55"/>
  <c r="G430" i="55"/>
  <c r="G428" i="55"/>
  <c r="D424" i="55"/>
  <c r="D416" i="55"/>
  <c r="G416" i="55" s="1"/>
  <c r="G413" i="55"/>
  <c r="G412" i="55"/>
  <c r="G411" i="55"/>
  <c r="D385" i="55"/>
  <c r="D372" i="55"/>
  <c r="G372" i="55" s="1"/>
  <c r="D371" i="55"/>
  <c r="D361" i="55"/>
  <c r="D360" i="55"/>
  <c r="D348" i="55"/>
  <c r="G348" i="55" s="1"/>
  <c r="D346" i="55"/>
  <c r="D345" i="55"/>
  <c r="D335" i="55"/>
  <c r="D334" i="55"/>
  <c r="D333" i="55"/>
  <c r="D328" i="55"/>
  <c r="D320" i="55"/>
  <c r="D318" i="55"/>
  <c r="D317" i="55"/>
  <c r="D301" i="55"/>
  <c r="D300" i="55"/>
  <c r="D299" i="55"/>
  <c r="D288" i="55"/>
  <c r="D286" i="55"/>
  <c r="D285" i="55"/>
  <c r="D277" i="55"/>
  <c r="D276" i="55"/>
  <c r="D266" i="55"/>
  <c r="D264" i="55"/>
  <c r="D263" i="55"/>
  <c r="D255" i="55"/>
  <c r="D254" i="55"/>
  <c r="D246" i="55"/>
  <c r="D241" i="55"/>
  <c r="G241" i="55" s="1"/>
  <c r="D240" i="55"/>
  <c r="D232" i="55"/>
  <c r="D231" i="55"/>
  <c r="D224" i="55"/>
  <c r="D222" i="55"/>
  <c r="D215" i="55"/>
  <c r="D214" i="55"/>
  <c r="D213" i="55"/>
  <c r="G213" i="55" s="1"/>
  <c r="D212" i="55"/>
  <c r="D200" i="55"/>
  <c r="D194" i="55"/>
  <c r="D193" i="55"/>
  <c r="D183" i="55"/>
  <c r="D182" i="55"/>
  <c r="D176" i="55"/>
  <c r="D171" i="55"/>
  <c r="G171" i="55" s="1"/>
  <c r="D162" i="55"/>
  <c r="D161" i="55"/>
  <c r="D158" i="55"/>
  <c r="D154" i="55"/>
  <c r="D150" i="55"/>
  <c r="D149" i="55"/>
  <c r="D133" i="55"/>
  <c r="D126" i="55"/>
  <c r="D125" i="55"/>
  <c r="D116" i="55"/>
  <c r="D115" i="55"/>
  <c r="D113" i="55"/>
  <c r="D105" i="55"/>
  <c r="D100" i="55"/>
  <c r="D99" i="55"/>
  <c r="D91" i="55"/>
  <c r="D90" i="55"/>
  <c r="B541" i="55"/>
  <c r="B542" i="55" s="1"/>
  <c r="B543" i="55" s="1"/>
  <c r="B544" i="55" s="1"/>
  <c r="B545" i="55" s="1"/>
  <c r="B546" i="55" s="1"/>
  <c r="B547" i="55" s="1"/>
  <c r="B548" i="55" s="1"/>
  <c r="B549" i="55" s="1"/>
  <c r="B532" i="55"/>
  <c r="B533" i="55" s="1"/>
  <c r="B534" i="55" s="1"/>
  <c r="B535" i="55" s="1"/>
  <c r="B536" i="55" s="1"/>
  <c r="B525" i="55"/>
  <c r="B526" i="55" s="1"/>
  <c r="B527" i="55" s="1"/>
  <c r="B528" i="55" s="1"/>
  <c r="B529" i="55" s="1"/>
  <c r="B489" i="55"/>
  <c r="B490" i="55" s="1"/>
  <c r="B491" i="55" s="1"/>
  <c r="B492" i="55" s="1"/>
  <c r="B493" i="55" s="1"/>
  <c r="B494" i="55" s="1"/>
  <c r="B495" i="55" s="1"/>
  <c r="B496" i="55" s="1"/>
  <c r="B497" i="55" s="1"/>
  <c r="B498" i="55" s="1"/>
  <c r="B499" i="55" s="1"/>
  <c r="B500" i="55" s="1"/>
  <c r="B501" i="55" s="1"/>
  <c r="B502" i="55" s="1"/>
  <c r="B503" i="55" s="1"/>
  <c r="B504" i="55" s="1"/>
  <c r="B505" i="55" s="1"/>
  <c r="B506" i="55" s="1"/>
  <c r="B507" i="55" s="1"/>
  <c r="B508" i="55" s="1"/>
  <c r="B509" i="55" s="1"/>
  <c r="B510" i="55" s="1"/>
  <c r="B511" i="55" s="1"/>
  <c r="B512" i="55" s="1"/>
  <c r="B513" i="55" s="1"/>
  <c r="B514" i="55" s="1"/>
  <c r="B515" i="55" s="1"/>
  <c r="B516" i="55" s="1"/>
  <c r="B517" i="55" s="1"/>
  <c r="B518" i="55" s="1"/>
  <c r="B519" i="55" s="1"/>
  <c r="B473" i="55"/>
  <c r="B474" i="55" s="1"/>
  <c r="B475" i="55" s="1"/>
  <c r="B476" i="55" s="1"/>
  <c r="B477" i="55" s="1"/>
  <c r="B478" i="55" s="1"/>
  <c r="B479" i="55" s="1"/>
  <c r="B480" i="55" s="1"/>
  <c r="B481" i="55" s="1"/>
  <c r="B482" i="55" s="1"/>
  <c r="B483" i="55" s="1"/>
  <c r="B484" i="55" s="1"/>
  <c r="B485" i="55" s="1"/>
  <c r="B486" i="55" s="1"/>
  <c r="B464" i="55"/>
  <c r="B465" i="55" s="1"/>
  <c r="B466" i="55" s="1"/>
  <c r="B467" i="55" s="1"/>
  <c r="B468" i="55" s="1"/>
  <c r="B469" i="55" s="1"/>
  <c r="B470" i="55" s="1"/>
  <c r="B454" i="55"/>
  <c r="B455" i="55" s="1"/>
  <c r="B456" i="55" s="1"/>
  <c r="B457" i="55" s="1"/>
  <c r="B458" i="55" s="1"/>
  <c r="B459" i="55" s="1"/>
  <c r="B460" i="55" s="1"/>
  <c r="B461" i="55" s="1"/>
  <c r="B449" i="55"/>
  <c r="B444" i="55"/>
  <c r="B445" i="55" s="1"/>
  <c r="B446" i="55" s="1"/>
  <c r="B447" i="55" s="1"/>
  <c r="B421" i="55"/>
  <c r="B422" i="55" s="1"/>
  <c r="B423" i="55" s="1"/>
  <c r="B424" i="55" s="1"/>
  <c r="B425" i="55" s="1"/>
  <c r="B426" i="55" s="1"/>
  <c r="B427" i="55" s="1"/>
  <c r="B428" i="55" s="1"/>
  <c r="B429" i="55" s="1"/>
  <c r="B430" i="55" s="1"/>
  <c r="B433" i="55"/>
  <c r="B434" i="55" s="1"/>
  <c r="B435" i="55" s="1"/>
  <c r="B436" i="55" s="1"/>
  <c r="B437" i="55" s="1"/>
  <c r="B438" i="55" s="1"/>
  <c r="B439" i="55" s="1"/>
  <c r="B414" i="55"/>
  <c r="B415" i="55" s="1"/>
  <c r="B416" i="55" s="1"/>
  <c r="B411" i="55"/>
  <c r="B412" i="55" s="1"/>
  <c r="B407" i="55"/>
  <c r="B408" i="55" s="1"/>
  <c r="B409" i="55" s="1"/>
  <c r="B401" i="55"/>
  <c r="B402" i="55" s="1"/>
  <c r="B398" i="55"/>
  <c r="B399" i="55" s="1"/>
  <c r="B393" i="55"/>
  <c r="B394" i="55"/>
  <c r="B395" i="55" s="1"/>
  <c r="B396" i="55" s="1"/>
  <c r="B381" i="55"/>
  <c r="B382" i="55" s="1"/>
  <c r="B383" i="55" s="1"/>
  <c r="B384" i="55" s="1"/>
  <c r="B385" i="55" s="1"/>
  <c r="B386" i="55" s="1"/>
  <c r="B387" i="55" s="1"/>
  <c r="B388" i="55" s="1"/>
  <c r="B374" i="55"/>
  <c r="B375" i="55" s="1"/>
  <c r="B377" i="55"/>
  <c r="B378" i="55" s="1"/>
  <c r="B379" i="55" s="1"/>
  <c r="B371" i="55"/>
  <c r="B372" i="55" s="1"/>
  <c r="B353" i="55"/>
  <c r="B354" i="55"/>
  <c r="B355" i="55" s="1"/>
  <c r="B356" i="55" s="1"/>
  <c r="B358" i="55"/>
  <c r="B359" i="55" s="1"/>
  <c r="B360" i="55" s="1"/>
  <c r="B361" i="55" s="1"/>
  <c r="B362" i="55" s="1"/>
  <c r="B363" i="55" s="1"/>
  <c r="B364" i="55" s="1"/>
  <c r="B365" i="55" s="1"/>
  <c r="B366" i="55" s="1"/>
  <c r="B350" i="55"/>
  <c r="B351" i="55" s="1"/>
  <c r="B348" i="55"/>
  <c r="B345" i="55"/>
  <c r="B346" i="55" s="1"/>
  <c r="B322" i="55"/>
  <c r="B323" i="55" s="1"/>
  <c r="B324" i="55" s="1"/>
  <c r="B326" i="55"/>
  <c r="B327" i="55" s="1"/>
  <c r="B328" i="55" s="1"/>
  <c r="B330" i="55"/>
  <c r="B331" i="55" s="1"/>
  <c r="B332" i="55" s="1"/>
  <c r="B333" i="55" s="1"/>
  <c r="B334" i="55" s="1"/>
  <c r="B335" i="55" s="1"/>
  <c r="B336" i="55" s="1"/>
  <c r="B337" i="55" s="1"/>
  <c r="B338" i="55" s="1"/>
  <c r="B339" i="55" s="1"/>
  <c r="B320" i="55"/>
  <c r="B317" i="55"/>
  <c r="B318" i="55" s="1"/>
  <c r="B297" i="55"/>
  <c r="B298" i="55" s="1"/>
  <c r="B299" i="55" s="1"/>
  <c r="B300" i="55" s="1"/>
  <c r="B301" i="55" s="1"/>
  <c r="B302" i="55" s="1"/>
  <c r="B303" i="55" s="1"/>
  <c r="B304" i="55" s="1"/>
  <c r="B305" i="55" s="1"/>
  <c r="B306" i="55" s="1"/>
  <c r="B307" i="55" s="1"/>
  <c r="B308" i="55" s="1"/>
  <c r="B309" i="55" s="1"/>
  <c r="B310" i="55" s="1"/>
  <c r="B311" i="55" s="1"/>
  <c r="B290" i="55"/>
  <c r="B291" i="55" s="1"/>
  <c r="B293" i="55"/>
  <c r="B294" i="55" s="1"/>
  <c r="B295" i="55" s="1"/>
  <c r="B288" i="55"/>
  <c r="B285" i="55"/>
  <c r="B286" i="55" s="1"/>
  <c r="B274" i="55"/>
  <c r="B275" i="55" s="1"/>
  <c r="B276" i="55" s="1"/>
  <c r="B277" i="55" s="1"/>
  <c r="B278" i="55" s="1"/>
  <c r="B279" i="55" s="1"/>
  <c r="B280" i="55" s="1"/>
  <c r="B271" i="55"/>
  <c r="B272" i="55" s="1"/>
  <c r="B269" i="55"/>
  <c r="B266" i="55"/>
  <c r="B267" i="55" s="1"/>
  <c r="B263" i="55"/>
  <c r="B264" i="55" s="1"/>
  <c r="B252" i="55"/>
  <c r="B253" i="55" s="1"/>
  <c r="B254" i="55" s="1"/>
  <c r="B255" i="55" s="1"/>
  <c r="B256" i="55" s="1"/>
  <c r="B257" i="55" s="1"/>
  <c r="B248" i="55"/>
  <c r="B249" i="55" s="1"/>
  <c r="B250" i="55" s="1"/>
  <c r="B243" i="55"/>
  <c r="B244" i="55" s="1"/>
  <c r="B240" i="55"/>
  <c r="B241" i="55" s="1"/>
  <c r="B246" i="55"/>
  <c r="B230" i="55"/>
  <c r="B231" i="55" s="1"/>
  <c r="B232" i="55" s="1"/>
  <c r="B233" i="55" s="1"/>
  <c r="B234" i="55" s="1"/>
  <c r="B228" i="55"/>
  <c r="B226" i="55"/>
  <c r="B224" i="55"/>
  <c r="B222" i="55"/>
  <c r="B207" i="55"/>
  <c r="B208" i="55" s="1"/>
  <c r="B209" i="55" s="1"/>
  <c r="B210" i="55" s="1"/>
  <c r="B211" i="55" s="1"/>
  <c r="B212" i="55" s="1"/>
  <c r="B213" i="55" s="1"/>
  <c r="B214" i="55" s="1"/>
  <c r="B215" i="55" s="1"/>
  <c r="B216" i="55" s="1"/>
  <c r="B217" i="55" s="1"/>
  <c r="B202" i="55"/>
  <c r="B203" i="55" s="1"/>
  <c r="B204" i="55" s="1"/>
  <c r="B205" i="55" s="1"/>
  <c r="B196" i="55"/>
  <c r="B197" i="55" s="1"/>
  <c r="B198" i="55" s="1"/>
  <c r="B200" i="55"/>
  <c r="B193" i="55"/>
  <c r="B194" i="55" s="1"/>
  <c r="B180" i="55"/>
  <c r="B182" i="55" s="1"/>
  <c r="B183" i="55" s="1"/>
  <c r="B184" i="55" s="1"/>
  <c r="B185" i="55" s="1"/>
  <c r="B186" i="55" s="1"/>
  <c r="B187" i="55" s="1"/>
  <c r="B178" i="55"/>
  <c r="B176" i="55"/>
  <c r="B173" i="55"/>
  <c r="B174" i="55" s="1"/>
  <c r="B171" i="55"/>
  <c r="B156" i="55"/>
  <c r="B157" i="55" s="1"/>
  <c r="B158" i="55" s="1"/>
  <c r="B154" i="55"/>
  <c r="B152" i="55"/>
  <c r="B149" i="55"/>
  <c r="B150" i="55" s="1"/>
  <c r="B135" i="55"/>
  <c r="B136" i="55" s="1"/>
  <c r="B137" i="55" s="1"/>
  <c r="B138" i="55" s="1"/>
  <c r="B140" i="55"/>
  <c r="B142" i="55" s="1"/>
  <c r="B143" i="55" s="1"/>
  <c r="B144" i="55" s="1"/>
  <c r="B128" i="55"/>
  <c r="B129" i="55" s="1"/>
  <c r="B130" i="55" s="1"/>
  <c r="B131" i="55" s="1"/>
  <c r="B133" i="55"/>
  <c r="B125" i="55"/>
  <c r="B126" i="55" s="1"/>
  <c r="B118" i="55"/>
  <c r="B119" i="55" s="1"/>
  <c r="B120" i="55" s="1"/>
  <c r="B112" i="55"/>
  <c r="B113" i="55" s="1"/>
  <c r="B114" i="55" s="1"/>
  <c r="B115" i="55" s="1"/>
  <c r="B116" i="55" s="1"/>
  <c r="B107" i="55"/>
  <c r="B108" i="55" s="1"/>
  <c r="B109" i="55" s="1"/>
  <c r="B110" i="55" s="1"/>
  <c r="B105" i="55"/>
  <c r="B102" i="55"/>
  <c r="B103" i="55" s="1"/>
  <c r="B99" i="55"/>
  <c r="B100" i="55" s="1"/>
  <c r="B89" i="55"/>
  <c r="B90" i="55"/>
  <c r="B91" i="55" s="1"/>
  <c r="B84" i="55"/>
  <c r="B85" i="55" s="1"/>
  <c r="B86" i="55" s="1"/>
  <c r="B87" i="55" s="1"/>
  <c r="B78" i="55"/>
  <c r="B79" i="55" s="1"/>
  <c r="B80" i="55" s="1"/>
  <c r="B93" i="55"/>
  <c r="B94" i="55" s="1"/>
  <c r="B82" i="55"/>
  <c r="B75" i="55"/>
  <c r="B76" i="55" s="1"/>
  <c r="B69" i="55"/>
  <c r="B70" i="55" s="1"/>
  <c r="B64" i="55"/>
  <c r="B65" i="55" s="1"/>
  <c r="B60" i="55"/>
  <c r="B61" i="55" s="1"/>
  <c r="B62" i="55" s="1"/>
  <c r="B54" i="55"/>
  <c r="B55" i="55" s="1"/>
  <c r="B56" i="55" s="1"/>
  <c r="B57" i="55" s="1"/>
  <c r="B58" i="55" s="1"/>
  <c r="B50" i="55"/>
  <c r="B51" i="55" s="1"/>
  <c r="B52" i="55" s="1"/>
  <c r="B17" i="55"/>
  <c r="B19" i="55" s="1"/>
  <c r="B20" i="55" s="1"/>
  <c r="B21" i="55" s="1"/>
  <c r="B22" i="55" s="1"/>
  <c r="G464" i="55"/>
  <c r="G465" i="55"/>
  <c r="G466" i="55"/>
  <c r="G467" i="55"/>
  <c r="G468" i="55"/>
  <c r="G469" i="55"/>
  <c r="D57" i="55"/>
  <c r="D56" i="55"/>
  <c r="D29" i="55"/>
  <c r="B739" i="53"/>
  <c r="B740" i="53"/>
  <c r="B741" i="53" s="1"/>
  <c r="B742" i="53" s="1"/>
  <c r="B743" i="53" s="1"/>
  <c r="B744" i="53" s="1"/>
  <c r="B745" i="53" s="1"/>
  <c r="B746" i="53" s="1"/>
  <c r="B747" i="53" s="1"/>
  <c r="B748" i="53" s="1"/>
  <c r="B749" i="53" s="1"/>
  <c r="B750" i="53" s="1"/>
  <c r="B751" i="53" s="1"/>
  <c r="B752" i="53" s="1"/>
  <c r="B753" i="53" s="1"/>
  <c r="B754" i="53" s="1"/>
  <c r="B755" i="53" s="1"/>
  <c r="B756" i="53" s="1"/>
  <c r="B757" i="53" s="1"/>
  <c r="B758" i="53" s="1"/>
  <c r="D752" i="53"/>
  <c r="D757" i="53"/>
  <c r="D758" i="53"/>
  <c r="D751" i="53"/>
  <c r="G751" i="53" s="1"/>
  <c r="D750" i="53"/>
  <c r="G750" i="53" s="1"/>
  <c r="D749" i="53"/>
  <c r="D747" i="53"/>
  <c r="G747" i="53" s="1"/>
  <c r="D746" i="53"/>
  <c r="G746" i="53" s="1"/>
  <c r="D745" i="53"/>
  <c r="G745" i="53" s="1"/>
  <c r="D744" i="53"/>
  <c r="G744" i="53" s="1"/>
  <c r="D743" i="53"/>
  <c r="G743" i="53" s="1"/>
  <c r="D742" i="53"/>
  <c r="G742" i="53" s="1"/>
  <c r="D739" i="53"/>
  <c r="D740" i="53"/>
  <c r="G740" i="53" s="1"/>
  <c r="B649" i="53"/>
  <c r="B650" i="53" s="1"/>
  <c r="B651" i="53" s="1"/>
  <c r="B643" i="53"/>
  <c r="D628" i="53"/>
  <c r="B627" i="53"/>
  <c r="B628" i="53" s="1"/>
  <c r="B629" i="53" s="1"/>
  <c r="B630" i="53" s="1"/>
  <c r="B631" i="53" s="1"/>
  <c r="B632" i="53" s="1"/>
  <c r="B633" i="53" s="1"/>
  <c r="B634" i="53" s="1"/>
  <c r="D632" i="53"/>
  <c r="D631" i="53"/>
  <c r="D633" i="53"/>
  <c r="D630" i="53"/>
  <c r="B451" i="53"/>
  <c r="B452" i="53"/>
  <c r="B446" i="53"/>
  <c r="B447" i="53" s="1"/>
  <c r="B448" i="53" s="1"/>
  <c r="G448" i="53"/>
  <c r="G446" i="53"/>
  <c r="G22" i="53"/>
  <c r="G23" i="53"/>
  <c r="D143" i="53"/>
  <c r="G143" i="53" s="1"/>
  <c r="G220" i="53"/>
  <c r="G221" i="53"/>
  <c r="G222" i="53"/>
  <c r="G223" i="53"/>
  <c r="D228" i="53"/>
  <c r="D231" i="53"/>
  <c r="D232" i="53"/>
  <c r="D233" i="53"/>
  <c r="D234" i="53"/>
  <c r="D235" i="53"/>
  <c r="D236" i="53"/>
  <c r="G237" i="53"/>
  <c r="D239" i="53"/>
  <c r="D240" i="53"/>
  <c r="D243" i="53"/>
  <c r="D244" i="53"/>
  <c r="D245" i="53"/>
  <c r="D248" i="53"/>
  <c r="G248" i="53" s="1"/>
  <c r="G249" i="53"/>
  <c r="G250" i="53"/>
  <c r="G282" i="53"/>
  <c r="G283" i="53"/>
  <c r="G284" i="53"/>
  <c r="D287" i="53"/>
  <c r="G289" i="53"/>
  <c r="G290" i="53"/>
  <c r="G291" i="53"/>
  <c r="G292" i="53"/>
  <c r="D293" i="53"/>
  <c r="G293" i="53"/>
  <c r="D298" i="53"/>
  <c r="G299" i="53"/>
  <c r="G302" i="53"/>
  <c r="G303" i="53"/>
  <c r="G304" i="53"/>
  <c r="G305" i="53"/>
  <c r="G306" i="53"/>
  <c r="G307" i="53"/>
  <c r="G308" i="53"/>
  <c r="G309" i="53"/>
  <c r="G310" i="53"/>
  <c r="G311" i="53"/>
  <c r="G312" i="53"/>
  <c r="G313" i="53"/>
  <c r="G314" i="53"/>
  <c r="G315" i="53"/>
  <c r="G316" i="53"/>
  <c r="G317" i="53"/>
  <c r="G319" i="53"/>
  <c r="G320" i="53"/>
  <c r="G321" i="53"/>
  <c r="G322" i="53"/>
  <c r="G323" i="53"/>
  <c r="G324" i="53"/>
  <c r="G325" i="53"/>
  <c r="G326" i="53"/>
  <c r="G327" i="53"/>
  <c r="G328" i="53"/>
  <c r="G329" i="53"/>
  <c r="G330" i="53"/>
  <c r="G331" i="53"/>
  <c r="G332" i="53"/>
  <c r="G333" i="53"/>
  <c r="G334" i="53"/>
  <c r="G335" i="53"/>
  <c r="G336" i="53"/>
  <c r="G337" i="53"/>
  <c r="G338" i="53"/>
  <c r="G339" i="53"/>
  <c r="G340" i="53"/>
  <c r="G341" i="53"/>
  <c r="G342" i="53"/>
  <c r="G343" i="53"/>
  <c r="G344" i="53"/>
  <c r="G345" i="53"/>
  <c r="G346" i="53"/>
  <c r="G347" i="53"/>
  <c r="G348" i="53"/>
  <c r="G349" i="53"/>
  <c r="G350" i="53"/>
  <c r="G351" i="53"/>
  <c r="G352" i="53"/>
  <c r="G353" i="53"/>
  <c r="G354" i="53"/>
  <c r="G355" i="53"/>
  <c r="G356" i="53"/>
  <c r="G357" i="53"/>
  <c r="G358" i="53"/>
  <c r="G359" i="53"/>
  <c r="G360" i="53"/>
  <c r="G361" i="53"/>
  <c r="G362" i="53"/>
  <c r="G363" i="53"/>
  <c r="G364" i="53"/>
  <c r="G365" i="53"/>
  <c r="G366" i="53"/>
  <c r="G367" i="53"/>
  <c r="G368" i="53"/>
  <c r="G369" i="53"/>
  <c r="G370" i="53"/>
  <c r="G371" i="53"/>
  <c r="G372" i="53"/>
  <c r="G375" i="53"/>
  <c r="G376" i="53"/>
  <c r="G377" i="53"/>
  <c r="G378" i="53"/>
  <c r="D381" i="53"/>
  <c r="D385" i="53"/>
  <c r="D388" i="53"/>
  <c r="D386" i="53" s="1"/>
  <c r="D387" i="53"/>
  <c r="D389" i="53"/>
  <c r="D394" i="53"/>
  <c r="D396" i="53"/>
  <c r="D395" i="53"/>
  <c r="G395" i="53" s="1"/>
  <c r="D397" i="53"/>
  <c r="D403" i="53"/>
  <c r="G406" i="53"/>
  <c r="H407" i="53" s="1"/>
  <c r="G461" i="53"/>
  <c r="D627" i="53"/>
  <c r="D629" i="53"/>
  <c r="D638" i="53"/>
  <c r="D639" i="53"/>
  <c r="G639" i="53" s="1"/>
  <c r="D640" i="53"/>
  <c r="D646" i="53"/>
  <c r="D649" i="53"/>
  <c r="G650" i="53"/>
  <c r="G662" i="53"/>
  <c r="G666" i="53"/>
  <c r="D668" i="53"/>
  <c r="D671" i="53"/>
  <c r="G671" i="53" s="1"/>
  <c r="G670" i="53"/>
  <c r="G672" i="53"/>
  <c r="G676" i="53"/>
  <c r="G677" i="53"/>
  <c r="G678" i="53"/>
  <c r="G679" i="53"/>
  <c r="G680" i="53"/>
  <c r="G681" i="53"/>
  <c r="G682" i="53"/>
  <c r="G683" i="53"/>
  <c r="G684" i="53"/>
  <c r="G685" i="53"/>
  <c r="G686" i="53"/>
  <c r="G688" i="53"/>
  <c r="G689" i="53"/>
  <c r="G690" i="53"/>
  <c r="G691" i="53"/>
  <c r="G694" i="53"/>
  <c r="G695" i="53"/>
  <c r="G696" i="53"/>
  <c r="G699" i="53"/>
  <c r="G700" i="53"/>
  <c r="G701" i="53"/>
  <c r="G702" i="53"/>
  <c r="G710" i="53"/>
  <c r="D717" i="53"/>
  <c r="D719" i="53"/>
  <c r="G723" i="53"/>
  <c r="G724" i="53"/>
  <c r="G725" i="53"/>
  <c r="G726" i="53"/>
  <c r="G727" i="53"/>
  <c r="G730" i="53"/>
  <c r="D735" i="53"/>
  <c r="D736" i="53"/>
  <c r="G767" i="53"/>
  <c r="G768" i="53"/>
  <c r="G769" i="53"/>
  <c r="G770" i="53"/>
  <c r="G771" i="53"/>
  <c r="G772" i="53"/>
  <c r="G773" i="53"/>
  <c r="G774" i="53"/>
  <c r="G775" i="53"/>
  <c r="G776" i="53"/>
  <c r="G777" i="53"/>
  <c r="G778" i="53"/>
  <c r="G779" i="53"/>
  <c r="G780" i="53"/>
  <c r="G781" i="53"/>
  <c r="G782" i="53"/>
  <c r="G783" i="53"/>
  <c r="G784" i="53"/>
  <c r="G785" i="53"/>
  <c r="G786" i="53"/>
  <c r="G787" i="53"/>
  <c r="G791" i="53"/>
  <c r="D792" i="53"/>
  <c r="G850" i="53"/>
  <c r="G851" i="53"/>
  <c r="H852" i="53" s="1"/>
  <c r="G854" i="53"/>
  <c r="G855" i="53"/>
  <c r="G858" i="53"/>
  <c r="H859" i="53" s="1"/>
  <c r="G865" i="53"/>
  <c r="G866" i="53"/>
  <c r="G867" i="53"/>
  <c r="G868" i="53"/>
  <c r="G869" i="53"/>
  <c r="G870" i="53"/>
  <c r="G871" i="53"/>
  <c r="G872" i="53"/>
  <c r="G938" i="53"/>
  <c r="G939" i="53"/>
  <c r="G940" i="53"/>
  <c r="G943" i="53"/>
  <c r="G944" i="53"/>
  <c r="H945" i="53" s="1"/>
  <c r="G947" i="53"/>
  <c r="H948" i="53" s="1"/>
  <c r="G954" i="53"/>
  <c r="G955" i="53"/>
  <c r="G956" i="53"/>
  <c r="G957" i="53"/>
  <c r="G958" i="53"/>
  <c r="G959" i="53"/>
  <c r="G960" i="53"/>
  <c r="G414" i="53"/>
  <c r="H415" i="53" s="1"/>
  <c r="G422" i="53"/>
  <c r="G423" i="53"/>
  <c r="G426" i="53"/>
  <c r="G427" i="53"/>
  <c r="G428" i="53"/>
  <c r="G429" i="53"/>
  <c r="G430" i="53"/>
  <c r="G431" i="53"/>
  <c r="G432" i="53"/>
  <c r="G433" i="53"/>
  <c r="G434" i="53"/>
  <c r="G435" i="53"/>
  <c r="G436" i="53"/>
  <c r="G437" i="53"/>
  <c r="G438" i="53"/>
  <c r="H439" i="53" s="1"/>
  <c r="G64" i="55"/>
  <c r="G65" i="55"/>
  <c r="G44" i="55"/>
  <c r="D40" i="55"/>
  <c r="D39" i="55"/>
  <c r="G34" i="55"/>
  <c r="B659" i="53"/>
  <c r="B660" i="53" s="1"/>
  <c r="B661" i="53" s="1"/>
  <c r="B662" i="53" s="1"/>
  <c r="B663" i="53" s="1"/>
  <c r="B637" i="53"/>
  <c r="B638" i="53" s="1"/>
  <c r="B639" i="53" s="1"/>
  <c r="B640" i="53" s="1"/>
  <c r="G421" i="53"/>
  <c r="B46" i="53"/>
  <c r="G545" i="55"/>
  <c r="G546" i="55"/>
  <c r="D547" i="55"/>
  <c r="G547" i="55" s="1"/>
  <c r="G548" i="55"/>
  <c r="D549" i="55"/>
  <c r="G409" i="55"/>
  <c r="G415" i="55"/>
  <c r="G414" i="55"/>
  <c r="G427" i="55"/>
  <c r="G429" i="55"/>
  <c r="G454" i="55"/>
  <c r="G455" i="55"/>
  <c r="G456" i="55"/>
  <c r="G457" i="55"/>
  <c r="G458" i="55"/>
  <c r="G459" i="55"/>
  <c r="G460" i="55"/>
  <c r="G473" i="55"/>
  <c r="G474" i="55"/>
  <c r="G475" i="55"/>
  <c r="G476" i="55"/>
  <c r="G477" i="55"/>
  <c r="G479" i="55"/>
  <c r="G480" i="55"/>
  <c r="G481" i="55"/>
  <c r="G482" i="55"/>
  <c r="G483" i="55"/>
  <c r="G484" i="55"/>
  <c r="G485" i="55"/>
  <c r="G489" i="55"/>
  <c r="G490" i="55"/>
  <c r="G491" i="55"/>
  <c r="G492" i="55"/>
  <c r="G493" i="55"/>
  <c r="G494" i="55"/>
  <c r="G495" i="55"/>
  <c r="G496" i="55"/>
  <c r="G497" i="55"/>
  <c r="G498" i="55"/>
  <c r="G499" i="55"/>
  <c r="G500" i="55"/>
  <c r="G501" i="55"/>
  <c r="G502" i="55"/>
  <c r="G503" i="55"/>
  <c r="G504" i="55"/>
  <c r="G505" i="55"/>
  <c r="G506" i="55"/>
  <c r="G507" i="55"/>
  <c r="G508" i="55"/>
  <c r="G509" i="55"/>
  <c r="G510" i="55"/>
  <c r="G511" i="55"/>
  <c r="G512" i="55"/>
  <c r="G513" i="55"/>
  <c r="G514" i="55"/>
  <c r="G515" i="55"/>
  <c r="G516" i="55"/>
  <c r="G517" i="55"/>
  <c r="G518" i="55"/>
  <c r="B646" i="53"/>
  <c r="D634" i="53"/>
  <c r="B619" i="53"/>
  <c r="B243" i="53"/>
  <c r="B244" i="53" s="1"/>
  <c r="B245" i="53" s="1"/>
  <c r="B246" i="53" s="1"/>
  <c r="B247" i="53" s="1"/>
  <c r="B248" i="53" s="1"/>
  <c r="B249" i="53" s="1"/>
  <c r="B250" i="53" s="1"/>
  <c r="B883" i="53"/>
  <c r="B884" i="53" s="1"/>
  <c r="B885" i="53" s="1"/>
  <c r="B886" i="53" s="1"/>
  <c r="B865" i="53"/>
  <c r="B866" i="53" s="1"/>
  <c r="B867" i="53" s="1"/>
  <c r="B868" i="53" s="1"/>
  <c r="B869" i="53" s="1"/>
  <c r="B870" i="53" s="1"/>
  <c r="B871" i="53" s="1"/>
  <c r="B872" i="53" s="1"/>
  <c r="B803" i="53"/>
  <c r="B804" i="53" s="1"/>
  <c r="B805" i="53" s="1"/>
  <c r="B806" i="53" s="1"/>
  <c r="B800" i="53"/>
  <c r="B76" i="61"/>
  <c r="B77" i="61" s="1"/>
  <c r="B78" i="61" s="1"/>
  <c r="B79" i="61" s="1"/>
  <c r="B80" i="61" s="1"/>
  <c r="B81" i="61" s="1"/>
  <c r="B82" i="61" s="1"/>
  <c r="B83" i="61" s="1"/>
  <c r="B71" i="61"/>
  <c r="B72" i="61" s="1"/>
  <c r="B73" i="61" s="1"/>
  <c r="B57" i="6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18" i="6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4" i="61" s="1"/>
  <c r="G734" i="59"/>
  <c r="B954" i="53"/>
  <c r="B955" i="53" s="1"/>
  <c r="B956" i="53" s="1"/>
  <c r="B957" i="53" s="1"/>
  <c r="B958" i="53" s="1"/>
  <c r="B959" i="53" s="1"/>
  <c r="B960" i="53" s="1"/>
  <c r="C12" i="56"/>
  <c r="C11" i="56"/>
  <c r="B11" i="56"/>
  <c r="B12" i="56" s="1"/>
  <c r="L9" i="56"/>
  <c r="M9" i="56"/>
  <c r="L7" i="56"/>
  <c r="M7" i="56" s="1"/>
  <c r="L5" i="56"/>
  <c r="M5" i="56" s="1"/>
  <c r="B406" i="53"/>
  <c r="B676" i="53"/>
  <c r="B677" i="53" s="1"/>
  <c r="B678" i="53" s="1"/>
  <c r="B679" i="53" s="1"/>
  <c r="B680" i="53" s="1"/>
  <c r="B681" i="53" s="1"/>
  <c r="B682" i="53" s="1"/>
  <c r="B683" i="53" s="1"/>
  <c r="B684" i="53" s="1"/>
  <c r="B685" i="53" s="1"/>
  <c r="B686" i="53" s="1"/>
  <c r="B688" i="53" s="1"/>
  <c r="B689" i="53" s="1"/>
  <c r="B690" i="53" s="1"/>
  <c r="B202" i="53"/>
  <c r="B203" i="53" s="1"/>
  <c r="B204" i="53" s="1"/>
  <c r="B205" i="53" s="1"/>
  <c r="B206" i="53" s="1"/>
  <c r="B207" i="53" s="1"/>
  <c r="B208" i="53" s="1"/>
  <c r="B209" i="53" s="1"/>
  <c r="B210" i="53" s="1"/>
  <c r="B211" i="53" s="1"/>
  <c r="B212" i="53" s="1"/>
  <c r="B666" i="53"/>
  <c r="B667" i="53" s="1"/>
  <c r="B668" i="53" s="1"/>
  <c r="B669" i="53" s="1"/>
  <c r="B670" i="53" s="1"/>
  <c r="B671" i="53" s="1"/>
  <c r="B672" i="53" s="1"/>
  <c r="B791" i="53"/>
  <c r="B792" i="53" s="1"/>
  <c r="B767" i="53"/>
  <c r="B768" i="53" s="1"/>
  <c r="B769" i="53" s="1"/>
  <c r="B770" i="53" s="1"/>
  <c r="B771" i="53" s="1"/>
  <c r="B772" i="53" s="1"/>
  <c r="B773" i="53" s="1"/>
  <c r="B774" i="53" s="1"/>
  <c r="B775" i="53" s="1"/>
  <c r="B776" i="53" s="1"/>
  <c r="B777" i="53" s="1"/>
  <c r="B778" i="53" s="1"/>
  <c r="B779" i="53" s="1"/>
  <c r="B780" i="53" s="1"/>
  <c r="B781" i="53" s="1"/>
  <c r="B782" i="53" s="1"/>
  <c r="B783" i="53" s="1"/>
  <c r="B784" i="53" s="1"/>
  <c r="B785" i="53" s="1"/>
  <c r="B786" i="53" s="1"/>
  <c r="B787" i="53" s="1"/>
  <c r="B788" i="53" s="1"/>
  <c r="B735" i="53"/>
  <c r="B736" i="53" s="1"/>
  <c r="B730" i="53"/>
  <c r="B731" i="53" s="1"/>
  <c r="B732" i="53" s="1"/>
  <c r="B709" i="53"/>
  <c r="B710" i="53" s="1"/>
  <c r="B381" i="53"/>
  <c r="B382" i="53" s="1"/>
  <c r="B383" i="53" s="1"/>
  <c r="B384" i="53" s="1"/>
  <c r="B385" i="53" s="1"/>
  <c r="B386" i="53" s="1"/>
  <c r="B387" i="53" s="1"/>
  <c r="B388" i="53" s="1"/>
  <c r="B389" i="53" s="1"/>
  <c r="B390" i="53" s="1"/>
  <c r="B391" i="53" s="1"/>
  <c r="B392" i="53" s="1"/>
  <c r="B393" i="53" s="1"/>
  <c r="B394" i="53" s="1"/>
  <c r="B395" i="53" s="1"/>
  <c r="B396" i="53" s="1"/>
  <c r="B397" i="53" s="1"/>
  <c r="B398" i="53" s="1"/>
  <c r="B399" i="53" s="1"/>
  <c r="B400" i="53" s="1"/>
  <c r="B401" i="53" s="1"/>
  <c r="B402" i="53" s="1"/>
  <c r="B403" i="53" s="1"/>
  <c r="B302" i="53"/>
  <c r="B303" i="53" s="1"/>
  <c r="B304" i="53" s="1"/>
  <c r="B305" i="53" s="1"/>
  <c r="B306" i="53" s="1"/>
  <c r="B307" i="53" s="1"/>
  <c r="B308" i="53" s="1"/>
  <c r="B309" i="53" s="1"/>
  <c r="B310" i="53" s="1"/>
  <c r="B311" i="53" s="1"/>
  <c r="B312" i="53" s="1"/>
  <c r="B313" i="53" s="1"/>
  <c r="B314" i="53" s="1"/>
  <c r="B315" i="53" s="1"/>
  <c r="B316" i="53" s="1"/>
  <c r="B317" i="53" s="1"/>
  <c r="B319" i="53" s="1"/>
  <c r="B320" i="53" s="1"/>
  <c r="B321" i="53" s="1"/>
  <c r="B322" i="53" s="1"/>
  <c r="B323" i="53" s="1"/>
  <c r="B324" i="53" s="1"/>
  <c r="B325" i="53" s="1"/>
  <c r="B326" i="53" s="1"/>
  <c r="B327" i="53" s="1"/>
  <c r="B328" i="53" s="1"/>
  <c r="B329" i="53" s="1"/>
  <c r="B330" i="53" s="1"/>
  <c r="B331" i="53" s="1"/>
  <c r="B332" i="53" s="1"/>
  <c r="B333" i="53" s="1"/>
  <c r="B334" i="53" s="1"/>
  <c r="B335" i="53" s="1"/>
  <c r="B336" i="53" s="1"/>
  <c r="B337" i="53" s="1"/>
  <c r="B338" i="53" s="1"/>
  <c r="B339" i="53" s="1"/>
  <c r="B340" i="53" s="1"/>
  <c r="B341" i="53" s="1"/>
  <c r="B342" i="53" s="1"/>
  <c r="B343" i="53" s="1"/>
  <c r="B344" i="53" s="1"/>
  <c r="B345" i="53" s="1"/>
  <c r="B346" i="53" s="1"/>
  <c r="B347" i="53" s="1"/>
  <c r="B348" i="53" s="1"/>
  <c r="B349" i="53" s="1"/>
  <c r="B350" i="53" s="1"/>
  <c r="B351" i="53" s="1"/>
  <c r="B352" i="53" s="1"/>
  <c r="B353" i="53" s="1"/>
  <c r="B354" i="53" s="1"/>
  <c r="B355" i="53" s="1"/>
  <c r="B356" i="53" s="1"/>
  <c r="B357" i="53" s="1"/>
  <c r="B358" i="53" s="1"/>
  <c r="B359" i="53" s="1"/>
  <c r="B360" i="53" s="1"/>
  <c r="B361" i="53" s="1"/>
  <c r="B362" i="53" s="1"/>
  <c r="B363" i="53" s="1"/>
  <c r="B364" i="53" s="1"/>
  <c r="B365" i="53" s="1"/>
  <c r="B366" i="53" s="1"/>
  <c r="B367" i="53" s="1"/>
  <c r="B368" i="53" s="1"/>
  <c r="B369" i="53" s="1"/>
  <c r="B370" i="53" s="1"/>
  <c r="B371" i="53" s="1"/>
  <c r="B372" i="53" s="1"/>
  <c r="B375" i="53"/>
  <c r="B376" i="53"/>
  <c r="B377" i="53" s="1"/>
  <c r="B378" i="53" s="1"/>
  <c r="B296" i="53"/>
  <c r="B297" i="53" s="1"/>
  <c r="B298" i="53" s="1"/>
  <c r="B299" i="53" s="1"/>
  <c r="B287" i="53"/>
  <c r="B288" i="53" s="1"/>
  <c r="B289" i="53" s="1"/>
  <c r="B290" i="53" s="1"/>
  <c r="B291" i="53" s="1"/>
  <c r="B292" i="53" s="1"/>
  <c r="B293" i="53" s="1"/>
  <c r="B253" i="53"/>
  <c r="B254" i="53" s="1"/>
  <c r="B255" i="53" s="1"/>
  <c r="B256" i="53" s="1"/>
  <c r="B257" i="53" s="1"/>
  <c r="B258" i="53" s="1"/>
  <c r="B259" i="53" s="1"/>
  <c r="B260" i="53" s="1"/>
  <c r="B261" i="53" s="1"/>
  <c r="B262" i="53" s="1"/>
  <c r="B263" i="53" s="1"/>
  <c r="B264" i="53" s="1"/>
  <c r="B265" i="53" s="1"/>
  <c r="B266" i="53" s="1"/>
  <c r="B267" i="53" s="1"/>
  <c r="B268" i="53" s="1"/>
  <c r="B269" i="53" s="1"/>
  <c r="B270" i="53" s="1"/>
  <c r="B271" i="53" s="1"/>
  <c r="B272" i="53" s="1"/>
  <c r="B273" i="53" s="1"/>
  <c r="B274" i="53" s="1"/>
  <c r="B275" i="53" s="1"/>
  <c r="B276" i="53" s="1"/>
  <c r="B277" i="53" s="1"/>
  <c r="B278" i="53" s="1"/>
  <c r="B279" i="53" s="1"/>
  <c r="B280" i="53" s="1"/>
  <c r="B281" i="53" s="1"/>
  <c r="B282" i="53" s="1"/>
  <c r="B283" i="53" s="1"/>
  <c r="B284" i="53" s="1"/>
  <c r="B226" i="53"/>
  <c r="B227" i="53" s="1"/>
  <c r="B228" i="53" s="1"/>
  <c r="B229" i="53" s="1"/>
  <c r="B230" i="53" s="1"/>
  <c r="B231" i="53" s="1"/>
  <c r="B232" i="53" s="1"/>
  <c r="B233" i="53" s="1"/>
  <c r="B234" i="53" s="1"/>
  <c r="B235" i="53" s="1"/>
  <c r="B236" i="53" s="1"/>
  <c r="B237" i="53" s="1"/>
  <c r="B238" i="53" s="1"/>
  <c r="B239" i="53" s="1"/>
  <c r="B240" i="53" s="1"/>
  <c r="B220" i="53"/>
  <c r="B221" i="53" s="1"/>
  <c r="B222" i="53" s="1"/>
  <c r="B223" i="53" s="1"/>
  <c r="B215" i="53"/>
  <c r="B216" i="53" s="1"/>
  <c r="B217" i="53" s="1"/>
  <c r="B22" i="53"/>
  <c r="B23" i="53"/>
  <c r="B12" i="53"/>
  <c r="B13" i="53" s="1"/>
  <c r="B14" i="53" s="1"/>
  <c r="B15" i="53" s="1"/>
  <c r="B16" i="53" s="1"/>
  <c r="B17" i="53" s="1"/>
  <c r="B18" i="53" s="1"/>
  <c r="B19" i="53" s="1"/>
  <c r="G423" i="55"/>
  <c r="G437" i="55"/>
  <c r="G439" i="55"/>
  <c r="G387" i="55"/>
  <c r="G407" i="55"/>
  <c r="B24" i="55"/>
  <c r="B25" i="55"/>
  <c r="B26" i="55" s="1"/>
  <c r="B759" i="53"/>
  <c r="B760" i="53" s="1"/>
  <c r="B761" i="53" s="1"/>
  <c r="B762" i="53" s="1"/>
  <c r="B763" i="53" s="1"/>
  <c r="B764" i="53" s="1"/>
  <c r="G70" i="55"/>
  <c r="G668" i="53"/>
  <c r="G659" i="53"/>
  <c r="G392" i="53"/>
  <c r="H14" i="55"/>
  <c r="G669" i="53"/>
  <c r="G196" i="53"/>
  <c r="G385" i="53"/>
  <c r="G288" i="53"/>
  <c r="G667" i="53"/>
  <c r="H673" i="53" s="1"/>
  <c r="D760" i="53"/>
  <c r="G760" i="53" s="1"/>
  <c r="D753" i="53"/>
  <c r="D754" i="53" s="1"/>
  <c r="B711" i="53"/>
  <c r="B712" i="53" s="1"/>
  <c r="G140" i="53"/>
  <c r="G627" i="53"/>
  <c r="G438" i="55"/>
  <c r="G533" i="55"/>
  <c r="G424" i="55"/>
  <c r="G408" i="55"/>
  <c r="G528" i="55"/>
  <c r="G529" i="55"/>
  <c r="G33" i="55"/>
  <c r="G40" i="55"/>
  <c r="G425" i="55"/>
  <c r="G421" i="55"/>
  <c r="G422" i="55"/>
  <c r="G436" i="55"/>
  <c r="G435" i="55"/>
  <c r="G434" i="55"/>
  <c r="G732" i="53"/>
  <c r="G698" i="53"/>
  <c r="G693" i="53"/>
  <c r="G399" i="53"/>
  <c r="G403" i="53"/>
  <c r="G460" i="53"/>
  <c r="G721" i="53"/>
  <c r="G400" i="53"/>
  <c r="G401" i="53"/>
  <c r="G402" i="53"/>
  <c r="G394" i="53"/>
  <c r="G397" i="53"/>
  <c r="G396" i="53"/>
  <c r="G757" i="53"/>
  <c r="G736" i="53"/>
  <c r="G735" i="53"/>
  <c r="G711" i="53"/>
  <c r="G886" i="53"/>
  <c r="G806" i="53"/>
  <c r="G381" i="53"/>
  <c r="G398" i="53"/>
  <c r="G720" i="53"/>
  <c r="G287" i="53"/>
  <c r="H294" i="53" s="1"/>
  <c r="G50" i="55"/>
  <c r="G549" i="55"/>
  <c r="G703" i="53"/>
  <c r="G661" i="53"/>
  <c r="G391" i="53"/>
  <c r="G390" i="53"/>
  <c r="G247" i="53"/>
  <c r="G709" i="53"/>
  <c r="G755" i="53"/>
  <c r="G883" i="53"/>
  <c r="G297" i="53"/>
  <c r="G199" i="53"/>
  <c r="G364" i="55"/>
  <c r="G234" i="55"/>
  <c r="G279" i="55"/>
  <c r="G165" i="55"/>
  <c r="G42" i="55"/>
  <c r="G166" i="55"/>
  <c r="G338" i="55"/>
  <c r="G257" i="55"/>
  <c r="G307" i="55"/>
  <c r="G17" i="55"/>
  <c r="G187" i="55"/>
  <c r="G366" i="55"/>
  <c r="G488" i="53"/>
  <c r="H490" i="53"/>
  <c r="G499" i="53"/>
  <c r="H501" i="53" s="1"/>
  <c r="D393" i="53"/>
  <c r="H941" i="53"/>
  <c r="H373" i="53"/>
  <c r="H224" i="53"/>
  <c r="H856" i="53"/>
  <c r="H379" i="53"/>
  <c r="G461" i="55"/>
  <c r="H462" i="55" s="1"/>
  <c r="G470" i="55"/>
  <c r="G519" i="55"/>
  <c r="G447" i="55"/>
  <c r="G446" i="55"/>
  <c r="H450" i="55" s="1"/>
  <c r="G792" i="53"/>
  <c r="D741" i="53"/>
  <c r="G741" i="53" s="1"/>
  <c r="G622" i="53"/>
  <c r="G649" i="53"/>
  <c r="G739" i="53"/>
  <c r="B691" i="53"/>
  <c r="B693" i="53"/>
  <c r="B694" i="53"/>
  <c r="B695" i="53" s="1"/>
  <c r="B696" i="53" s="1"/>
  <c r="B698" i="53" s="1"/>
  <c r="B699" i="53" s="1"/>
  <c r="B700" i="53" s="1"/>
  <c r="B701" i="53" s="1"/>
  <c r="B702" i="53" s="1"/>
  <c r="B703" i="53" s="1"/>
  <c r="B705" i="53" s="1"/>
  <c r="G788" i="53"/>
  <c r="G646" i="53"/>
  <c r="H647" i="53" s="1"/>
  <c r="G393" i="53"/>
  <c r="G713" i="53"/>
  <c r="G803" i="53"/>
  <c r="G705" i="53"/>
  <c r="H706" i="53"/>
  <c r="G624" i="53"/>
  <c r="G578" i="53"/>
  <c r="G714" i="53"/>
  <c r="G633" i="53"/>
  <c r="G912" i="53"/>
  <c r="G812" i="53"/>
  <c r="G447" i="53"/>
  <c r="H449" i="53" s="1"/>
  <c r="G630" i="53"/>
  <c r="G629" i="53"/>
  <c r="G663" i="53"/>
  <c r="G731" i="53"/>
  <c r="G39" i="55"/>
  <c r="G255" i="53"/>
  <c r="G259" i="53"/>
  <c r="G263" i="53"/>
  <c r="G267" i="53"/>
  <c r="G271" i="53"/>
  <c r="G275" i="53"/>
  <c r="G279" i="53"/>
  <c r="G847" i="53"/>
  <c r="H848" i="53" s="1"/>
  <c r="G935" i="53"/>
  <c r="H936" i="53" s="1"/>
  <c r="G256" i="53"/>
  <c r="G260" i="53"/>
  <c r="G264" i="53"/>
  <c r="G268" i="53"/>
  <c r="G272" i="53"/>
  <c r="G276" i="53"/>
  <c r="G280" i="53"/>
  <c r="G253" i="53"/>
  <c r="G257" i="53"/>
  <c r="G261" i="53"/>
  <c r="G265" i="53"/>
  <c r="G269" i="53"/>
  <c r="G273" i="53"/>
  <c r="G277" i="53"/>
  <c r="G281" i="53"/>
  <c r="G254" i="53"/>
  <c r="G258" i="53"/>
  <c r="G262" i="53"/>
  <c r="G266" i="53"/>
  <c r="G270" i="53"/>
  <c r="G274" i="53"/>
  <c r="G278" i="53"/>
  <c r="G911" i="53"/>
  <c r="G62" i="55"/>
  <c r="G433" i="55"/>
  <c r="G354" i="55"/>
  <c r="G327" i="55"/>
  <c r="G108" i="55"/>
  <c r="G355" i="55"/>
  <c r="G379" i="55"/>
  <c r="G295" i="55"/>
  <c r="G378" i="55"/>
  <c r="G294" i="55"/>
  <c r="G272" i="55"/>
  <c r="G250" i="55"/>
  <c r="G204" i="55"/>
  <c r="G328" i="55"/>
  <c r="G137" i="55"/>
  <c r="G110" i="55"/>
  <c r="G85" i="55"/>
  <c r="G205" i="55"/>
  <c r="G158" i="55"/>
  <c r="G138" i="55"/>
  <c r="G86" i="55"/>
  <c r="G245" i="53"/>
  <c r="G843" i="53"/>
  <c r="G931" i="53"/>
  <c r="G389" i="53"/>
  <c r="G387" i="53"/>
  <c r="G386" i="53"/>
  <c r="G388" i="53"/>
  <c r="G306" i="55"/>
  <c r="G351" i="55"/>
  <c r="G375" i="55"/>
  <c r="G244" i="55"/>
  <c r="G323" i="55"/>
  <c r="G291" i="55"/>
  <c r="G131" i="55"/>
  <c r="G103" i="55"/>
  <c r="G269" i="55"/>
  <c r="G197" i="55"/>
  <c r="G129" i="55"/>
  <c r="G80" i="55"/>
  <c r="G377" i="55"/>
  <c r="G353" i="55"/>
  <c r="G326" i="55"/>
  <c r="G228" i="55"/>
  <c r="G178" i="55"/>
  <c r="G202" i="55"/>
  <c r="G84" i="55"/>
  <c r="G248" i="55"/>
  <c r="G135" i="55"/>
  <c r="G107" i="55"/>
  <c r="G156" i="55"/>
  <c r="G197" i="53"/>
  <c r="G198" i="53"/>
  <c r="G756" i="53"/>
  <c r="G884" i="53"/>
  <c r="H887" i="53" s="1"/>
  <c r="G804" i="53"/>
  <c r="G383" i="53"/>
  <c r="G384" i="53"/>
  <c r="G640" i="53"/>
  <c r="G69" i="55"/>
  <c r="G51" i="55"/>
  <c r="G61" i="55"/>
  <c r="G311" i="55"/>
  <c r="G309" i="55"/>
  <c r="G119" i="55"/>
  <c r="G350" i="55"/>
  <c r="G374" i="55"/>
  <c r="G322" i="55"/>
  <c r="G290" i="55"/>
  <c r="G198" i="55"/>
  <c r="G324" i="55"/>
  <c r="G268" i="55"/>
  <c r="G196" i="55"/>
  <c r="G174" i="55"/>
  <c r="G173" i="55"/>
  <c r="G128" i="55"/>
  <c r="G79" i="55"/>
  <c r="G78" i="55"/>
  <c r="G226" i="55"/>
  <c r="G152" i="55"/>
  <c r="G130" i="55"/>
  <c r="G102" i="55"/>
  <c r="G243" i="55"/>
  <c r="G896" i="53"/>
  <c r="G296" i="53"/>
  <c r="G455" i="53"/>
  <c r="G54" i="55"/>
  <c r="G60" i="55"/>
  <c r="G52" i="55"/>
  <c r="G365" i="55"/>
  <c r="G235" i="53"/>
  <c r="G838" i="53"/>
  <c r="G926" i="53"/>
  <c r="G861" i="53"/>
  <c r="G950" i="53"/>
  <c r="G758" i="53"/>
  <c r="G712" i="53"/>
  <c r="G749" i="53"/>
  <c r="G951" i="53"/>
  <c r="G862" i="53"/>
  <c r="G382" i="53"/>
  <c r="G536" i="55"/>
  <c r="G535" i="55"/>
  <c r="G534" i="55"/>
  <c r="G426" i="55"/>
  <c r="G310" i="55"/>
  <c r="G24" i="55"/>
  <c r="G574" i="53"/>
  <c r="G631" i="53"/>
  <c r="G828" i="53"/>
  <c r="G916" i="53"/>
  <c r="G932" i="53"/>
  <c r="G246" i="53"/>
  <c r="G844" i="53"/>
  <c r="G717" i="53"/>
  <c r="G572" i="53"/>
  <c r="H580" i="53" s="1"/>
  <c r="G824" i="53"/>
  <c r="G632" i="53"/>
  <c r="G825" i="53"/>
  <c r="G195" i="53"/>
  <c r="G813" i="53"/>
  <c r="G362" i="55"/>
  <c r="G336" i="55"/>
  <c r="G303" i="55"/>
  <c r="G256" i="55"/>
  <c r="G36" i="55"/>
  <c r="G363" i="55"/>
  <c r="G184" i="55"/>
  <c r="G305" i="55"/>
  <c r="G215" i="55"/>
  <c r="G163" i="55"/>
  <c r="G32" i="55"/>
  <c r="G233" i="55"/>
  <c r="G185" i="55"/>
  <c r="G164" i="55"/>
  <c r="G298" i="53"/>
  <c r="H300" i="53" s="1"/>
  <c r="G452" i="53"/>
  <c r="G457" i="53"/>
  <c r="G226" i="53"/>
  <c r="G833" i="53"/>
  <c r="G922" i="53"/>
  <c r="G478" i="55"/>
  <c r="G486" i="55"/>
  <c r="G29" i="55"/>
  <c r="G118" i="55"/>
  <c r="G233" i="53"/>
  <c r="G232" i="53"/>
  <c r="G718" i="53"/>
  <c r="G836" i="53"/>
  <c r="G924" i="53"/>
  <c r="G234" i="53"/>
  <c r="G238" i="53"/>
  <c r="G660" i="53"/>
  <c r="H664" i="53" s="1"/>
  <c r="G619" i="53"/>
  <c r="H620" i="53" s="1"/>
  <c r="G800" i="53"/>
  <c r="H801" i="53" s="1"/>
  <c r="G880" i="53"/>
  <c r="H881" i="53" s="1"/>
  <c r="G236" i="53"/>
  <c r="G839" i="53"/>
  <c r="G927" i="53"/>
  <c r="G719" i="53"/>
  <c r="G459" i="53"/>
  <c r="G451" i="53"/>
  <c r="G240" i="53"/>
  <c r="G216" i="55"/>
  <c r="G35" i="55"/>
  <c r="G120" i="55"/>
  <c r="G339" i="55"/>
  <c r="G388" i="55"/>
  <c r="G308" i="55"/>
  <c r="G293" i="55"/>
  <c r="G271" i="55"/>
  <c r="G249" i="55"/>
  <c r="G136" i="55"/>
  <c r="G109" i="55"/>
  <c r="G203" i="55"/>
  <c r="G157" i="55"/>
  <c r="G30" i="55"/>
  <c r="G638" i="53"/>
  <c r="G227" i="53"/>
  <c r="G458" i="53"/>
  <c r="G921" i="53"/>
  <c r="G834" i="53"/>
  <c r="G215" i="53"/>
  <c r="G752" i="53"/>
  <c r="G543" i="55"/>
  <c r="H550" i="55" s="1"/>
  <c r="G542" i="55"/>
  <c r="G651" i="53"/>
  <c r="H652" i="53" s="1"/>
  <c r="G331" i="55"/>
  <c r="G332" i="55"/>
  <c r="G253" i="55"/>
  <c r="G208" i="55"/>
  <c r="G275" i="55"/>
  <c r="G298" i="55"/>
  <c r="G94" i="55"/>
  <c r="G231" i="53"/>
  <c r="G837" i="53"/>
  <c r="G925" i="53"/>
  <c r="G228" i="53"/>
  <c r="G229" i="53"/>
  <c r="G230" i="53"/>
  <c r="G456" i="53"/>
  <c r="G835" i="53"/>
  <c r="G923" i="53"/>
  <c r="G386" i="55"/>
  <c r="G337" i="55"/>
  <c r="G304" i="55"/>
  <c r="G278" i="55"/>
  <c r="G37" i="55"/>
  <c r="G381" i="55"/>
  <c r="G402" i="55"/>
  <c r="G357" i="55"/>
  <c r="G401" i="55"/>
  <c r="G209" i="55"/>
  <c r="G330" i="55"/>
  <c r="G297" i="55"/>
  <c r="G274" i="55"/>
  <c r="G252" i="55"/>
  <c r="G230" i="55"/>
  <c r="G180" i="55"/>
  <c r="G207" i="55"/>
  <c r="G93" i="55"/>
  <c r="G140" i="55"/>
  <c r="G112" i="55"/>
  <c r="G243" i="53"/>
  <c r="G842" i="53"/>
  <c r="G930" i="53"/>
  <c r="G385" i="55"/>
  <c r="G361" i="55"/>
  <c r="G396" i="55"/>
  <c r="G91" i="55"/>
  <c r="G302" i="55"/>
  <c r="G116" i="55"/>
  <c r="G346" i="55"/>
  <c r="G264" i="55"/>
  <c r="G318" i="55"/>
  <c r="G286" i="55"/>
  <c r="G222" i="55"/>
  <c r="G194" i="55"/>
  <c r="G126" i="55"/>
  <c r="G76" i="55"/>
  <c r="G150" i="55"/>
  <c r="G100" i="55"/>
  <c r="G58" i="55"/>
  <c r="G22" i="55"/>
  <c r="G394" i="55"/>
  <c r="G383" i="55"/>
  <c r="G398" i="55"/>
  <c r="G334" i="55"/>
  <c r="G300" i="55"/>
  <c r="G231" i="55"/>
  <c r="G276" i="55"/>
  <c r="G143" i="55"/>
  <c r="G89" i="55"/>
  <c r="G212" i="55"/>
  <c r="G183" i="55"/>
  <c r="G161" i="55"/>
  <c r="G114" i="55"/>
  <c r="G371" i="55"/>
  <c r="G345" i="55"/>
  <c r="G193" i="55"/>
  <c r="G317" i="55"/>
  <c r="G285" i="55"/>
  <c r="G240" i="55"/>
  <c r="G57" i="55"/>
  <c r="G149" i="55"/>
  <c r="G99" i="55"/>
  <c r="G527" i="55"/>
  <c r="G263" i="55"/>
  <c r="G125" i="55"/>
  <c r="G75" i="55"/>
  <c r="G21" i="55"/>
  <c r="G532" i="55"/>
  <c r="G395" i="55"/>
  <c r="G399" i="55"/>
  <c r="G360" i="55"/>
  <c r="G335" i="55"/>
  <c r="G384" i="55"/>
  <c r="G277" i="55"/>
  <c r="G182" i="55"/>
  <c r="G301" i="55"/>
  <c r="G255" i="55"/>
  <c r="G162" i="55"/>
  <c r="G232" i="55"/>
  <c r="G115" i="55"/>
  <c r="G144" i="55"/>
  <c r="G90" i="55"/>
  <c r="G217" i="53"/>
  <c r="G216" i="53"/>
  <c r="G716" i="53"/>
  <c r="G239" i="53"/>
  <c r="G393" i="55"/>
  <c r="G359" i="55"/>
  <c r="G333" i="55"/>
  <c r="G254" i="55"/>
  <c r="G214" i="55"/>
  <c r="G299" i="55"/>
  <c r="G113" i="55"/>
  <c r="G142" i="55"/>
  <c r="G26" i="55"/>
  <c r="G211" i="55"/>
  <c r="G25" i="55"/>
  <c r="G210" i="55"/>
  <c r="G55" i="55"/>
  <c r="G19" i="55"/>
  <c r="G525" i="55"/>
  <c r="H537" i="55" s="1"/>
  <c r="G382" i="55"/>
  <c r="G358" i="55"/>
  <c r="G917" i="53"/>
  <c r="G829" i="53"/>
  <c r="G56" i="55"/>
  <c r="G541" i="55"/>
  <c r="G526" i="55"/>
  <c r="G20" i="55"/>
  <c r="G320" i="55"/>
  <c r="G224" i="55"/>
  <c r="G266" i="55"/>
  <c r="H280" i="55" s="1"/>
  <c r="G246" i="55"/>
  <c r="G200" i="55"/>
  <c r="G154" i="55"/>
  <c r="G82" i="55"/>
  <c r="G288" i="55"/>
  <c r="G176" i="55"/>
  <c r="G133" i="55"/>
  <c r="G105" i="55"/>
  <c r="G759" i="53"/>
  <c r="G244" i="53"/>
  <c r="G830" i="53"/>
  <c r="G918" i="53"/>
  <c r="H68" i="57" l="1"/>
  <c r="B139" i="59"/>
  <c r="B137" i="59"/>
  <c r="H54" i="60"/>
  <c r="H733" i="53"/>
  <c r="B713" i="53"/>
  <c r="B714" i="53" s="1"/>
  <c r="B715" i="53" s="1"/>
  <c r="B716" i="53" s="1"/>
  <c r="B717" i="53" s="1"/>
  <c r="B718" i="53" s="1"/>
  <c r="B719" i="53" s="1"/>
  <c r="B720" i="53" s="1"/>
  <c r="B721" i="53" s="1"/>
  <c r="B723" i="53" s="1"/>
  <c r="B724" i="53" s="1"/>
  <c r="B725" i="53" s="1"/>
  <c r="B726" i="53" s="1"/>
  <c r="B727" i="53" s="1"/>
  <c r="H570" i="53"/>
  <c r="H112" i="60"/>
  <c r="H453" i="53"/>
  <c r="H417" i="55"/>
  <c r="H31" i="57"/>
  <c r="H165" i="60"/>
  <c r="B30" i="55"/>
  <c r="B27" i="55"/>
  <c r="B29" i="55" s="1"/>
  <c r="H24" i="53"/>
  <c r="H52" i="57"/>
  <c r="H919" i="53"/>
  <c r="H235" i="55"/>
  <c r="H863" i="53"/>
  <c r="H440" i="55"/>
  <c r="H961" i="53"/>
  <c r="H873" i="53"/>
  <c r="H789" i="53"/>
  <c r="H404" i="53"/>
  <c r="H826" i="53"/>
  <c r="H914" i="53"/>
  <c r="H239" i="60"/>
  <c r="H177" i="60"/>
  <c r="H153" i="60"/>
  <c r="H30" i="60"/>
  <c r="H241" i="60" s="1"/>
  <c r="H95" i="55"/>
  <c r="H933" i="53"/>
  <c r="H840" i="53"/>
  <c r="H285" i="53"/>
  <c r="H635" i="53"/>
  <c r="H625" i="53"/>
  <c r="H728" i="53"/>
  <c r="H807" i="53"/>
  <c r="H737" i="53"/>
  <c r="H436" i="53"/>
  <c r="H87" i="60"/>
  <c r="H554" i="53"/>
  <c r="H564" i="53"/>
  <c r="H47" i="53"/>
  <c r="H428" i="53"/>
  <c r="H189" i="60"/>
  <c r="H129" i="60"/>
  <c r="H100" i="60"/>
  <c r="H66" i="60"/>
  <c r="H42" i="60"/>
  <c r="H952" i="53"/>
  <c r="H845" i="53"/>
  <c r="H487" i="55"/>
  <c r="H471" i="55"/>
  <c r="H188" i="55"/>
  <c r="H389" i="55"/>
  <c r="H486" i="53"/>
  <c r="H514" i="53"/>
  <c r="H519" i="53"/>
  <c r="H546" i="53"/>
  <c r="B75" i="58"/>
  <c r="B76" i="58" s="1"/>
  <c r="B77" i="58" s="1"/>
  <c r="B78" i="58" s="1"/>
  <c r="B79" i="58" s="1"/>
  <c r="B80" i="58" s="1"/>
  <c r="B72" i="58"/>
  <c r="B73" i="58" s="1"/>
  <c r="B74" i="58" s="1"/>
  <c r="H201" i="60"/>
  <c r="H141" i="60"/>
  <c r="H78" i="60"/>
  <c r="H16" i="58"/>
  <c r="H16" i="59"/>
  <c r="H579" i="59"/>
  <c r="H492" i="59"/>
  <c r="H171" i="59"/>
  <c r="H409" i="59"/>
  <c r="H509" i="59"/>
  <c r="H241" i="59"/>
  <c r="H713" i="59"/>
  <c r="H426" i="59"/>
  <c r="H294" i="59"/>
  <c r="H695" i="59"/>
  <c r="H456" i="59"/>
  <c r="H395" i="59"/>
  <c r="H343" i="59"/>
  <c r="B158" i="59"/>
  <c r="B140" i="59"/>
  <c r="B141" i="59" s="1"/>
  <c r="B142" i="59" s="1"/>
  <c r="B143" i="59" s="1"/>
  <c r="B144" i="59" s="1"/>
  <c r="B145" i="59" s="1"/>
  <c r="B146" i="59" s="1"/>
  <c r="B147" i="59" s="1"/>
  <c r="B148" i="59" s="1"/>
  <c r="B149" i="59" s="1"/>
  <c r="B150" i="59" s="1"/>
  <c r="B151" i="59" s="1"/>
  <c r="B152" i="59" s="1"/>
  <c r="B153" i="59" s="1"/>
  <c r="B154" i="59" s="1"/>
  <c r="B155" i="59" s="1"/>
  <c r="B156" i="59" s="1"/>
  <c r="H703" i="59"/>
  <c r="H725" i="59"/>
  <c r="H206" i="59"/>
  <c r="H138" i="59"/>
  <c r="B127" i="59"/>
  <c r="B128" i="59" s="1"/>
  <c r="B129" i="59" s="1"/>
  <c r="B130" i="59" s="1"/>
  <c r="B131" i="59" s="1"/>
  <c r="B132" i="59" s="1"/>
  <c r="B133" i="59" s="1"/>
  <c r="H191" i="59"/>
  <c r="H157" i="59"/>
  <c r="H181" i="59"/>
  <c r="H53" i="59"/>
  <c r="H251" i="53"/>
  <c r="H831" i="53"/>
  <c r="H218" i="53"/>
  <c r="H928" i="53"/>
  <c r="H431" i="55"/>
  <c r="G753" i="53"/>
  <c r="D637" i="53"/>
  <c r="G637" i="53" s="1"/>
  <c r="H641" i="53" s="1"/>
  <c r="H654" i="53" s="1"/>
  <c r="H241" i="53"/>
  <c r="H167" i="55"/>
  <c r="H258" i="55"/>
  <c r="H403" i="55"/>
  <c r="H218" i="55"/>
  <c r="H71" i="55"/>
  <c r="H793" i="53"/>
  <c r="H675" i="59"/>
  <c r="H625" i="59"/>
  <c r="H561" i="59"/>
  <c r="H478" i="59"/>
  <c r="H375" i="59"/>
  <c r="H312" i="59"/>
  <c r="H225" i="59"/>
  <c r="D420" i="53"/>
  <c r="G420" i="53" s="1"/>
  <c r="G417" i="53"/>
  <c r="H685" i="59"/>
  <c r="H642" i="59"/>
  <c r="H589" i="59"/>
  <c r="H519" i="59"/>
  <c r="H385" i="59"/>
  <c r="H322" i="59"/>
  <c r="H251" i="59"/>
  <c r="H121" i="55"/>
  <c r="H145" i="55"/>
  <c r="H612" i="53"/>
  <c r="D761" i="53"/>
  <c r="G761" i="53" s="1"/>
  <c r="G748" i="53"/>
  <c r="H86" i="57"/>
  <c r="H652" i="59"/>
  <c r="H599" i="59"/>
  <c r="H529" i="59"/>
  <c r="H446" i="59"/>
  <c r="H332" i="59"/>
  <c r="H261" i="59"/>
  <c r="H367" i="55"/>
  <c r="H66" i="55"/>
  <c r="H462" i="53"/>
  <c r="H464" i="53" s="1"/>
  <c r="H520" i="55"/>
  <c r="D588" i="53"/>
  <c r="G588" i="53" s="1"/>
  <c r="D592" i="53"/>
  <c r="H665" i="59"/>
  <c r="H610" i="59"/>
  <c r="H542" i="59"/>
  <c r="H466" i="59"/>
  <c r="H359" i="59"/>
  <c r="H276" i="59"/>
  <c r="H532" i="53"/>
  <c r="H535" i="58"/>
  <c r="H322" i="58"/>
  <c r="H69" i="61"/>
  <c r="H16" i="61"/>
  <c r="G591" i="53"/>
  <c r="H110" i="57"/>
  <c r="H96" i="57"/>
  <c r="H906" i="58"/>
  <c r="H639" i="58"/>
  <c r="H84" i="61"/>
  <c r="H74" i="61"/>
  <c r="H527" i="53"/>
  <c r="H556" i="53" s="1"/>
  <c r="H538" i="53"/>
  <c r="H542" i="53"/>
  <c r="H585" i="53"/>
  <c r="D471" i="53"/>
  <c r="G471" i="53" s="1"/>
  <c r="H472" i="53" s="1"/>
  <c r="H506" i="53" s="1"/>
  <c r="H20" i="53"/>
  <c r="H15" i="57"/>
  <c r="H612" i="58"/>
  <c r="H55" i="61"/>
  <c r="H273" i="58"/>
  <c r="H465" i="58"/>
  <c r="H297" i="58"/>
  <c r="H897" i="58"/>
  <c r="H799" i="58"/>
  <c r="H780" i="58"/>
  <c r="H911" i="58"/>
  <c r="H222" i="58"/>
  <c r="H969" i="58"/>
  <c r="H864" i="58"/>
  <c r="H550" i="58"/>
  <c r="H978" i="58"/>
  <c r="H278" i="58"/>
  <c r="H987" i="58"/>
  <c r="H835" i="58"/>
  <c r="H348" i="58"/>
  <c r="H330" i="58"/>
  <c r="H460" i="58"/>
  <c r="H960" i="58"/>
  <c r="H915" i="58"/>
  <c r="H794" i="58"/>
  <c r="H743" i="58"/>
  <c r="H649" i="58"/>
  <c r="H441" i="58"/>
  <c r="H369" i="58"/>
  <c r="H849" i="58"/>
  <c r="H771" i="58"/>
  <c r="H620" i="58"/>
  <c r="H602" i="58"/>
  <c r="H479" i="58"/>
  <c r="H488" i="58"/>
  <c r="H396" i="58"/>
  <c r="H316" i="58"/>
  <c r="H230" i="58"/>
  <c r="H926" i="58"/>
  <c r="H919" i="58"/>
  <c r="H816" i="58"/>
  <c r="H678" i="58"/>
  <c r="H579" i="58"/>
  <c r="H497" i="58"/>
  <c r="H406" i="58"/>
  <c r="H253" i="58"/>
  <c r="H203" i="58"/>
  <c r="H853" i="58"/>
  <c r="H840" i="58"/>
  <c r="H822" i="58"/>
  <c r="H806" i="58"/>
  <c r="H752" i="58"/>
  <c r="H727" i="58"/>
  <c r="H593" i="58"/>
  <c r="H558" i="58"/>
  <c r="H414" i="58"/>
  <c r="H344" i="58"/>
  <c r="H291" i="58"/>
  <c r="H246" i="58"/>
  <c r="H218" i="58"/>
  <c r="H183" i="58"/>
  <c r="H947" i="58"/>
  <c r="H881" i="58"/>
  <c r="H871" i="58"/>
  <c r="H811" i="58"/>
  <c r="H738" i="58"/>
  <c r="H713" i="58"/>
  <c r="H657" i="58"/>
  <c r="H633" i="58"/>
  <c r="H356" i="58"/>
  <c r="H337" i="58"/>
  <c r="H309" i="58"/>
  <c r="H303" i="58"/>
  <c r="H269" i="58"/>
  <c r="H196" i="58"/>
  <c r="H104" i="58"/>
  <c r="H890" i="58"/>
  <c r="H722" i="58"/>
  <c r="H528" i="58"/>
  <c r="H456" i="58"/>
  <c r="H362" i="58"/>
  <c r="H285" i="58"/>
  <c r="H240" i="58"/>
  <c r="H151" i="58"/>
  <c r="H90" i="58"/>
  <c r="H933" i="58"/>
  <c r="H776" i="58"/>
  <c r="H767" i="58"/>
  <c r="H748" i="58"/>
  <c r="H628" i="58"/>
  <c r="H572" i="58"/>
  <c r="H543" i="58"/>
  <c r="H261" i="58"/>
  <c r="H210" i="58"/>
  <c r="H171" i="58"/>
  <c r="H942" i="58"/>
  <c r="H876" i="58"/>
  <c r="H857" i="58"/>
  <c r="H845" i="58"/>
  <c r="H830" i="58"/>
  <c r="H786" i="58"/>
  <c r="H732" i="58"/>
  <c r="H701" i="58"/>
  <c r="H586" i="58"/>
  <c r="H507" i="58"/>
  <c r="H389" i="58"/>
  <c r="H379" i="58"/>
  <c r="H352" i="58"/>
  <c r="B81" i="58"/>
  <c r="B82" i="58" s="1"/>
  <c r="B83" i="58" s="1"/>
  <c r="B84" i="58" s="1"/>
  <c r="B85" i="58" s="1"/>
  <c r="B86" i="58" s="1"/>
  <c r="B87" i="58" s="1"/>
  <c r="B88" i="58" s="1"/>
  <c r="B89" i="58" s="1"/>
  <c r="H53" i="58"/>
  <c r="H66" i="58"/>
  <c r="H340" i="55"/>
  <c r="H45" i="55"/>
  <c r="G754" i="53"/>
  <c r="D762" i="53"/>
  <c r="G762" i="53" s="1"/>
  <c r="H312" i="55"/>
  <c r="H200" i="53"/>
  <c r="D587" i="53"/>
  <c r="G587" i="53" s="1"/>
  <c r="H213" i="53"/>
  <c r="H763" i="58"/>
  <c r="H674" i="58"/>
  <c r="H597" i="58"/>
  <c r="H473" i="58"/>
  <c r="H434" i="58"/>
  <c r="H420" i="58"/>
  <c r="H688" i="58"/>
  <c r="H665" i="58"/>
  <c r="H565" i="58"/>
  <c r="H519" i="58"/>
  <c r="H758" i="58"/>
  <c r="H448" i="58"/>
  <c r="H429" i="58"/>
  <c r="G250" i="60" l="1"/>
  <c r="G246" i="60"/>
  <c r="G257" i="60"/>
  <c r="G249" i="60"/>
  <c r="G247" i="60"/>
  <c r="G252" i="60"/>
  <c r="G248" i="60"/>
  <c r="G244" i="60"/>
  <c r="G245" i="60" s="1"/>
  <c r="G251" i="60"/>
  <c r="H112" i="57"/>
  <c r="B32" i="55"/>
  <c r="B33" i="55" s="1"/>
  <c r="B34" i="55" s="1"/>
  <c r="B35" i="55" s="1"/>
  <c r="B36" i="55" s="1"/>
  <c r="B37" i="55" s="1"/>
  <c r="B39" i="55" s="1"/>
  <c r="B40" i="55" s="1"/>
  <c r="B42" i="55" s="1"/>
  <c r="B44" i="55" s="1"/>
  <c r="H875" i="53"/>
  <c r="H409" i="53"/>
  <c r="B134" i="59"/>
  <c r="H735" i="59"/>
  <c r="G738" i="59" s="1"/>
  <c r="B159" i="59"/>
  <c r="B160" i="59" s="1"/>
  <c r="B161" i="59" s="1"/>
  <c r="B162" i="59" s="1"/>
  <c r="B163" i="59" s="1"/>
  <c r="B164" i="59" s="1"/>
  <c r="B165" i="59" s="1"/>
  <c r="B166" i="59" s="1"/>
  <c r="B167" i="59" s="1"/>
  <c r="B168" i="59" s="1"/>
  <c r="B169" i="59" s="1"/>
  <c r="B170" i="59" s="1"/>
  <c r="B172" i="59"/>
  <c r="H86" i="61"/>
  <c r="G97" i="61" s="1"/>
  <c r="D601" i="53"/>
  <c r="G592" i="53"/>
  <c r="H594" i="53" s="1"/>
  <c r="H421" i="53"/>
  <c r="H441" i="53" s="1"/>
  <c r="H989" i="58"/>
  <c r="H765" i="53"/>
  <c r="H795" i="53" s="1"/>
  <c r="H253" i="60"/>
  <c r="H255" i="60" s="1"/>
  <c r="H259" i="60" s="1"/>
  <c r="E10" i="56" s="1"/>
  <c r="H552" i="55"/>
  <c r="G1000" i="58" l="1"/>
  <c r="G996" i="58"/>
  <c r="G992" i="58"/>
  <c r="G993" i="58" s="1"/>
  <c r="G999" i="58"/>
  <c r="G995" i="58"/>
  <c r="G998" i="58"/>
  <c r="G994" i="58"/>
  <c r="G1005" i="58"/>
  <c r="G997" i="58"/>
  <c r="G559" i="55"/>
  <c r="G555" i="55"/>
  <c r="G563" i="55" s="1"/>
  <c r="G562" i="55"/>
  <c r="G558" i="55"/>
  <c r="G561" i="55"/>
  <c r="G557" i="55"/>
  <c r="G560" i="55"/>
  <c r="G556" i="55"/>
  <c r="G121" i="57"/>
  <c r="G117" i="57"/>
  <c r="G128" i="57"/>
  <c r="G120" i="57"/>
  <c r="G123" i="57"/>
  <c r="G119" i="57"/>
  <c r="G115" i="57"/>
  <c r="G116" i="57" s="1"/>
  <c r="G122" i="57"/>
  <c r="G118" i="57"/>
  <c r="G746" i="59"/>
  <c r="G742" i="59"/>
  <c r="G745" i="59"/>
  <c r="G741" i="59"/>
  <c r="G751" i="59"/>
  <c r="G744" i="59"/>
  <c r="G740" i="59"/>
  <c r="G743" i="59"/>
  <c r="G739" i="59"/>
  <c r="G89" i="61"/>
  <c r="G90" i="61" s="1"/>
  <c r="B182" i="59"/>
  <c r="B173" i="59"/>
  <c r="B174" i="59" s="1"/>
  <c r="B175" i="59" s="1"/>
  <c r="B176" i="59" s="1"/>
  <c r="B177" i="59" s="1"/>
  <c r="B178" i="59" s="1"/>
  <c r="B179" i="59" s="1"/>
  <c r="B180" i="59" s="1"/>
  <c r="G94" i="61"/>
  <c r="G95" i="61"/>
  <c r="D602" i="53"/>
  <c r="G602" i="53" s="1"/>
  <c r="G601" i="53"/>
  <c r="H603" i="53" s="1"/>
  <c r="H614" i="53" s="1"/>
  <c r="H965" i="53" s="1"/>
  <c r="G91" i="61"/>
  <c r="G92" i="61"/>
  <c r="G96" i="61"/>
  <c r="G93" i="61"/>
  <c r="G102" i="61"/>
  <c r="H124" i="57"/>
  <c r="H126" i="57" s="1"/>
  <c r="H130" i="57" s="1"/>
  <c r="E7" i="56" s="1"/>
  <c r="G568" i="55"/>
  <c r="G981" i="53" l="1"/>
  <c r="G972" i="53"/>
  <c r="G970" i="53"/>
  <c r="G974" i="53"/>
  <c r="G969" i="53"/>
  <c r="G973" i="53"/>
  <c r="G968" i="53"/>
  <c r="G976" i="53" s="1"/>
  <c r="G971" i="53"/>
  <c r="G975" i="53"/>
  <c r="H98" i="61"/>
  <c r="H100" i="61" s="1"/>
  <c r="H104" i="61" s="1"/>
  <c r="E13" i="56" s="1"/>
  <c r="H747" i="59"/>
  <c r="H749" i="59" s="1"/>
  <c r="H753" i="59" s="1"/>
  <c r="E9" i="56" s="1"/>
  <c r="B183" i="59"/>
  <c r="B184" i="59" s="1"/>
  <c r="B185" i="59" s="1"/>
  <c r="B186" i="59" s="1"/>
  <c r="B187" i="59" s="1"/>
  <c r="B188" i="59" s="1"/>
  <c r="B189" i="59" s="1"/>
  <c r="B190" i="59" s="1"/>
  <c r="B192" i="59"/>
  <c r="H977" i="53"/>
  <c r="H979" i="53" s="1"/>
  <c r="H983" i="53" s="1"/>
  <c r="E5" i="56" s="1"/>
  <c r="H1001" i="58"/>
  <c r="H1003" i="58" s="1"/>
  <c r="H1007" i="58" s="1"/>
  <c r="E8" i="56" s="1"/>
  <c r="H564" i="55"/>
  <c r="H566" i="55" s="1"/>
  <c r="H570" i="55" s="1"/>
  <c r="E6" i="56" s="1"/>
  <c r="B207" i="59" l="1"/>
  <c r="B193" i="59"/>
  <c r="B194" i="59" s="1"/>
  <c r="B195" i="59" s="1"/>
  <c r="B196" i="59" s="1"/>
  <c r="B197" i="59" s="1"/>
  <c r="B198" i="59" s="1"/>
  <c r="B199" i="59" s="1"/>
  <c r="B200" i="59" s="1"/>
  <c r="B201" i="59" s="1"/>
  <c r="B202" i="59" s="1"/>
  <c r="B203" i="59" s="1"/>
  <c r="E15" i="56"/>
  <c r="B204" i="59" l="1"/>
  <c r="B205" i="59" s="1"/>
  <c r="B208" i="59"/>
  <c r="B209" i="59" s="1"/>
  <c r="B210" i="59" s="1"/>
  <c r="B211" i="59" s="1"/>
  <c r="B212" i="59" s="1"/>
  <c r="B213" i="59" s="1"/>
  <c r="B214" i="59" s="1"/>
  <c r="B215" i="59" s="1"/>
  <c r="B216" i="59" s="1"/>
  <c r="B217" i="59" s="1"/>
  <c r="B218" i="59" s="1"/>
  <c r="B219" i="59" s="1"/>
  <c r="B220" i="59" s="1"/>
  <c r="B221" i="59" s="1"/>
  <c r="B222" i="59" s="1"/>
  <c r="B223" i="59" s="1"/>
  <c r="B224" i="59" s="1"/>
  <c r="B226" i="59"/>
  <c r="E20" i="56"/>
  <c r="E24" i="56"/>
  <c r="E23" i="56"/>
  <c r="E21" i="56"/>
  <c r="E31" i="56"/>
  <c r="E25" i="56"/>
  <c r="E18" i="56"/>
  <c r="E22" i="56"/>
  <c r="E26" i="56"/>
  <c r="B242" i="59" l="1"/>
  <c r="B227" i="59"/>
  <c r="B228" i="59" s="1"/>
  <c r="B229" i="59" s="1"/>
  <c r="B230" i="59" s="1"/>
  <c r="B231" i="59" s="1"/>
  <c r="B232" i="59" s="1"/>
  <c r="B233" i="59" s="1"/>
  <c r="B234" i="59" s="1"/>
  <c r="B235" i="59" s="1"/>
  <c r="B236" i="59" s="1"/>
  <c r="B237" i="59" s="1"/>
  <c r="B238" i="59" s="1"/>
  <c r="B239" i="59" s="1"/>
  <c r="B240" i="59" s="1"/>
  <c r="E19" i="56"/>
  <c r="E27" i="56" s="1"/>
  <c r="E29" i="56" s="1"/>
  <c r="E33" i="56" s="1"/>
  <c r="B243" i="59" l="1"/>
  <c r="B244" i="59" s="1"/>
  <c r="B245" i="59" s="1"/>
  <c r="B246" i="59" s="1"/>
  <c r="B247" i="59" s="1"/>
  <c r="B248" i="59" s="1"/>
  <c r="B249" i="59" s="1"/>
  <c r="B250" i="59" s="1"/>
  <c r="B252" i="59"/>
  <c r="B262" i="59" l="1"/>
  <c r="B253" i="59"/>
  <c r="B254" i="59" s="1"/>
  <c r="B255" i="59" s="1"/>
  <c r="B256" i="59" s="1"/>
  <c r="B257" i="59" s="1"/>
  <c r="B258" i="59" s="1"/>
  <c r="B259" i="59" s="1"/>
  <c r="B260" i="59" s="1"/>
  <c r="B263" i="59" l="1"/>
  <c r="B264" i="59" s="1"/>
  <c r="B265" i="59" s="1"/>
  <c r="B266" i="59" s="1"/>
  <c r="B267" i="59" s="1"/>
  <c r="B268" i="59" s="1"/>
  <c r="B269" i="59" s="1"/>
  <c r="B270" i="59" s="1"/>
  <c r="B271" i="59" s="1"/>
  <c r="B272" i="59" s="1"/>
  <c r="B273" i="59" s="1"/>
  <c r="B274" i="59" s="1"/>
  <c r="B275" i="59" s="1"/>
  <c r="B277" i="59"/>
  <c r="B278" i="59" l="1"/>
  <c r="B279" i="59" s="1"/>
  <c r="B280" i="59" s="1"/>
  <c r="B281" i="59" s="1"/>
  <c r="B282" i="59" s="1"/>
  <c r="B283" i="59" s="1"/>
  <c r="B284" i="59" s="1"/>
  <c r="B285" i="59" s="1"/>
  <c r="B286" i="59" s="1"/>
  <c r="B287" i="59" s="1"/>
  <c r="B288" i="59" s="1"/>
  <c r="B289" i="59" s="1"/>
  <c r="B290" i="59" s="1"/>
  <c r="B291" i="59" s="1"/>
  <c r="B292" i="59" s="1"/>
  <c r="B293" i="59" s="1"/>
  <c r="B295" i="59"/>
  <c r="B296" i="59" l="1"/>
  <c r="B297" i="59" s="1"/>
  <c r="B298" i="59" s="1"/>
  <c r="B299" i="59" s="1"/>
  <c r="B300" i="59" s="1"/>
  <c r="B301" i="59" s="1"/>
  <c r="B302" i="59" s="1"/>
  <c r="B303" i="59" s="1"/>
  <c r="B304" i="59" s="1"/>
  <c r="B305" i="59" s="1"/>
  <c r="B306" i="59" s="1"/>
  <c r="B307" i="59" s="1"/>
  <c r="B308" i="59" s="1"/>
  <c r="B309" i="59" s="1"/>
  <c r="B310" i="59" s="1"/>
  <c r="B311" i="59" s="1"/>
  <c r="B313" i="59"/>
  <c r="B323" i="59" l="1"/>
  <c r="B314" i="59"/>
  <c r="B315" i="59" s="1"/>
  <c r="B316" i="59" s="1"/>
  <c r="B317" i="59" s="1"/>
  <c r="B318" i="59" s="1"/>
  <c r="B319" i="59" s="1"/>
  <c r="B320" i="59" s="1"/>
  <c r="B321" i="59" s="1"/>
  <c r="B333" i="59" l="1"/>
  <c r="B324" i="59"/>
  <c r="B325" i="59" s="1"/>
  <c r="B326" i="59" s="1"/>
  <c r="B327" i="59" s="1"/>
  <c r="B328" i="59" s="1"/>
  <c r="B329" i="59" s="1"/>
  <c r="B330" i="59" s="1"/>
  <c r="B331" i="59" s="1"/>
  <c r="B344" i="59" l="1"/>
  <c r="B334" i="59"/>
  <c r="B335" i="59" s="1"/>
  <c r="B336" i="59" s="1"/>
  <c r="B337" i="59" s="1"/>
  <c r="B338" i="59" s="1"/>
  <c r="B339" i="59" s="1"/>
  <c r="B340" i="59" s="1"/>
  <c r="B341" i="59" s="1"/>
  <c r="B342" i="59" s="1"/>
  <c r="B360" i="59" l="1"/>
  <c r="B345" i="59"/>
  <c r="B346" i="59" s="1"/>
  <c r="B347" i="59" s="1"/>
  <c r="B348" i="59" s="1"/>
  <c r="B349" i="59" s="1"/>
  <c r="B350" i="59" s="1"/>
  <c r="B351" i="59" s="1"/>
  <c r="B352" i="59" s="1"/>
  <c r="B353" i="59" s="1"/>
  <c r="B354" i="59" s="1"/>
  <c r="B355" i="59" s="1"/>
  <c r="B356" i="59" s="1"/>
  <c r="B357" i="59" s="1"/>
  <c r="B358" i="59" s="1"/>
  <c r="B376" i="59" l="1"/>
  <c r="B361" i="59"/>
  <c r="B362" i="59" s="1"/>
  <c r="B363" i="59" s="1"/>
  <c r="B364" i="59" s="1"/>
  <c r="B365" i="59" s="1"/>
  <c r="B366" i="59" s="1"/>
  <c r="B367" i="59" s="1"/>
  <c r="B368" i="59" s="1"/>
  <c r="B369" i="59" s="1"/>
  <c r="B370" i="59" s="1"/>
  <c r="B371" i="59" s="1"/>
  <c r="B372" i="59" s="1"/>
  <c r="B373" i="59" s="1"/>
  <c r="B374" i="59" s="1"/>
  <c r="B386" i="59" l="1"/>
  <c r="B377" i="59"/>
  <c r="B378" i="59" s="1"/>
  <c r="B379" i="59" s="1"/>
  <c r="B380" i="59" s="1"/>
  <c r="B381" i="59" s="1"/>
  <c r="B382" i="59" s="1"/>
  <c r="B383" i="59" s="1"/>
  <c r="B384" i="59" s="1"/>
  <c r="B396" i="59" l="1"/>
  <c r="B387" i="59"/>
  <c r="B388" i="59" s="1"/>
  <c r="B389" i="59" s="1"/>
  <c r="B390" i="59" s="1"/>
  <c r="B391" i="59" s="1"/>
  <c r="B392" i="59" s="1"/>
  <c r="B393" i="59" s="1"/>
  <c r="B394" i="59" s="1"/>
  <c r="B410" i="59" l="1"/>
  <c r="B397" i="59"/>
  <c r="B398" i="59" s="1"/>
  <c r="B399" i="59" s="1"/>
  <c r="B400" i="59" s="1"/>
  <c r="B401" i="59" s="1"/>
  <c r="B402" i="59" s="1"/>
  <c r="B403" i="59" s="1"/>
  <c r="B404" i="59" s="1"/>
  <c r="B405" i="59" s="1"/>
  <c r="B406" i="59" s="1"/>
  <c r="B407" i="59" s="1"/>
  <c r="B408" i="59" s="1"/>
  <c r="B427" i="59" l="1"/>
  <c r="B411" i="59"/>
  <c r="B412" i="59" s="1"/>
  <c r="B413" i="59" s="1"/>
  <c r="B414" i="59" s="1"/>
  <c r="B415" i="59" s="1"/>
  <c r="B416" i="59" s="1"/>
  <c r="B417" i="59" s="1"/>
  <c r="B418" i="59" s="1"/>
  <c r="B419" i="59" s="1"/>
  <c r="B420" i="59" s="1"/>
  <c r="B421" i="59" s="1"/>
  <c r="B422" i="59" s="1"/>
  <c r="B423" i="59" s="1"/>
  <c r="B424" i="59" s="1"/>
  <c r="B425" i="59" s="1"/>
  <c r="B428" i="59" l="1"/>
  <c r="B429" i="59" s="1"/>
  <c r="B430" i="59" s="1"/>
  <c r="B431" i="59" s="1"/>
  <c r="B432" i="59" s="1"/>
  <c r="B433" i="59" s="1"/>
  <c r="B434" i="59" s="1"/>
  <c r="B435" i="59" s="1"/>
  <c r="B436" i="59" s="1"/>
  <c r="B437" i="59" s="1"/>
  <c r="B438" i="59" s="1"/>
  <c r="B439" i="59" s="1"/>
  <c r="B440" i="59" s="1"/>
  <c r="B441" i="59" s="1"/>
  <c r="B442" i="59" s="1"/>
  <c r="B443" i="59" s="1"/>
  <c r="B444" i="59" s="1"/>
  <c r="B445" i="59" s="1"/>
  <c r="B447" i="59"/>
  <c r="B448" i="59" l="1"/>
  <c r="B449" i="59" s="1"/>
  <c r="B450" i="59" s="1"/>
  <c r="B451" i="59" s="1"/>
  <c r="B452" i="59" s="1"/>
  <c r="B453" i="59" s="1"/>
  <c r="B454" i="59" s="1"/>
  <c r="B455" i="59" s="1"/>
  <c r="B457" i="59"/>
  <c r="B458" i="59" l="1"/>
  <c r="B459" i="59" s="1"/>
  <c r="B460" i="59" s="1"/>
  <c r="B461" i="59" s="1"/>
  <c r="B462" i="59" s="1"/>
  <c r="B463" i="59" s="1"/>
  <c r="B464" i="59" s="1"/>
  <c r="B465" i="59" s="1"/>
  <c r="B467" i="59"/>
  <c r="B479" i="59" l="1"/>
  <c r="B468" i="59"/>
  <c r="B469" i="59" s="1"/>
  <c r="B470" i="59" s="1"/>
  <c r="B471" i="59" s="1"/>
  <c r="B472" i="59" s="1"/>
  <c r="B473" i="59" s="1"/>
  <c r="B474" i="59" s="1"/>
  <c r="B475" i="59" s="1"/>
  <c r="B476" i="59" s="1"/>
  <c r="B477" i="59" s="1"/>
  <c r="B493" i="59" l="1"/>
  <c r="B480" i="59"/>
  <c r="B481" i="59" s="1"/>
  <c r="B482" i="59" s="1"/>
  <c r="B483" i="59" s="1"/>
  <c r="B484" i="59" s="1"/>
  <c r="B485" i="59" s="1"/>
  <c r="B486" i="59" s="1"/>
  <c r="B487" i="59" s="1"/>
  <c r="B488" i="59" s="1"/>
  <c r="B489" i="59" s="1"/>
  <c r="B490" i="59" s="1"/>
  <c r="B491" i="59" s="1"/>
  <c r="B510" i="59" l="1"/>
  <c r="B494" i="59"/>
  <c r="B495" i="59" s="1"/>
  <c r="B496" i="59" s="1"/>
  <c r="B497" i="59" s="1"/>
  <c r="B498" i="59" s="1"/>
  <c r="B499" i="59" s="1"/>
  <c r="B500" i="59" s="1"/>
  <c r="B501" i="59" s="1"/>
  <c r="B502" i="59" s="1"/>
  <c r="B503" i="59" s="1"/>
  <c r="B504" i="59" s="1"/>
  <c r="B505" i="59" s="1"/>
  <c r="B506" i="59" s="1"/>
  <c r="B507" i="59" s="1"/>
  <c r="B508" i="59" s="1"/>
  <c r="B511" i="59" l="1"/>
  <c r="B512" i="59" s="1"/>
  <c r="B513" i="59" s="1"/>
  <c r="B514" i="59" s="1"/>
  <c r="B515" i="59" s="1"/>
  <c r="B516" i="59" s="1"/>
  <c r="B517" i="59" s="1"/>
  <c r="B518" i="59" s="1"/>
  <c r="B520" i="59"/>
  <c r="B521" i="59" l="1"/>
  <c r="B522" i="59" s="1"/>
  <c r="B523" i="59" s="1"/>
  <c r="B524" i="59" s="1"/>
  <c r="B525" i="59" s="1"/>
  <c r="B526" i="59" s="1"/>
  <c r="B527" i="59" s="1"/>
  <c r="B528" i="59" s="1"/>
  <c r="B530" i="59"/>
  <c r="B531" i="59" l="1"/>
  <c r="B532" i="59" s="1"/>
  <c r="B533" i="59" s="1"/>
  <c r="B534" i="59" s="1"/>
  <c r="B535" i="59" s="1"/>
  <c r="B536" i="59" s="1"/>
  <c r="B537" i="59" s="1"/>
  <c r="B538" i="59" s="1"/>
  <c r="B539" i="59" s="1"/>
  <c r="B540" i="59" s="1"/>
  <c r="B541" i="59" s="1"/>
  <c r="B543" i="59"/>
  <c r="B544" i="59" l="1"/>
  <c r="B545" i="59" s="1"/>
  <c r="B546" i="59" s="1"/>
  <c r="B547" i="59" s="1"/>
  <c r="B548" i="59" s="1"/>
  <c r="B549" i="59" s="1"/>
  <c r="B550" i="59" s="1"/>
  <c r="B551" i="59" s="1"/>
  <c r="B552" i="59" s="1"/>
  <c r="B553" i="59" s="1"/>
  <c r="B554" i="59" s="1"/>
  <c r="B555" i="59" s="1"/>
  <c r="B556" i="59" s="1"/>
  <c r="B557" i="59" s="1"/>
  <c r="B558" i="59" s="1"/>
  <c r="B559" i="59" s="1"/>
  <c r="B560" i="59" s="1"/>
  <c r="B562" i="59"/>
  <c r="B580" i="59" l="1"/>
  <c r="B563" i="59"/>
  <c r="B564" i="59" s="1"/>
  <c r="B565" i="59" s="1"/>
  <c r="B566" i="59" s="1"/>
  <c r="B567" i="59" s="1"/>
  <c r="B568" i="59" s="1"/>
  <c r="B569" i="59" s="1"/>
  <c r="B570" i="59" s="1"/>
  <c r="B571" i="59" s="1"/>
  <c r="B572" i="59" s="1"/>
  <c r="B573" i="59" s="1"/>
  <c r="B574" i="59" s="1"/>
  <c r="B575" i="59" s="1"/>
  <c r="B576" i="59" s="1"/>
  <c r="B577" i="59" s="1"/>
  <c r="B578" i="59" s="1"/>
  <c r="B590" i="59" l="1"/>
  <c r="B581" i="59"/>
  <c r="B582" i="59" s="1"/>
  <c r="B583" i="59" s="1"/>
  <c r="B584" i="59" s="1"/>
  <c r="B585" i="59" s="1"/>
  <c r="B586" i="59" s="1"/>
  <c r="B587" i="59" s="1"/>
  <c r="B588" i="59" s="1"/>
  <c r="B600" i="59" l="1"/>
  <c r="B591" i="59"/>
  <c r="B592" i="59" s="1"/>
  <c r="B593" i="59" s="1"/>
  <c r="B594" i="59" s="1"/>
  <c r="B595" i="59" s="1"/>
  <c r="B596" i="59" s="1"/>
  <c r="B597" i="59" s="1"/>
  <c r="B598" i="59" s="1"/>
  <c r="B611" i="59" l="1"/>
  <c r="B601" i="59"/>
  <c r="B602" i="59" s="1"/>
  <c r="B603" i="59" s="1"/>
  <c r="B604" i="59" s="1"/>
  <c r="B605" i="59" s="1"/>
  <c r="B606" i="59" s="1"/>
  <c r="B607" i="59" s="1"/>
  <c r="B608" i="59" s="1"/>
  <c r="B609" i="59" s="1"/>
  <c r="B626" i="59" l="1"/>
  <c r="B612" i="59"/>
  <c r="B613" i="59" s="1"/>
  <c r="B614" i="59" s="1"/>
  <c r="B615" i="59" s="1"/>
  <c r="B616" i="59" s="1"/>
  <c r="B617" i="59" s="1"/>
  <c r="B618" i="59" s="1"/>
  <c r="B619" i="59" s="1"/>
  <c r="B620" i="59" s="1"/>
  <c r="B621" i="59" s="1"/>
  <c r="B622" i="59" s="1"/>
  <c r="B623" i="59" s="1"/>
  <c r="B624" i="59" s="1"/>
  <c r="B627" i="59" l="1"/>
  <c r="B628" i="59" s="1"/>
  <c r="B629" i="59" s="1"/>
  <c r="B630" i="59" s="1"/>
  <c r="B631" i="59" s="1"/>
  <c r="B632" i="59" s="1"/>
  <c r="B633" i="59" s="1"/>
  <c r="B634" i="59" s="1"/>
  <c r="B635" i="59" s="1"/>
  <c r="B636" i="59" s="1"/>
  <c r="B637" i="59" s="1"/>
  <c r="B638" i="59" s="1"/>
  <c r="B639" i="59" s="1"/>
  <c r="B640" i="59" s="1"/>
  <c r="B641" i="59" s="1"/>
  <c r="B643" i="59"/>
  <c r="B644" i="59" l="1"/>
  <c r="B645" i="59" s="1"/>
  <c r="B646" i="59" s="1"/>
  <c r="B647" i="59" s="1"/>
  <c r="B648" i="59" s="1"/>
  <c r="B649" i="59" s="1"/>
  <c r="B650" i="59" s="1"/>
  <c r="B651" i="59" s="1"/>
  <c r="B653" i="59"/>
  <c r="B654" i="59" l="1"/>
  <c r="B655" i="59" s="1"/>
  <c r="B656" i="59" s="1"/>
  <c r="B657" i="59" s="1"/>
  <c r="B658" i="59" s="1"/>
  <c r="B659" i="59" s="1"/>
  <c r="B660" i="59" s="1"/>
  <c r="B661" i="59" s="1"/>
  <c r="B663" i="59"/>
  <c r="B668" i="59" s="1"/>
  <c r="B664" i="59" l="1"/>
  <c r="B669" i="59"/>
  <c r="B670" i="59" s="1"/>
  <c r="B671" i="59" s="1"/>
  <c r="B672" i="59" s="1"/>
  <c r="B673" i="59" s="1"/>
  <c r="B674" i="59" s="1"/>
  <c r="B676" i="59"/>
  <c r="B677" i="59" l="1"/>
  <c r="B678" i="59" s="1"/>
  <c r="B679" i="59" s="1"/>
  <c r="B680" i="59" s="1"/>
  <c r="B681" i="59" s="1"/>
  <c r="B682" i="59" s="1"/>
  <c r="B683" i="59" s="1"/>
  <c r="B684" i="59" s="1"/>
  <c r="B686" i="59"/>
  <c r="B696" i="59" l="1"/>
  <c r="B687" i="59"/>
  <c r="B688" i="59" s="1"/>
  <c r="B689" i="59" s="1"/>
  <c r="B690" i="59" s="1"/>
  <c r="B691" i="59" s="1"/>
  <c r="B692" i="59" s="1"/>
  <c r="B693" i="59" s="1"/>
  <c r="B694" i="59" s="1"/>
  <c r="B704" i="59" l="1"/>
  <c r="B697" i="59"/>
  <c r="B698" i="59" s="1"/>
  <c r="B699" i="59" s="1"/>
  <c r="B700" i="59" s="1"/>
  <c r="B701" i="59" s="1"/>
  <c r="B702" i="59" s="1"/>
  <c r="B705" i="59" l="1"/>
  <c r="B706" i="59" s="1"/>
  <c r="B707" i="59" s="1"/>
  <c r="B708" i="59" s="1"/>
  <c r="B709" i="59" s="1"/>
  <c r="B710" i="59" s="1"/>
  <c r="B711" i="59" s="1"/>
  <c r="B712" i="59" s="1"/>
  <c r="B714" i="59"/>
  <c r="B721" i="59" l="1"/>
  <c r="B715" i="59"/>
  <c r="B716" i="59" s="1"/>
  <c r="B717" i="59" s="1"/>
  <c r="B718" i="59" s="1"/>
  <c r="B719" i="59" s="1"/>
  <c r="B722" i="59" l="1"/>
  <c r="B723" i="59" s="1"/>
  <c r="B724" i="59" s="1"/>
  <c r="B726" i="59"/>
  <c r="B727" i="59" l="1"/>
  <c r="B728" i="59" s="1"/>
  <c r="B729" i="59" s="1"/>
  <c r="B730" i="59" s="1"/>
  <c r="B731" i="59" s="1"/>
  <c r="B732" i="5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 Castillo</author>
  </authors>
  <commentList>
    <comment ref="F42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Taina Castillo:</t>
        </r>
        <r>
          <rPr>
            <sz val="9"/>
            <color indexed="81"/>
            <rFont val="Tahoma"/>
            <family val="2"/>
          </rPr>
          <t xml:space="preserve">
tenemos una funada de 27 lb que tiene un precio de 3269.3 y tiene una capacidad de 1 p.3, se utiliza 1 funada por cada p3 en un tanque.
</t>
        </r>
      </text>
    </comment>
  </commentList>
</comments>
</file>

<file path=xl/sharedStrings.xml><?xml version="1.0" encoding="utf-8"?>
<sst xmlns="http://schemas.openxmlformats.org/spreadsheetml/2006/main" count="6288" uniqueCount="1825">
  <si>
    <t>MISCELANEOS:</t>
  </si>
  <si>
    <t>Dirección Técnica</t>
  </si>
  <si>
    <t>Replanteo</t>
  </si>
  <si>
    <t xml:space="preserve"> </t>
  </si>
  <si>
    <t>No.</t>
  </si>
  <si>
    <t>PARTIDAS</t>
  </si>
  <si>
    <t>SUB-TOTAL</t>
  </si>
  <si>
    <t>CANT.</t>
  </si>
  <si>
    <t>Gastos Administrativos</t>
  </si>
  <si>
    <t>Transporte</t>
  </si>
  <si>
    <t>Imprevistos</t>
  </si>
  <si>
    <t>TOTAL
RD$</t>
  </si>
  <si>
    <t>TOTAL GENERAL</t>
  </si>
  <si>
    <t>UD</t>
  </si>
  <si>
    <t>M2</t>
  </si>
  <si>
    <t>ML</t>
  </si>
  <si>
    <t>P.U.</t>
  </si>
  <si>
    <t>P2</t>
  </si>
  <si>
    <t>M3</t>
  </si>
  <si>
    <t>Cantos</t>
  </si>
  <si>
    <t>PINTURA:</t>
  </si>
  <si>
    <t>OFICINA DE INGENIEROS SUPERVISORES DE OBRAS DEL ESTADO ADSCRITA AL PODER EJECUTIVO</t>
  </si>
  <si>
    <t>TERMINACION DE SUPERFICIE:</t>
  </si>
  <si>
    <t>HORMIGON ARMADO EN:</t>
  </si>
  <si>
    <t>m3</t>
  </si>
  <si>
    <t>Gls</t>
  </si>
  <si>
    <t>EQUIPOS:</t>
  </si>
  <si>
    <t>M3e</t>
  </si>
  <si>
    <t>PA</t>
  </si>
  <si>
    <t>*</t>
  </si>
  <si>
    <t>Zabaleta</t>
  </si>
  <si>
    <t>Lbs</t>
  </si>
  <si>
    <t>BAÑOS</t>
  </si>
  <si>
    <t>M3C</t>
  </si>
  <si>
    <t>Mano de obra</t>
  </si>
  <si>
    <t>Relleno de reposición</t>
  </si>
  <si>
    <t>MOVIMIENTO DE TIERRA:</t>
  </si>
  <si>
    <t>TOTAL</t>
  </si>
  <si>
    <t>M3E</t>
  </si>
  <si>
    <t>PORTAJE:</t>
  </si>
  <si>
    <t>Grava</t>
  </si>
  <si>
    <t>Fraguache</t>
  </si>
  <si>
    <t>Excavación</t>
  </si>
  <si>
    <t>UNIDAD</t>
  </si>
  <si>
    <t>Pintura Acrilica</t>
  </si>
  <si>
    <t>Cemento PVC</t>
  </si>
  <si>
    <t>PRELIMINARES</t>
  </si>
  <si>
    <t>Relleno de Reposición</t>
  </si>
  <si>
    <t>Pañete interior pulido</t>
  </si>
  <si>
    <t>M3N</t>
  </si>
  <si>
    <t>Bote de material excavado</t>
  </si>
  <si>
    <t>CANTIDAD</t>
  </si>
  <si>
    <t>PL</t>
  </si>
  <si>
    <t>Miscelaneos</t>
  </si>
  <si>
    <t>Suministro de Señalización</t>
  </si>
  <si>
    <t>Ejecución de Prueba</t>
  </si>
  <si>
    <t>Limpieza continua y final</t>
  </si>
  <si>
    <t>Slide Bracket</t>
  </si>
  <si>
    <t>Mano de Obra de Instalación</t>
  </si>
  <si>
    <t>TERMINACION DE TECHOS:</t>
  </si>
  <si>
    <t>Adaptadores</t>
  </si>
  <si>
    <t>Salidas de pared de Oxigeno</t>
  </si>
  <si>
    <t xml:space="preserve">Bote Material </t>
  </si>
  <si>
    <t>UNID</t>
  </si>
  <si>
    <t>Acrílica en muros exteriores</t>
  </si>
  <si>
    <t>Relleno Prov. de Mina</t>
  </si>
  <si>
    <t>Pañete de Mezcla Liso en Techo, vuelos, vigas y columnas</t>
  </si>
  <si>
    <t>Fino de Mezcla en Techo plano</t>
  </si>
  <si>
    <t>Semigloss en Muros  y techos</t>
  </si>
  <si>
    <t xml:space="preserve">Mantenimiento (color gris perla) en piso </t>
  </si>
  <si>
    <t>Uso de grúa</t>
  </si>
  <si>
    <t>Estudio y Diseño</t>
  </si>
  <si>
    <t>Careteo de techo, vuelos y columnas</t>
  </si>
  <si>
    <t>Fino de techo</t>
  </si>
  <si>
    <t>MISCELANEOS</t>
  </si>
  <si>
    <t>Nombre del Contratista:</t>
  </si>
  <si>
    <t>Puerta de acceso de planchas de aluzinc</t>
  </si>
  <si>
    <t>Instalaciones eléctricas provisionales de campamento</t>
  </si>
  <si>
    <t>Letrero en obra (12' x 24')</t>
  </si>
  <si>
    <t>Fumigación contra termitas</t>
  </si>
  <si>
    <t>Losas</t>
  </si>
  <si>
    <t>Muro de paneles "densglass" (2 caras)</t>
  </si>
  <si>
    <t>Fraguache (sin andamios)</t>
  </si>
  <si>
    <t>Careteo con llana (sin andamios)</t>
  </si>
  <si>
    <t>Pañete maestreado exterior</t>
  </si>
  <si>
    <t>Plafón comercial 2" x 2"</t>
  </si>
  <si>
    <t>Plafón PVC liso 2" x 2"</t>
  </si>
  <si>
    <t>Plafón de sheetrock</t>
  </si>
  <si>
    <t>Fino en techo plano</t>
  </si>
  <si>
    <t>Zabaletas</t>
  </si>
  <si>
    <t>Impermeabilizante de techo (4mm / 4.00kg/cm2)</t>
  </si>
  <si>
    <t>Panel doble de cristal templado (zona de rayos x)</t>
  </si>
  <si>
    <t>Suministro e instalación válvula de paso 3/4" PPR</t>
  </si>
  <si>
    <t>Suministro e instalación válvula de paso 1/2" PPR</t>
  </si>
  <si>
    <t>Misceláneos</t>
  </si>
  <si>
    <t xml:space="preserve">Anclajes de tuberías 90 </t>
  </si>
  <si>
    <t>EXTERIORES</t>
  </si>
  <si>
    <t xml:space="preserve">Paragomas </t>
  </si>
  <si>
    <t xml:space="preserve">Limpieza continua área de parqueos y exteriores </t>
  </si>
  <si>
    <t>Tierra negra</t>
  </si>
  <si>
    <t>Obra civil en verja</t>
  </si>
  <si>
    <t>Herrería en verja</t>
  </si>
  <si>
    <t>Seguridad física y equipos</t>
  </si>
  <si>
    <t>GASTOS GENERALES</t>
  </si>
  <si>
    <t>Seguros y Fianzas (Según Facturas)</t>
  </si>
  <si>
    <t>Liquidación y Prestaciones Laborales</t>
  </si>
  <si>
    <t>Supervisión e Inspección de Obras</t>
  </si>
  <si>
    <t>Publicidad</t>
  </si>
  <si>
    <t>ITBIS de la Dirección Técnica</t>
  </si>
  <si>
    <t xml:space="preserve">TOTAL GENERAL </t>
  </si>
  <si>
    <t>MUROS DE BLOQUES:</t>
  </si>
  <si>
    <t>MUROS DE PANELES ALIGERADOS:</t>
  </si>
  <si>
    <t>TERMINACIÓN DE SUPERFICIE:</t>
  </si>
  <si>
    <t>REVESTIMIENTO DE PISOS:</t>
  </si>
  <si>
    <t>VENTANAS:</t>
  </si>
  <si>
    <t>MISCELÁNEOS:</t>
  </si>
  <si>
    <t>CAMPAMENTO:</t>
  </si>
  <si>
    <t>PRELIMINARES:</t>
  </si>
  <si>
    <t>HORMIGÓN ARMADO:</t>
  </si>
  <si>
    <t>ESTRUCTURAS METÁLICAS:</t>
  </si>
  <si>
    <t>VERJA PERIMETRAL:</t>
  </si>
  <si>
    <t>JARDINERÍA Y PAISAJISMO:</t>
  </si>
  <si>
    <t>ASFALTADO DE CALLES Y PARQUEOS:</t>
  </si>
  <si>
    <t>EXTERIORES:</t>
  </si>
  <si>
    <t>Columna C23 (0.45 x 0.45) mts</t>
  </si>
  <si>
    <t>Columna C44 (0.45 x 0.45) mts</t>
  </si>
  <si>
    <t>Columna C45 (0.45 x 0.45) mts</t>
  </si>
  <si>
    <t>Columna C46 (0.40 x 0.40) mts</t>
  </si>
  <si>
    <t>Columna C52 (0.45 x 0.45) mts</t>
  </si>
  <si>
    <t>Columna C58 (0.40 x 0.40) mts</t>
  </si>
  <si>
    <t>Columna C63 (0.40 x 0.40) mts</t>
  </si>
  <si>
    <t>Columna C67 (0.40 x 0.40) mts</t>
  </si>
  <si>
    <t>Columna C73 (0.40 x 0.40) mts</t>
  </si>
  <si>
    <t>Columna C81 (0.50 x 0.50) mts</t>
  </si>
  <si>
    <t>Columna C98 (0.55 x 0.55) mts</t>
  </si>
  <si>
    <t>Columna C103 (0.40 x 0.40) mts</t>
  </si>
  <si>
    <t>Paneles de cristal fijo (aluminio ionizado-cristal 3/8") P40</t>
  </si>
  <si>
    <t>LIB</t>
  </si>
  <si>
    <t>Studs 3/4" @ 0.30 LONG.</t>
  </si>
  <si>
    <t>Cierre perimetral del área a construir en madera y zinc</t>
  </si>
  <si>
    <t/>
  </si>
  <si>
    <t>MES</t>
  </si>
  <si>
    <t>Arrastre pluv. en tubería de 6" x 19' PVC SDR 41</t>
  </si>
  <si>
    <t>Arrastre pluv. en tubería de 4" x 19' PVC SDR 41</t>
  </si>
  <si>
    <t>mes</t>
  </si>
  <si>
    <t>Instalaciones Electricas Provisionales Internas</t>
  </si>
  <si>
    <t>Relleno de material subgranular de baja plasticidad</t>
  </si>
  <si>
    <t>Relleno de Reposición Compactado</t>
  </si>
  <si>
    <t>Pasantes Pluviales 5"</t>
  </si>
  <si>
    <t>Anclajes vigas metalicas en columnas metalicas</t>
  </si>
  <si>
    <t>Pernos de Anclaje en Tijerillas W 6 x 9</t>
  </si>
  <si>
    <t>Densglass fachada</t>
  </si>
  <si>
    <t>Densglass en columnas y bloque quirurgico</t>
  </si>
  <si>
    <t>Puerta de Tola</t>
  </si>
  <si>
    <t>Primer en paredes y techos</t>
  </si>
  <si>
    <t>Pintura interior en semigloss (2 manos)</t>
  </si>
  <si>
    <t>Pintura Blanco 00 en Metaldeck</t>
  </si>
  <si>
    <t>Masilla en paredes</t>
  </si>
  <si>
    <t>Primer para pintura epoxica cocina y lavanderia</t>
  </si>
  <si>
    <t>Pintura epoxica en paredes Lavanderia</t>
  </si>
  <si>
    <t>Primer caseta seguridad, caseta GM-Bombeo, Edificios servicios-Caseta desechos.</t>
  </si>
  <si>
    <t>Pintura Cornisa en Densglass Fachada</t>
  </si>
  <si>
    <t>SALIDAS DE DRENAJE SANITARIO</t>
  </si>
  <si>
    <t>EXTERIOR</t>
  </si>
  <si>
    <t>INTERIOR</t>
  </si>
  <si>
    <t>INSTALACION DE GAS EN COCINA, CAFETERIA Y LAVANDERIA</t>
  </si>
  <si>
    <t>SISTEMA DE OSMOSIS</t>
  </si>
  <si>
    <t>Replanteo y control topográfico</t>
  </si>
  <si>
    <t xml:space="preserve">MOVIMIENTO DE TIERRA: </t>
  </si>
  <si>
    <t>Bote de material sobrante de excavación</t>
  </si>
  <si>
    <t xml:space="preserve">TERMINACION DE SUPERFICIE EN: </t>
  </si>
  <si>
    <t>Fino fondo pulido</t>
  </si>
  <si>
    <t>Fino losa techo</t>
  </si>
  <si>
    <t xml:space="preserve">Careteo </t>
  </si>
  <si>
    <t>Ventanas en blocks calados</t>
  </si>
  <si>
    <t xml:space="preserve">TERMINACIÓN DE SUPERFICIE: </t>
  </si>
  <si>
    <t xml:space="preserve">Pañete interior y exterior </t>
  </si>
  <si>
    <t xml:space="preserve">LLAVE DE MANGÜERA 3/4": SUMINISTRO, MATERIALES Y MANO DE OBRA: </t>
  </si>
  <si>
    <t xml:space="preserve">Adaptador Macho PPR-25 MM x φ 3/4 " </t>
  </si>
  <si>
    <t xml:space="preserve">TUBERÍA ALIMENTACIÓN DE LAS CISTERNAS (INCL. MOV. DE TIERRA, TUB., VALVULA, MATERIALES Y MANO DE OBRA): </t>
  </si>
  <si>
    <t>De φ 3/4 " PVC, SCH-40</t>
  </si>
  <si>
    <t xml:space="preserve">Clamp Bronce de 4 " x 2 " </t>
  </si>
  <si>
    <t xml:space="preserve">Presostato Rango 40-60 PSI ( D12) </t>
  </si>
  <si>
    <t>Manometro Antivibratorio Rango de 0 -100 PSI ( D14 )</t>
  </si>
  <si>
    <t>Conector Rosca  PPC φ 1 1/4  " X  32 MM ( A1 )</t>
  </si>
  <si>
    <t xml:space="preserve">PLANTA DE TRATAMIENTO                                                                                                                                        (UNIDAD DE TRATAMIENTO DE AGUAS RESIDUALES UTAR) </t>
  </si>
  <si>
    <t xml:space="preserve">Replanteo </t>
  </si>
  <si>
    <t xml:space="preserve">Bote de Material </t>
  </si>
  <si>
    <t>HORMIGON ARMADO:</t>
  </si>
  <si>
    <t xml:space="preserve">Zabaleta </t>
  </si>
  <si>
    <t>TAPA PESADA:</t>
  </si>
  <si>
    <t>SUMINISTRO Y COLOCACION DE MATERIAL DE FILTRO:</t>
  </si>
  <si>
    <t xml:space="preserve">VARIOS: </t>
  </si>
  <si>
    <t>Tuberias de PVC De 4" Con Perforaciones en 1" @ 120 º</t>
  </si>
  <si>
    <t>Suministro y colocación tee 6" x 6" PVC</t>
  </si>
  <si>
    <t xml:space="preserve">VENTILACION: </t>
  </si>
  <si>
    <t>Finish Grade</t>
  </si>
  <si>
    <t>Dovelas 1"</t>
  </si>
  <si>
    <t>Topografia</t>
  </si>
  <si>
    <t>visitas</t>
  </si>
  <si>
    <t>PALMAS &amp; ARBOLES</t>
  </si>
  <si>
    <t>Palma Phoenix Robellini peq.</t>
  </si>
  <si>
    <t>Palma Areca</t>
  </si>
  <si>
    <t>Palma Areca peq.</t>
  </si>
  <si>
    <t>Ficus laura arbusto gde.</t>
  </si>
  <si>
    <t>Palma Manilla doble</t>
  </si>
  <si>
    <t>Palma Mongomeriana</t>
  </si>
  <si>
    <t>Cycad Revoluta</t>
  </si>
  <si>
    <t xml:space="preserve">Palma Real </t>
  </si>
  <si>
    <t>ARBUSTOS Y CUBRESUELOS</t>
  </si>
  <si>
    <t>Ficus isla verde</t>
  </si>
  <si>
    <t>Guayiga</t>
  </si>
  <si>
    <t>Coralillo maui / (Trinitaria)</t>
  </si>
  <si>
    <t>Arbusto icaco o alternativa: Clusia</t>
  </si>
  <si>
    <t>Grama Bermuda</t>
  </si>
  <si>
    <t>Materiales riego</t>
  </si>
  <si>
    <t>Mano de obra plomeria</t>
  </si>
  <si>
    <t>Enrraizador</t>
  </si>
  <si>
    <t>TIERRA NEGRA, MATERIAL DE RELLENO Y OTROS</t>
  </si>
  <si>
    <t>Abono organico</t>
  </si>
  <si>
    <t>Sacos</t>
  </si>
  <si>
    <t>Peñones decorativos</t>
  </si>
  <si>
    <t xml:space="preserve">Corteza biodegradable </t>
  </si>
  <si>
    <t>Pino Americano (sujetar palma reales)</t>
  </si>
  <si>
    <t>Primer en Muros Exteriores</t>
  </si>
  <si>
    <t>Traslado interno de materiales</t>
  </si>
  <si>
    <t>Piso pulido</t>
  </si>
  <si>
    <t xml:space="preserve">Letrero en PVC letras cortadas “Hospital Profesor Juan Bosch” 18” en PVC de 1" pintadas en Uretano instaladas con tacos.      
</t>
  </si>
  <si>
    <t>Bases para topes de granito</t>
  </si>
  <si>
    <t>Topes de granito</t>
  </si>
  <si>
    <t>VIAS Y PARQUEOS:</t>
  </si>
  <si>
    <t xml:space="preserve">Suministro de material de relleno de granzote para conformación de vias y parqueos </t>
  </si>
  <si>
    <t>Compactación de material de relleno de granzote</t>
  </si>
  <si>
    <t>Suministro de material de relleno de caliche para conformación de vias y parqueos</t>
  </si>
  <si>
    <t>Compactación de material de caliche</t>
  </si>
  <si>
    <t>Cepos de Columnas</t>
  </si>
  <si>
    <t>Pasantes Eléctricos en Vigas 3"</t>
  </si>
  <si>
    <t>Pasantes Ventilaciones en Losa 3"</t>
  </si>
  <si>
    <t>Pañete Interior Baños</t>
  </si>
  <si>
    <t>Pañete en Columnas</t>
  </si>
  <si>
    <t>Pañete en Antepecho</t>
  </si>
  <si>
    <t>Pañete en Techos</t>
  </si>
  <si>
    <t>Curvas Sanitarias</t>
  </si>
  <si>
    <t>Violin</t>
  </si>
  <si>
    <t>Goteros</t>
  </si>
  <si>
    <t>Repello</t>
  </si>
  <si>
    <t>REVESTIMIENTO DE PAREDES:</t>
  </si>
  <si>
    <t>Techo de Denglass Metaldeck</t>
  </si>
  <si>
    <t>Fascia Densglass</t>
  </si>
  <si>
    <t>REVESTIMIENTO DE TECHOS (PLAFONES):</t>
  </si>
  <si>
    <t>TERMINACIÓN DE TECHOS:</t>
  </si>
  <si>
    <t>PUERTAS:</t>
  </si>
  <si>
    <t>Ventanas de corredera blanco vidrio claro laminado de 1/4" P92</t>
  </si>
  <si>
    <t>Fachada de cristal con marco fijo P-40 Blanco vidrio laminado 1/4"</t>
  </si>
  <si>
    <t>Pintura epoxica en paredes cocina general y cocina cafeteria</t>
  </si>
  <si>
    <t>Pintura epoxica en paredes cocina general y cocina cafeteria.(2 manos Adicionales por equipamiento).</t>
  </si>
  <si>
    <t>Pintura epoxica en paredes Lavanderia. (2 manos Adicionales por equipamiento).</t>
  </si>
  <si>
    <t>Arrastre Sanitario en Tubería de 2" x 19' PVC SCH-40</t>
  </si>
  <si>
    <t>Arrastre Sanitario en Tuberia de 1" x 19' PVC SCH-40</t>
  </si>
  <si>
    <t xml:space="preserve">Suministro e instalación válvula de paso 3" PPR </t>
  </si>
  <si>
    <t>Suministro e instalación válvula check platillada 3" HN</t>
  </si>
  <si>
    <t>Suministro e Instalación de Válvula de Paso 1" PPR</t>
  </si>
  <si>
    <t>BAJANTES Y COLUMNAS:</t>
  </si>
  <si>
    <t>Bajante AA 2" PVC SCH-40 + Recubrimiento</t>
  </si>
  <si>
    <t>Bajante AA 1" PVC SCH-40 + Recubrimiento</t>
  </si>
  <si>
    <t>ANDAMIOS:</t>
  </si>
  <si>
    <t>Instalación y Desistalación de Andamios</t>
  </si>
  <si>
    <t xml:space="preserve">Suministro e Instalación Inodoro Royal Sadosa Standard, inc. accesorios de instalación </t>
  </si>
  <si>
    <t xml:space="preserve">Suministro e Instalación Fregadero Doble de Acero Inoxidable, incluye accesorios </t>
  </si>
  <si>
    <t xml:space="preserve">Suministro e Instalación de Fregadero Sencillo de acero inoxidable, incluye accesorios </t>
  </si>
  <si>
    <t xml:space="preserve">Suministro e Instalación Ducha Metálica, incluye accesorios de instalación </t>
  </si>
  <si>
    <t xml:space="preserve">Suministro e Instalación de Inodoro Fluxómetro, inc. accesorios de instalación </t>
  </si>
  <si>
    <t xml:space="preserve">Pasantes En Muro De Bloques Para Arrastre Pluvial </t>
  </si>
  <si>
    <t>Barra Portacortinas</t>
  </si>
  <si>
    <t>Prueba Estanquidad</t>
  </si>
  <si>
    <t>Conexiones Tipos</t>
  </si>
  <si>
    <t>Codo HG φ 3/4" x 90 º</t>
  </si>
  <si>
    <t xml:space="preserve">Válvula Checker Vertical φ 3/4 " </t>
  </si>
  <si>
    <t xml:space="preserve">Unión Universal HG φ 3/4 " </t>
  </si>
  <si>
    <t xml:space="preserve">Barra Unistrut con Abrazadera de φ 3/4 " </t>
  </si>
  <si>
    <t>CONEXIÓN A ACOMETIDA DOMICILIARIA:</t>
  </si>
  <si>
    <t xml:space="preserve">Adaptador Macho de 2 " de Bronce </t>
  </si>
  <si>
    <t>Tuberia PVC de φ 2" , SCH-40</t>
  </si>
  <si>
    <t xml:space="preserve">Caja Trapezoidal de protección plastica (29 cm s x 16 cms x 43.5 cms), h = 40 cms </t>
  </si>
  <si>
    <t xml:space="preserve">Llave de Oreja  para micromedidor con pivote de protección </t>
  </si>
  <si>
    <t>Conexión a Acometida Domiciliaria</t>
  </si>
  <si>
    <t>Válvula de Pie de φ 2 " bronce ( S1 )</t>
  </si>
  <si>
    <t>Válvula Check Horizontal de Bronce de φ 2 " ( D6)</t>
  </si>
  <si>
    <t>Válvula de Compuerta de φ 2 " ( D7)</t>
  </si>
  <si>
    <t xml:space="preserve">Válvula compuerta de φ1 1/4 "  ( D9 ) </t>
  </si>
  <si>
    <t>Conector Rosca  PPC φ 2 " x 50 MM ( D21 )</t>
  </si>
  <si>
    <t xml:space="preserve">Válvula Llave Bola Inox. Φ 32 mm  ( A2 ) </t>
  </si>
  <si>
    <t xml:space="preserve">Válvula Flotadora de  φ 1 " ( A4 ) </t>
  </si>
  <si>
    <t>Suministro y Colocación de Tubería 8" PVC, SDR-41</t>
  </si>
  <si>
    <t>Suministro y Colocación de Tubería 6" PVC, SDR-41</t>
  </si>
  <si>
    <t xml:space="preserve">Suministro y Colocación de Carbón Activo </t>
  </si>
  <si>
    <t xml:space="preserve">SUB-TOTAL PLANTA DE TRATAMIENTO (UNIDAD DE TRATAMIENTO DE AGUAS RESIDUALES UTAR) </t>
  </si>
  <si>
    <t>Rejillas en Acero Inoxidable de (1.20 x 0.30) mts  En Canaleta</t>
  </si>
  <si>
    <t>Pavimento rigido en hormigón industrial 280 kg/cm2</t>
  </si>
  <si>
    <t>Paisajista Diseño y Supervisión</t>
  </si>
  <si>
    <t>Bote de Material Excavado</t>
  </si>
  <si>
    <t>ENTRADA INVITADOS Y ACERA FRONTAL EXTERIOR:</t>
  </si>
  <si>
    <t>SENALIZACION INTERIOR:</t>
  </si>
  <si>
    <t>Letreros de “Emergencia” 17” letras armadas acrílico rojo y luces led de 50/50 GE</t>
  </si>
  <si>
    <t>TOPES DE GRANITO:</t>
  </si>
  <si>
    <t>Divisiones de baños en Fiberock</t>
  </si>
  <si>
    <t>Pinrura Acrilica en caseta seguridad, caseta GM-Bombeo, Edificios servicios-Caseta desechos.</t>
  </si>
  <si>
    <t>Prueba Presión Ap</t>
  </si>
  <si>
    <t>Pintura Acrílica</t>
  </si>
  <si>
    <t>Suministro y Colocación de grava en acera frontal</t>
  </si>
  <si>
    <t>Suministro y Colocación de grava en entrada invitados inauguración</t>
  </si>
  <si>
    <t>Palma Phoenix Robellini dble. De 7 pies</t>
  </si>
  <si>
    <t>Palma reales de 6 pies</t>
  </si>
  <si>
    <t>Arbol: Bay rum o alternativo: Mara pequeña</t>
  </si>
  <si>
    <t>Pernos y placas de anclaje para W12 x 58 a Columna HA</t>
  </si>
  <si>
    <t>Huecos en techo para salidas A/A, Eléctricas y Equipos</t>
  </si>
  <si>
    <t>M3E-HECT</t>
  </si>
  <si>
    <t>Tanque Hidroneumatico de 120 gal -precargado 40 PSI  ( D13 )</t>
  </si>
  <si>
    <t>Dispensador De Jabón Liquido de Acero Inoxidable</t>
  </si>
  <si>
    <t>Jabonera de Acero Inoxidable</t>
  </si>
  <si>
    <t>Papelera de Acero Inoxidable</t>
  </si>
  <si>
    <t>Letrero PVC 1/8" con Vinyl en Zona de evacuación 25 Izq. – 25 Der. 10 x 5”</t>
  </si>
  <si>
    <t>Letrero PVC 1/8" con Vinyl en "Atención al usuario" "Sala de lectura e interpretación" "Entrada" "Salida" "Area de Internamientos" "Sub-Directorio" 30 x 15"</t>
  </si>
  <si>
    <t>Letrero PVC 1/8" con Vinyl en "Información" 30 x 10"</t>
  </si>
  <si>
    <t xml:space="preserve">Letrero PVC 1/8" con Vinyl , Rótulos 20 x 10" </t>
  </si>
  <si>
    <t>Letrero PVC 1/8" con Vinyl en "Silencio, no fumar, no comer" 20" x 15"</t>
  </si>
  <si>
    <t>Letrero PVC 1/8" con Vinyl en Estación de enfermería 24 x 10"</t>
  </si>
  <si>
    <t>Letrero PVC 1/8" con Vinyl en Recepción 30" x 15"</t>
  </si>
  <si>
    <t>Letrero PVC 1/8" con Vinyl en Sub-Directorios 24" x 18" de 1/4", 4 tornillos decorativos</t>
  </si>
  <si>
    <t>Letrero PVC 1/8" con Vinyl 15 x 5" para todas las áreas</t>
  </si>
  <si>
    <t>Letrero PVC 1/8" con Vinyl de 20"x 10", "áreas de cargas" "áreas de descargas" "Laboratorio "</t>
  </si>
  <si>
    <t>Letrero PVC 1/8" con Vinyl en letras cortadas “Junta Central Electoral” 8”</t>
  </si>
  <si>
    <t>Letrero PVC 1/4" con Vinyl en Salida de emergencia PVC rojo 20" x 10”</t>
  </si>
  <si>
    <t xml:space="preserve">Letrero Metal / Vinyl Tola                                                                                                                                                                                                                                                                                                                (7) “P” de parqueos 18" x 32"
      (6) “H” de Hospital 18" x 32"
      (1) Parqueos de embarazadas 18" x 32"
      (1) Parqueos de minusválido 18" x 32"
      (2) Parqueos de motores 18" x 32"
</t>
  </si>
  <si>
    <t xml:space="preserve">TOLA  (2) Entrada 24" x 10”
      (2) Salida 24" x 10”
      (1) Entradas peatonales 24" x 10”
</t>
  </si>
  <si>
    <t>Letrero Metal/Vinyl Tola  (3) Puntos de encuentros 30" x 24” Seguridad en 1/4"</t>
  </si>
  <si>
    <t>Caja de luz SNS 36" x 36”</t>
  </si>
  <si>
    <t>Letrero PVC Pintado 3/8" Grosor en Farmacia 14” PVC letras cortadas</t>
  </si>
  <si>
    <t>Letrero PVC 1/8" con Vinyl en Cuarto de Desechos sólidos 20" x 11”</t>
  </si>
  <si>
    <t>CUARTO DE BOMBAS</t>
  </si>
  <si>
    <t>Manguito Rosca Hembra PPC φ32 MM X 1"  ( A3)</t>
  </si>
  <si>
    <t>PLANTA DE TRATAMIENTO</t>
  </si>
  <si>
    <t>Corte de juntas</t>
  </si>
  <si>
    <t>Tuberia rigida o manguera de Polietileno de Alta Densidad de Ø 2"</t>
  </si>
  <si>
    <t xml:space="preserve">Reductor PPR 2 " X  1 1/4 " ( D2 ) </t>
  </si>
  <si>
    <t xml:space="preserve">Reductor -Bushing PPR φ 1 " X 1/4 " ( D16 ) </t>
  </si>
  <si>
    <t>Tuberia PPR φ 2 "</t>
  </si>
  <si>
    <t>Sellador Supracure</t>
  </si>
  <si>
    <t>Colocación De Rejillas Rectangulares (0.90 x 0.25) Mt de Acero Inoxidable</t>
  </si>
  <si>
    <t>Colocación De Rejillas Cuadradas (0.30 x 0.30) Mt de Acero Inoxidable</t>
  </si>
  <si>
    <t>Rejillas de techo de 3"</t>
  </si>
  <si>
    <t>Medidor de gas tipo diafragma</t>
  </si>
  <si>
    <t xml:space="preserve">Niple de Cintura HG φ 1 1/4 "  ( D1 ) </t>
  </si>
  <si>
    <t xml:space="preserve">Reductor PPR 2 " X  1 1/4 " ( D8 ) </t>
  </si>
  <si>
    <t xml:space="preserve">Niple HG L=0.10M  φ1/4 "  ( D17) </t>
  </si>
  <si>
    <t>Alquiler furgón almacenamiento de materiales de 20 pies</t>
  </si>
  <si>
    <t>Oficina furgón de 40 pies</t>
  </si>
  <si>
    <t>Mano de obra, producción e instalación</t>
  </si>
  <si>
    <t>Letrero PVC Directorio 36 x 48 ACM y Aluminio con Acrilico de 1/4 en área principal</t>
  </si>
  <si>
    <t>Filtrante de 14" encamisado en tubo de PVC de 12"</t>
  </si>
  <si>
    <t xml:space="preserve">Llave de Paso Bronce Bola de φ 3/4 " </t>
  </si>
  <si>
    <t xml:space="preserve">Tuberia de Distribución de PVC de φ 4 ", SCH-40 </t>
  </si>
  <si>
    <t>SUB-TOTAL EXTERIORES</t>
  </si>
  <si>
    <t>Revestimiento En Sheetrock Rayos X</t>
  </si>
  <si>
    <t>Revestimiento Aseptico</t>
  </si>
  <si>
    <t>Aplicación De Blockaid En Paredes</t>
  </si>
  <si>
    <t>Limpieza Continua y Final (incluye lavado de pisos, brillado y pulido)</t>
  </si>
  <si>
    <t>UNIDAD VIH</t>
  </si>
  <si>
    <t xml:space="preserve">Pañete Muros Interiores </t>
  </si>
  <si>
    <t>TERMINACION DE PISOS:</t>
  </si>
  <si>
    <t>PLAFOND:</t>
  </si>
  <si>
    <t>Falso cielo raso, hecho de baldosas de fibra mineral de 2' x 2'x 5/8”. Anclaje antisismico. Anclar a 45 grados en lasesquinas, Tono: Claro, Color: Blanco, 2' x 2'x 5/8” (Medidas enpies) DT-01</t>
  </si>
  <si>
    <t>SUB-TOTAL UNIDAD VIH</t>
  </si>
  <si>
    <t>CONSULTORIO TUBERCULOSIS</t>
  </si>
  <si>
    <t>Suministro y Colocación de Plafond en Fibra Mineral, antihongo (Falso cielo raso, hecho de baldosas de fibra mineral de 2' x 2'x 5/8”. Anclaje antisismico. Anclar a 45 grados en las esquinas). DT-01(Falso cielo raso, hecho de baldosas de fibra mineral de 2' x 2'x 5/8”. Anclaje antisismico. Anclar a 45 grados en las esquinas). DT-01</t>
  </si>
  <si>
    <t>SUB-TOTAL CONSULTORIO TUBERCULOSIS</t>
  </si>
  <si>
    <t>Hormigón de Nivelación, Hormigón f'c 140 Kg/cm2 (Industrial)</t>
  </si>
  <si>
    <t>Conten (tipo telford) con Hormigón Industrial 180 kg/cm2</t>
  </si>
  <si>
    <t>Excavación con equipos</t>
  </si>
  <si>
    <t xml:space="preserve">Bote de Escombros </t>
  </si>
  <si>
    <t xml:space="preserve">Pañete en muros exterior (mezcla 1:4, dos capas espesor aproximado 3 mm, primera capa de 2Cm y 2da capa de 1 Cm) </t>
  </si>
  <si>
    <t xml:space="preserve">Pañete en columnas (mezcla 1:4, dos capas espesor aproximado 3 mm, primera capa de 2Cm y 2da capa de 1 Cm) </t>
  </si>
  <si>
    <t xml:space="preserve">Pañete en vigas y techo (mezcla 1:4, dos capas espesor aproximado 3 mm, primera capa de 2Cm y 2da capa de 1 Cm) </t>
  </si>
  <si>
    <t>Cantos en general.</t>
  </si>
  <si>
    <t>REVESTIMIENTO:</t>
  </si>
  <si>
    <t>Pintura Base</t>
  </si>
  <si>
    <t>VARIOS:</t>
  </si>
  <si>
    <t>Barra Tipo 1 (Barra apoyo de pared piso 75 cm x 75 cm de Acero Inoxidable 304 de 1 1/4")</t>
  </si>
  <si>
    <t>Barra Tipo 2 (Barra apoyo abatible 75 cmde Acero Inoxidable 304 de 1 1/4")</t>
  </si>
  <si>
    <t>Barra Tipo 3 (Barra 45 cm de Acero Inoxidable 304 de 1 1/4")</t>
  </si>
  <si>
    <t>Terminales para bumpers contraimpacto (Protectores de camillas) modelo 700</t>
  </si>
  <si>
    <t>Bumpers contraimpacto (protectores de camillas) base de aluminio y revestido de vinyl modelo 700</t>
  </si>
  <si>
    <t>Protectores de esquinas base de aluminio y revestido de vinyl (2" x 2" x 4")</t>
  </si>
  <si>
    <t xml:space="preserve">Limpieza Continua y Final </t>
  </si>
  <si>
    <t>Fraguache en Muros</t>
  </si>
  <si>
    <t>Gabinetes de piso en acero inoxidable C-19</t>
  </si>
  <si>
    <t>Gabinetes de pared en acero inoxidable C-19</t>
  </si>
  <si>
    <t>PRESUPUESTO</t>
  </si>
  <si>
    <t>SUMINISTRO E INSTALACION HIDROSANITARIA</t>
  </si>
  <si>
    <t>Suministro e Instalación de Barra Tipo 1 (Barra apoyo de pared piso 75 cm x 75 cm de Acero Inoxidable 304 de 1 1/4")</t>
  </si>
  <si>
    <t xml:space="preserve">P. U. </t>
  </si>
  <si>
    <t>SUMINISTRO E INSTALACIONES DE REDES Y DATA</t>
  </si>
  <si>
    <t>SISTEMA CAMARA DE SEGURIDAD</t>
  </si>
  <si>
    <t>NVR de 32 canales, 2 interfaces</t>
  </si>
  <si>
    <t>Camara de video Vigilancia bullet exterior 3 megapixeles</t>
  </si>
  <si>
    <t>Camara de video Vigilancia HD de interior, tipo DOMO 3 Megapixeles</t>
  </si>
  <si>
    <t>Disco duro de 2TB</t>
  </si>
  <si>
    <t>Patch pannel 18 puertos Cat 5</t>
  </si>
  <si>
    <t>Manejador de cables de 2U</t>
  </si>
  <si>
    <t>Cable UTP Cat.6 Red (Caja de 100pl)</t>
  </si>
  <si>
    <t>SISTEMA DE MEGAFONÍA O MUSICA AMBIENTAL</t>
  </si>
  <si>
    <t>Matrix Controller</t>
  </si>
  <si>
    <t>Matrix Router</t>
  </si>
  <si>
    <t>Matrix Call station</t>
  </si>
  <si>
    <t>Matrix Call station extension</t>
  </si>
  <si>
    <t>Matrix Call station kit</t>
  </si>
  <si>
    <t>End-of-Line Slave Module</t>
  </si>
  <si>
    <t xml:space="preserve">Protector de pico de voltage </t>
  </si>
  <si>
    <t>Rack metálico para equipos 24spc</t>
  </si>
  <si>
    <t>Rollo cable Bocina No. 14</t>
  </si>
  <si>
    <t>Programación sistema de audio</t>
  </si>
  <si>
    <t>Tubería + accesorios (conectores, adaptadores, registros)</t>
  </si>
  <si>
    <t>Instalación y entrenamiento</t>
  </si>
  <si>
    <t>SISTEMA CONTROL DE ACCESO</t>
  </si>
  <si>
    <t xml:space="preserve">P225XSF IO Prox  Reader , XSF </t>
  </si>
  <si>
    <t xml:space="preserve">E-941S300R/ZQ Z brackets for 300LB </t>
  </si>
  <si>
    <t>P20DYE Thin IoPROX PROXIMIT CARD</t>
  </si>
  <si>
    <t xml:space="preserve">Micro server HP Proliant ML , MLG8-4 </t>
  </si>
  <si>
    <t>Programa Para Control de acceso.</t>
  </si>
  <si>
    <t>Rollos de cable  #18/2 , 500PL</t>
  </si>
  <si>
    <t xml:space="preserve">DATA </t>
  </si>
  <si>
    <t>Cable UTP CAT#6</t>
  </si>
  <si>
    <t>24-port Gigabit Switch</t>
  </si>
  <si>
    <t>Rack de pared 24U</t>
  </si>
  <si>
    <t>Rack de pared 12U</t>
  </si>
  <si>
    <t>Pacht Panel 12 PORT.</t>
  </si>
  <si>
    <t>Bracket</t>
  </si>
  <si>
    <t xml:space="preserve">Pacht Cord </t>
  </si>
  <si>
    <t>Cajas de Fibra Óptica</t>
  </si>
  <si>
    <t>Fibra Optico</t>
  </si>
  <si>
    <t>Cajas de Fibra Optica LC a ST</t>
  </si>
  <si>
    <t>Jack RJ45 Hembra</t>
  </si>
  <si>
    <t>Jack RJ45 Macho</t>
  </si>
  <si>
    <t>Mano de Obra</t>
  </si>
  <si>
    <t>SISTEMA LLAMADO DE ENFERMERA (28 CAMAS)</t>
  </si>
  <si>
    <t>Gabinete del Equipo Central</t>
  </si>
  <si>
    <t>Satélite consola maestra enfermera</t>
  </si>
  <si>
    <t>Placa de parad para consola maestra de enfermera</t>
  </si>
  <si>
    <t>Luz Led de techo</t>
  </si>
  <si>
    <t>SUMINISTRO E INSTALACIONES ELECTRICAS</t>
  </si>
  <si>
    <t>PR-202</t>
  </si>
  <si>
    <t>SS1-101</t>
  </si>
  <si>
    <t>HA-100B</t>
  </si>
  <si>
    <t>Conductor AAAC 2/0 AWG ANAHEIM</t>
  </si>
  <si>
    <t>Cable URD # 2 -33% concéntrico</t>
  </si>
  <si>
    <t>Cable #2 de cobre 7 hilos desnudo para sistema de tierra</t>
  </si>
  <si>
    <t>Conector Ampac 1/0-#2</t>
  </si>
  <si>
    <t>Conector Ampac con Estribo 2/0</t>
  </si>
  <si>
    <t>Fusibles 12 A</t>
  </si>
  <si>
    <t xml:space="preserve">Grapa Terminal  #2 </t>
  </si>
  <si>
    <t xml:space="preserve">Terminal p/exterior #2 </t>
  </si>
  <si>
    <t>Elbow Conector</t>
  </si>
  <si>
    <t>Cut Out de 200 Amp</t>
  </si>
  <si>
    <t>Pararrayos de 9 Kv</t>
  </si>
  <si>
    <t>Curva de PVC de 3"</t>
  </si>
  <si>
    <t>Adaptador PVC de 3"</t>
  </si>
  <si>
    <t>Condulet de 3"</t>
  </si>
  <si>
    <t>Curva IMC de 3"</t>
  </si>
  <si>
    <t>Soporte trifásico para Cable URD</t>
  </si>
  <si>
    <t>Anclaje de Tuberia en poste</t>
  </si>
  <si>
    <t>Diseño y tramitación de planos a Ede Norte</t>
  </si>
  <si>
    <t xml:space="preserve">Mano de Obra </t>
  </si>
  <si>
    <t>Cable # 1/0 AWG</t>
  </si>
  <si>
    <t>Electrodo de Aterrizaje de 3/4" x 10'</t>
  </si>
  <si>
    <t>Soldadura exotermica</t>
  </si>
  <si>
    <t>Conector de doble ojo # 1/0 AWG</t>
  </si>
  <si>
    <t>Tornillo de acero Inoxidable de 1/2" x 2 1/2" completo</t>
  </si>
  <si>
    <t>Aditivo GEL para mejorar condicion de resistividad del terreno 25LB</t>
  </si>
  <si>
    <t>Barra master ground de (12 x 4)</t>
  </si>
  <si>
    <t xml:space="preserve">Hoyo de 4'' para Electro de tierra </t>
  </si>
  <si>
    <t>Planta de Emergencia de 400 KW/500KVA-480/27Vac, 60Hz. 3F, Estandar</t>
  </si>
  <si>
    <t>Encloused Breaker con MB-650 A/3</t>
  </si>
  <si>
    <t>UPS-35 KVA; 120/208Vac.</t>
  </si>
  <si>
    <t>UPS-25 KVA; 120/208Vac.</t>
  </si>
  <si>
    <t>UPS-10 KVA; 120/208Vac.</t>
  </si>
  <si>
    <t>Bay-Pass de 80 A/3</t>
  </si>
  <si>
    <t>Bay-Pass de 100 A/3</t>
  </si>
  <si>
    <t>Bay-Pass de 30 A/3</t>
  </si>
  <si>
    <t>Bay-Pass de 650 A/3, RCM</t>
  </si>
  <si>
    <t>Recetaculo movil compuesto por: MB 650A/3,  50 PL Alimentadores Eléctrico desde RM a ByPASS compuesto por: 12 #3/0 THHN (4*F), 3 #3/0 THHN (N) y 2 #3/0 THHN (T) Y 30 PL Alimentadores Eléctrico desde ByPASS a ENCLOUSER DE Pta Elec. compuesto por:   12 #3/0 THHN (4*F), 3 #3/0 THHN (N) y 2 #3/0 THHN (T) en tuberia de 3'' PVC/IMC. Registro, letras, barras, esparragos, conectores, tarrugos, varios.</t>
  </si>
  <si>
    <t xml:space="preserve">TR-SECO de 112.50 KVA 480/120-208Vac. </t>
  </si>
  <si>
    <t xml:space="preserve">TR-SECO de 45 KVA 480/120-208Vac. </t>
  </si>
  <si>
    <t>Servicio de Grua</t>
  </si>
  <si>
    <t>PD (QUIR. CE-B) 3F, 6 espacios, con Barra de 125 Amp./3P, Compuesto por: 2 Bk 30A/3, y 0 espacios libre.</t>
  </si>
  <si>
    <t>PANEL BOARD (INTERNAMIENTO) 3F, 15 espacios, con Barra de 150 Amp./3P, Compuesto por: MBP 100A/3, 4 Bk 30A/3, y 3 espacios libre.</t>
  </si>
  <si>
    <t>PANEL BOARD (AREA QUIR.) 3F, 15 espacios, con Barra de 150 Amp./3P, Compuesto por: MBP 75A/3,  2 Bk 20A/3, 2 Bk 30A/3, y 3 espacios libre.</t>
  </si>
  <si>
    <t>PD (EMERG./CONSULTA. CE-B) 3F, 6 espacios, con Barra de 125 Amp./3P, Compuesto por: 2 Bk 30A/3, y 0 espacios libre.</t>
  </si>
  <si>
    <t xml:space="preserve"> PANEL BOARD (UG-CE-A) 3F, 27 espacios, con Barra de 400 Amp./3P, Compuesto por: MBP 310A/3, 1 Bk 20A/3, 2 Bk 30A/3, 2 Bk 40A/3 1 Bk 60A/3, 1 Bk 75A/3, 1 Bk 125A/3 y 3 espacios libre.</t>
  </si>
  <si>
    <t xml:space="preserve"> PANEL BOARD (UG-CE-B) 3F, 27 espacios, con Barra de 400 Amp./3P, Compuesto por: MBP 310A/3, 3 Bk 30A/3, 1 Bk 40A/3 3 Bk 60A/3, 1 Bk 125A/3 y 3 espacios libre.</t>
  </si>
  <si>
    <t xml:space="preserve"> PANEL BOARD (BOMBAS H2O) 3F, 9 espacios, con Barra de 125 Amp./3P, Compuesto por: MBP 40A/3, 2 Bk 20A/3 y 3 espacios libre.</t>
  </si>
  <si>
    <t xml:space="preserve"> PANEL BOARD (BOMBAS CONTRA INC.) 3F, 9 espacios, con Barra de 125 Amp./3P, Compuesto por: MBP 40A/3, 2 Bk 20A/3 y 3 espacios libre.</t>
  </si>
  <si>
    <t xml:space="preserve"> PANEL BOARD (COMP. y BOMBA DE GM.) 3F, 9 espacios, con Barra de 125 Amp./3P, Compuesto por: MBP 40A/3, 2 Bk 20A/3 y 3 espacios libre.</t>
  </si>
  <si>
    <t xml:space="preserve"> PANEL BOARD (UG-CE-P) 3F, 12 espacios, con Barra de 175 Amp./3P, Compuesto por: MBP 130A/3, 1 Bk 20A/3, 2 Bk 30A/3, 2 Bk 40A/3 1 Bk 60A/3, 1 Bk 75A/3, 1 Bk 125A/3 y 3 espacios libre.</t>
  </si>
  <si>
    <t>Alimentador desde TR-500 kVA a ITA ,compuesto por: 12 #3/0 (4xF) THHN,, 3 #3/0 (N) AWG THHN, 2 #3/0 (T) AWG THHN, en tubería 2 IMC 3"</t>
  </si>
  <si>
    <t>Alimentador desde   TR-112.5 SECO 1 a PB-UPS compuesto por: 3 #3/0 (F) AWG, THHN, 1 #2/0 (N) AWG THHN, 1 #1/0 (T) AWG THHN, tubería EMT 3"</t>
  </si>
  <si>
    <t>Alimentador desde   TR-112.5 SECO 2 a PB-UG-CE-A compuesto por: 3 #3/0 (F) AWG, THHN, 1 #2/0 (N) AWG THHN, 1 #1/0 (T) AWG THHN, tubería EMT 3"</t>
  </si>
  <si>
    <t>Alimentador desde TR-112.5 SECO 3 a PB-UG-CE-B compuesto por:  3 #3/0 (F) AWG, THHN, 1 #1/0 (N) AWG THHN, 1 #1/0 (T) AWG THHN, tubería EMT 3"</t>
  </si>
  <si>
    <t>Alimentador desde PBP a PD CASETA CONTRAL INCENDIOS compuesto por: 3 #8 (F) AWG,  1 #10 (N) AWG THHN, 1 #12 (T) AWG THHN, tubería EMT 1"</t>
  </si>
  <si>
    <t>Alimentador desde PB-UPS a PANEL BOARD QUIROFANOS 10.0KVA compuesto por: 3# 2 (F) AWG, THHN, 1 #4 (N) AWG THHN, 1 #6 (T) AWG THHN, tubería EMT 2"</t>
  </si>
  <si>
    <t>Alimentador desde PB-UPS a PANEL BOARD INTERNAMIENTO 35.0KVA compuesto por: 3# 1/0 (F) AWG, THHN, 1 #2 (N) AWG THHN, 1 # 4 (T) AWG THHN, tubería EMT 3"</t>
  </si>
  <si>
    <t>Alimentador desde PB-UPS a PANEL BOARD QUIRURGICO 25.0KVA compuesto por: 3# 6 (F) AWG, THHN, 1 #8 (N) AWG THHN, 1 #10 (T) AWG THHN, tubería EMT 1 1/2"</t>
  </si>
  <si>
    <t>Alimentador desde PB-UPS a PANEL BOARD EMERG./CONSULTA 10.0KVA compuesto por: 3# 6 (F) AWG, THHN, 1 #8 (N) AWG THHN, 1 #10 (T) AWG THHN, tubería EMT 1 1/2"</t>
  </si>
  <si>
    <t>Alimentador desde PB-UG 3 a PD 22.96KVA compuesto por: 3# 6 (F) AWG, THHN, 1 #8 (N) AWG THHN, 1 #10 (T) AWG THHN, tubería EMT 1 1/4"</t>
  </si>
  <si>
    <t>Alimentador desde PB-UG 3 a PD 21.33KVA compuesto por: 3# 6 (F) AWG, THHN, 1 #8 (N) AWG THHN, 1 #10 (T) AWG THHN, tubería EMT 1 1/4"</t>
  </si>
  <si>
    <t>Alimentador desde PB-UG 3 a BOMBA VACIO compuesto por: 3# 6 (F) AWG, THHN, 1 #8 (N) AWG THHN, 1 #10 (T) AWG THHN, tubería EMT 1 1/4"</t>
  </si>
  <si>
    <t>Alimentador desde PB-UG 3 a PD 32.0KVAcompuesto por: 3# 6 (F) AWG, THHN, 1 #8 (N) AWG THHN, 1 #10 (T) AWG THHN, tubería EMT 1 1/4"</t>
  </si>
  <si>
    <t>Alimentador desde PB-UG 3 a COMPRESOR DE AIRE compuesto por: 3# 3/0 (F) AWG, THHN, 1 #2/0 (N) AWG THHN, 1 #2 (T) AWG THHN, tubería EMT 1 3/4"</t>
  </si>
  <si>
    <t>Alimentador desde TR-112.5 SECO 3 a PD-A compuesto por:  3 #8 (F) AWG, THHN, 1 #10 (N) AWG THHN, 1 #12 (T) AWG THHN, tubería IMC 1"</t>
  </si>
  <si>
    <t>Alimentador desde TR-112.5 SECO 3 a PD-B compuesto por:  3 #8 (F) AWG, THHN, 1 #10 (N) AWG THHN, 1 #12 (T) AWG THHN, tubería IMC 1"</t>
  </si>
  <si>
    <t>Alimentador desde TR-112.5 SECO 3 a PD-C compuesto por:  3 #8 (F) AWG, THHN, 1 #10 (N) AWG THHN, 1 #12 (T) AWG THHN, tubería IMC 1"</t>
  </si>
  <si>
    <t>Alimentador desde TR-112.5 SECO 3 a Rx. compuesto por:  3 #3/0 (F) AWG, THHN, 1 #2/0 (N) AWG THHN, 1 #2 (T) AWG THHN, tubería IMC 2"</t>
  </si>
  <si>
    <t>Alimentador desde PB INTERNAMIENTO a PD-A. compuesto por:  3 #8 (F) AWG, THHN, 1 #10 (N) AWG THHN, 1 #12 (T) AWG THHN, tubería EMT 3/4"</t>
  </si>
  <si>
    <t>Alimentador desde PB INTERNAMIENTO a PD-B. compuesto por:  3 #8 (F) AWG, THHN, 1 #10 (N) AWG THHN, 1 #12 (T) AWG THHN, tubería EMT 3/4"</t>
  </si>
  <si>
    <t>Alimentador desde PB INTERNAMIENTO a PD-C. compuesto por:  3 #8 (F) AWG, THHN, 1 #10 (N) AWG THHN, 1 #12 (T) AWG THHN, tubería EMT 3/4"</t>
  </si>
  <si>
    <t>Alimentador desde PB INTERNAMIENTO a PD-D. compuesto por:  3 #8 (F) AWG, THHN, 1 #10 (N) AWG THHN, 1 #12 (T) AWG THHN, tubería EMT 3/4"</t>
  </si>
  <si>
    <t>Alimentador desde PB QUIRURGICO a PD-E. compuesto por:  3 #10 (F) AWG, THHN, 1 #12 (N) AWG THHN, 1 #12 (T) AWG THHN, tubería EMT 3/4"</t>
  </si>
  <si>
    <t>Alimentador desde PB QUIRURGICO a PD-F. compuesto por:  3 #10 (F) AWG, THHN, 1 #12 (N) AWG THHN, 1 #12 (T) AWG THHN, tubería EMT 3/4"</t>
  </si>
  <si>
    <t>Alimentador desde PB QUIRURGICO a PD-G. compuesto por:  3 #8 (F) AWG, THHN, 1 #10 (N) AWG THHN, 1 #12 (T) AWG THHN, tubería EMT 3/4"</t>
  </si>
  <si>
    <t>Alimentador desde PB QUIRURGICO a PD-H. compuesto por:  3 #8 (F) AWG, THHN, 1 #10 (N) AWG THHN, 1 #12 (T) AWG THHN, tubería EMT 3/4"</t>
  </si>
  <si>
    <t>Alimentador desde PB EMERG./CONSULTA a PD-I. compuesto por:  3 #8 (F) AWG, THHN, 1 #10 (N) AWG THHN, 1 #12 (T) AWG THHN, tubería EMT 3/4"</t>
  </si>
  <si>
    <t>Alimentador desde PB EMERG./CONSULTA a PD-J. compuesto por:  3 #8 (F) AWG, THHN, 1 #10 (N) AWG THHN, 1 #12 (T) AWG THHN, tubería EMT 3/4"</t>
  </si>
  <si>
    <t>Alimentador desde PB-A a PLA ,compuesto por: 3 #6 (F) THHN,, 1 #8 (N) AWG THHN, 1 #10 (T) AWG THHN, en tubería 1 PCV/IMC/EMT 2"</t>
  </si>
  <si>
    <t>Alimentador desde PB-A a PTA, compuesto por: 3 #2 (F) THHN,, 1 #4 (N) AWG THHN, 1 #6 (T) AWG THHN, en tubería 1 PCV/IMC/EMT 2"</t>
  </si>
  <si>
    <t>Alimentador desde PB-A a Rx. compuesto por:  3 #2/0 (F) AWG, THHN, 1 #2 (T) AWG THHN, tubería EMT 2"</t>
  </si>
  <si>
    <t>Alimentador desde PB-C a P ILUM EXT, compuesto por: 3 #10 (F) THHN,, 1 #12 (N) AWG THHN, 1 #12 (T) AWG THHN, en tubería 1 PCV/IMC/EMT 3/4"</t>
  </si>
  <si>
    <t>Alimentador desde PB-B a PEQ, compuesto por: 3 #1/0 (F) THHN,, 1 #2 (N) AWG THHN, 1 #4 (T) AWG THHN, en tubería 1 PCV/IMC/EMT 3"</t>
  </si>
  <si>
    <t>Alimentador desde PB-B a PLB, compuesto por: 3 #4 (F) THHN,, 1 #6 (N) AWG THHN, 1 #8 (T) AWG THHN, en tubería 1 PCV/IMC/EMT 2"</t>
  </si>
  <si>
    <t>PD (PLA) 3F, 36 espacios, con Barra de 125 Amp./3P, Compuesto por: 26 Bk 20A/1, y 10 espacios libre.</t>
  </si>
  <si>
    <t>PD (PTA) 3F, 42 espacios, con Barra de 125 Amp./3P, Compuesto por: 40 Bk 20A/1, y 2 espacios libre.</t>
  </si>
  <si>
    <t>PD (PEQ) 3F, 42 espacios, con Barra de 225 Amp./3P, Compuesto por: 6 Bk 20A/1,  5 Bk 20A/2, 8 Bk 20A/3 y 2 espacios libre.</t>
  </si>
  <si>
    <t>PD (PLB) 3F, 36 espacios, con Barra de 125 Amp./3P, Compuesto por: 28 Bk 20A/1, y 8 espacios libre.</t>
  </si>
  <si>
    <t>PD (PTB) 3F, 36 espacios, con Barra de 125 Amp./3P, Compuesto por: 30 Bk 20A/1, y 6 espacios libre.</t>
  </si>
  <si>
    <t>PD (P ILUM. EXT.) 3F, 12 espacios, con Barra de 125 Amp./3P, Compuesto por: 8 Bk 15A/1 y 4 espacios libre.</t>
  </si>
  <si>
    <t>PD (PD VIH) 3F, 24 espacios, con Barra de 125 Amp./3P, Compuesto por: 2 Bk 15A/1,  2 Bk 20A/1, 4 Bk 20A/2, 1 Bk 30A/2 y 6 espacios libre.</t>
  </si>
  <si>
    <t>PD (PD TB) 3F, 30 espacios, con Barra de 125 Amp./3P, Compuesto por: 3 Bk 15A/1,  7 Bk 20A/1, 4 Bk 20A/2, 1 Bk 30A/2 y 10 espacios libre.</t>
  </si>
  <si>
    <t>Alimentador a  P A/A - H, compuesto por: 3 #8 (F) AWG, THHN, 1 #10 (T) AWG, THHN en tubería PCV/EMT 1 1/4"</t>
  </si>
  <si>
    <t>Alimentador a  P A/A - A, compuesto por: 3 #8 (F) AWG, THHN, 1 #10 (T) AWG, THHN en tubería PCV/EMT 1 1/4"</t>
  </si>
  <si>
    <t>Alimentador a P A/A - B , compuesto por: 3 #8 (F) AWG, THHN, 1 #10 (T) AWG, THHN en tubería PCV/EMT 1 1/4"</t>
  </si>
  <si>
    <t>Alimentador a P A/A - C, compuesto por: 3 #8 (F) AWG, THHN, 1 #10 (T) AWG, THHN en tubería PCV/EMT 1 1/4"</t>
  </si>
  <si>
    <t>Alimentador a  P A/A - D, compuesto por: 3 #8 (F) AWG, THHN, 1 #10 (T) AWG, THHN en tubería PCV/EMT 1 1/4"</t>
  </si>
  <si>
    <t>Alimentador a P A/A - E, compuesto por: 3 #8 (F) AWG, THHN, 1 #10 (T) AWG, THHN en tubería PCV/EMT 1 1/4"</t>
  </si>
  <si>
    <t>Alimentador a P A/A - F, compuesto por: 3 #8 (F) AWG, THHN, 1 #10 (T) AWG, THHN en tubería PCV/EMT 1 1/4"</t>
  </si>
  <si>
    <t>Alimentador a P A/A - G, compuesto por: 3 #8 (F) AWG, THHN, 1 #10 (T) AWG, THHN en tubería PCV/EMT 1 1/4"</t>
  </si>
  <si>
    <t>Alimentador a P.B. VRF, compuesto por: 6 #2 (2*F) AWG, THHN, 2 #6 (T) AWG, THHN en tubería PCV/EMT 2 1/2"</t>
  </si>
  <si>
    <t>Alimentador a P A/A Q, compuesto por: 3 #4 (F) AWG, THHN, 1 #8 (T) AWG, THHN en tubería PCV/EMT 1 1/2"</t>
  </si>
  <si>
    <t xml:space="preserve">EMERGENCIA </t>
  </si>
  <si>
    <t>SALIDAS</t>
  </si>
  <si>
    <t>Salidas Ojo de Buey de 6" C/bombillo bajo consumo de 23W</t>
  </si>
  <si>
    <t>Salida de Interruptor simple</t>
  </si>
  <si>
    <t>Salida TC-120Vac. (0.40m) Polarizado, uso gral.</t>
  </si>
  <si>
    <t>Salida TC-120Vac. (0.40m) Polarizado, UPS.</t>
  </si>
  <si>
    <t xml:space="preserve">Salida de Data </t>
  </si>
  <si>
    <t>Salida TC-120Vac. (1.40m) Polarizado, uso gral.</t>
  </si>
  <si>
    <t>Salida TC-120Vac. (1.40m) Polarizado, UPS.</t>
  </si>
  <si>
    <t xml:space="preserve">Salida de Interruptor simple </t>
  </si>
  <si>
    <t>CIRUGIA</t>
  </si>
  <si>
    <t>ESCLUSA</t>
  </si>
  <si>
    <t xml:space="preserve">ESTERILIZACION </t>
  </si>
  <si>
    <t xml:space="preserve">CONTROL DE ENTREGAS - ALMACEN ESTERIL </t>
  </si>
  <si>
    <t>LAVADO Y DESCONTAMINACION - AUTOCLAVES</t>
  </si>
  <si>
    <t xml:space="preserve">DESCONTAMINACION </t>
  </si>
  <si>
    <t xml:space="preserve">ENJUAGUE MATERIAL SUCIO - PASILLO SUCIO </t>
  </si>
  <si>
    <t>PASILLO BLANCO</t>
  </si>
  <si>
    <t>PASILLO GRIS</t>
  </si>
  <si>
    <t>PASILLO FARMACIA - MORGUE</t>
  </si>
  <si>
    <t>UCI NEONATAL (2 UNIDADES)</t>
  </si>
  <si>
    <t xml:space="preserve">Salida de Luz de Noche </t>
  </si>
  <si>
    <t>ADAPTACION NEONATAL</t>
  </si>
  <si>
    <t>Salida para luz de noche</t>
  </si>
  <si>
    <t xml:space="preserve">POST - OPERATORIO (2 CAMAS) - BAÑO - ESTACION DE ENFERMERIA </t>
  </si>
  <si>
    <t>FARMACIA</t>
  </si>
  <si>
    <t>UCI</t>
  </si>
  <si>
    <t>ESTACION DE ENFERMERIA</t>
  </si>
  <si>
    <t>UCI (1 CAMA) 3 UNIDADES</t>
  </si>
  <si>
    <t>VESTIDOR/ESCLUSA ALMACEN - BAÑO</t>
  </si>
  <si>
    <t xml:space="preserve">MORGUE </t>
  </si>
  <si>
    <t>ESTAR MEDICO - BAÑO</t>
  </si>
  <si>
    <t>SALA DE ESPERA - INFORMACIÓN</t>
  </si>
  <si>
    <t xml:space="preserve">SEGURIDAD </t>
  </si>
  <si>
    <t xml:space="preserve">J.C.E. </t>
  </si>
  <si>
    <t>CUARTO ELECTRICO</t>
  </si>
  <si>
    <t>LABORATORIO</t>
  </si>
  <si>
    <t xml:space="preserve">SALA DE ESPERA </t>
  </si>
  <si>
    <t>Salida de Interruptor doble</t>
  </si>
  <si>
    <t xml:space="preserve">FACTURACION - ENTREGA DE RESULTADOS - ENCARGADO UNIDAD </t>
  </si>
  <si>
    <t>TOMA DE MUESTRAS - BAÑO</t>
  </si>
  <si>
    <t>QUIMICA SANGUINEA</t>
  </si>
  <si>
    <t>ORINA Y HECES</t>
  </si>
  <si>
    <t>BACTERIOLOGIA - ALMACEN</t>
  </si>
  <si>
    <t>IMÁGENES</t>
  </si>
  <si>
    <t>RAYOS X (EQUIPO DE TECHO) - SALA DE INTERPRETACION - COMANDO CONTROL - BAÑO</t>
  </si>
  <si>
    <t>Salida TC-120Vac. (1.40m) Polarizado, UPS</t>
  </si>
  <si>
    <t>SONOGRAFIA (2) - BAÑO</t>
  </si>
  <si>
    <t xml:space="preserve">AUTORIZACION </t>
  </si>
  <si>
    <t xml:space="preserve">AREA ADMINISTRATIVA </t>
  </si>
  <si>
    <t>RECEPCION - SALA DE ESPERA</t>
  </si>
  <si>
    <t>SUB - DIRECTOR - AUXILIARES</t>
  </si>
  <si>
    <t xml:space="preserve">DIRECTOR - CLOSET - BAÑO </t>
  </si>
  <si>
    <t>OFICINA 1 (5 CUBICULOS)</t>
  </si>
  <si>
    <t>OFICINA 2</t>
  </si>
  <si>
    <t>OFICINA 3</t>
  </si>
  <si>
    <t>OFICINA 4</t>
  </si>
  <si>
    <t>OFICINA 5</t>
  </si>
  <si>
    <t>BAÑO</t>
  </si>
  <si>
    <t>KITCHENETT</t>
  </si>
  <si>
    <t>PASILLO ADMINISTRACION</t>
  </si>
  <si>
    <t>VACUNA</t>
  </si>
  <si>
    <t>SALA DE ESPERA - BAÑOS (2)</t>
  </si>
  <si>
    <t>RECEPCION - ARCHIVOS</t>
  </si>
  <si>
    <t>ENCARGADO - BAÑO</t>
  </si>
  <si>
    <t xml:space="preserve">TOMA DE MUESTRA </t>
  </si>
  <si>
    <t>LAVADO DE TERMOS - REFRIGERACION</t>
  </si>
  <si>
    <t>CONSULTORIOS</t>
  </si>
  <si>
    <t>CONSULTORIO DE PEDIATRIA (2) - BAÑO</t>
  </si>
  <si>
    <t>CONSULTORIO ADULTO 3</t>
  </si>
  <si>
    <t>CONSULTORIO ADULTO 2</t>
  </si>
  <si>
    <t>CONSULTORIO DE GINECO-ADULTO 1</t>
  </si>
  <si>
    <t>PASILLO DE CONSULTA</t>
  </si>
  <si>
    <t>CONSULTORIO DE ODONTOLOGIA - BAÑO - ESTERILIZACION</t>
  </si>
  <si>
    <t>HOSPITALIZACION</t>
  </si>
  <si>
    <t xml:space="preserve">HOSPITALIZACION (12 HABITACIONES DE 2 CAMAS C/U - BAÑO) </t>
  </si>
  <si>
    <t>Salida de luz de noche (0.40m)</t>
  </si>
  <si>
    <t>Salida de TV</t>
  </si>
  <si>
    <t xml:space="preserve">HOSPITALIZACION PEDIATRICA (2 HABITACIONES DE 2 CAMAS C/U - BAÑO) </t>
  </si>
  <si>
    <t xml:space="preserve">ALMACEN DE EQUIPOS </t>
  </si>
  <si>
    <t xml:space="preserve">MEDICAMENTOS </t>
  </si>
  <si>
    <t xml:space="preserve">DESCANSO MEDICO </t>
  </si>
  <si>
    <t>PASILLO GENERAL UCI - ESCALERA - SALA DE ESPERA</t>
  </si>
  <si>
    <t>BAÑOS (2)</t>
  </si>
  <si>
    <t>HABITACIONES MEDICOS (2)</t>
  </si>
  <si>
    <t>SALA DE ESPERA (FRENTE A PRE-OPERATORIO)</t>
  </si>
  <si>
    <t>CUARTO DE LIMPIEZA</t>
  </si>
  <si>
    <t xml:space="preserve">PASILLO GENERAL HOSPITALIZACION </t>
  </si>
  <si>
    <t xml:space="preserve">NUTRICION </t>
  </si>
  <si>
    <t>COMEDOR EMPLEADOS</t>
  </si>
  <si>
    <t>AREA DE COCCION - PREPARACION DE BANDEJAS - PREPARACION DE CARNES Y AVES - PREPARACION DE VEGETALES Y VIVERES</t>
  </si>
  <si>
    <t>Salida TC-Trifásico</t>
  </si>
  <si>
    <t>LAVADO DE VAJILLAS - LAVADO DE OLLAS</t>
  </si>
  <si>
    <t>OFICINA NUTRICIONISTA</t>
  </si>
  <si>
    <t>CAMARAS DE CONGELACION (2)</t>
  </si>
  <si>
    <t>RECIBO DE ALIMENTOS - DESPENSA SECA</t>
  </si>
  <si>
    <t>LAVANDERÍA</t>
  </si>
  <si>
    <t>ALMACEN DE ROPA LIMPIA</t>
  </si>
  <si>
    <t xml:space="preserve">                                                         </t>
  </si>
  <si>
    <t>AREA LIMPIA</t>
  </si>
  <si>
    <t>LLEGADA DE ROPA SUCIA</t>
  </si>
  <si>
    <t>BAÑOS/VESTIDORES EMPLEADOS (2)</t>
  </si>
  <si>
    <t>CUARTO DE DATA</t>
  </si>
  <si>
    <t>CONTROL DE ENTREGAS - DEPOSITO DE MEDICINAS</t>
  </si>
  <si>
    <t>PASILLO (SALIDA DE ROPA LIMPIA - LLEGADA ROPA SUCIA - CONTROL DE ACCESO EMPLEADOS)</t>
  </si>
  <si>
    <t>PASILLO GENERAL (SALIDAS DE EMERGENCIAS)</t>
  </si>
  <si>
    <t>TB</t>
  </si>
  <si>
    <t>SALA DE ESPERA-BAÑOS</t>
  </si>
  <si>
    <t>Salida de Interruptor sencillo</t>
  </si>
  <si>
    <t>Salida TC-120Vac. (0.40m) Polarizado</t>
  </si>
  <si>
    <t>ADMISION</t>
  </si>
  <si>
    <t>Salida TC-UPS  (0.40m) Polarizado</t>
  </si>
  <si>
    <t>Salida de Data</t>
  </si>
  <si>
    <t>ARCHIVO</t>
  </si>
  <si>
    <t>DEP. MEDICAMENTOS</t>
  </si>
  <si>
    <t>Salida TC-120Vac. (1.40m) Polarizado</t>
  </si>
  <si>
    <t>OFICINA</t>
  </si>
  <si>
    <t>CONSULTORIO TB (BAÑO)</t>
  </si>
  <si>
    <t>COCINA</t>
  </si>
  <si>
    <t>PASILLO</t>
  </si>
  <si>
    <t>VIH</t>
  </si>
  <si>
    <t>CONSULTORIO (BAÑO)</t>
  </si>
  <si>
    <t>UTILERIA-SALA DE CHARLA</t>
  </si>
  <si>
    <t>CASETA BOMBA</t>
  </si>
  <si>
    <t>Salida luz cenital</t>
  </si>
  <si>
    <t>Salida de interruptor sencillo</t>
  </si>
  <si>
    <t>Salida de TC110v</t>
  </si>
  <si>
    <t>Salida para conexión de bomba de agua en registro metálico 4x4x4 mas panel de 4 circuitos y breakers doble de 30 amp.</t>
  </si>
  <si>
    <t>Acometida  desde  PBP @  caseta  de bomba de agua, compuesto por: 3 #8 (F) AWG,  1 #10 (N) AWG THHN, 1 #12 (T) AWG THHN, tubería PVC 1"</t>
  </si>
  <si>
    <t>Misceláneos:</t>
  </si>
  <si>
    <t>Suministro  y colocación  bomba  de 7.5hp  (Mayer  o similar),con doble tiro de seleccion y arrancador magnetico.</t>
  </si>
  <si>
    <t>Suministro y colocación tanque hidroneumático  de 120gls</t>
  </si>
  <si>
    <t>Conexión a cisterna en tubería Ø1" PVC de presión</t>
  </si>
  <si>
    <t xml:space="preserve">Piezas especiales,válvulas de paso y otras </t>
  </si>
  <si>
    <t>CASETA GASES MEDICOS</t>
  </si>
  <si>
    <t>Salida para conexión de bomba de agua en registro metálico 6x6x4 mas panel de 4 circuitos y breakers doble de 30 amp.</t>
  </si>
  <si>
    <t>Acometida  desde  PBP  a  CASETA DE GM., compuesto por: 3 #4 (F) AWG,  1 #8 (N) AWG THHN, 1 #10 (T) AWG THHN, tubería EMT 1 1/2"</t>
  </si>
  <si>
    <t>Salida para conexión de bombas de agua en registro metálico 6x6x4 mas panel de 12 circuitos y 2 breakers doble de 30 amp.</t>
  </si>
  <si>
    <t>Acometida  desde  PBP., compuesto por: 3 #4 (F) AWG,  1 #8 (N) AWG THHN, 1 #10 (T) AWG THHN, tubería EMT 1 1/2"</t>
  </si>
  <si>
    <t xml:space="preserve">ILUMINACION AREA EXTERIOR </t>
  </si>
  <si>
    <t>Salida de luz cenital  en pared.</t>
  </si>
  <si>
    <t>Cable de vinil 10/3</t>
  </si>
  <si>
    <t>Sistema de Control de encendido automatico 120/208VAC,30AMP.NEMA3R</t>
  </si>
  <si>
    <t>SUMINISTRO E INSTALACION CLIMATIZACION</t>
  </si>
  <si>
    <t>CLIMATIZACION</t>
  </si>
  <si>
    <t>Cable UTP C-6</t>
  </si>
  <si>
    <t xml:space="preserve">Planchas de ducteria P3 </t>
  </si>
  <si>
    <t>Filtro HEPA 99.99% eficiencia</t>
  </si>
  <si>
    <t xml:space="preserve">Filtro final de 90% de eficiencia </t>
  </si>
  <si>
    <t>Rejilla porta Prefiltro de retorno de 30% de eficiencia, carbon activado</t>
  </si>
  <si>
    <t>Soporte para ducto P3</t>
  </si>
  <si>
    <t>Perfiles</t>
  </si>
  <si>
    <t>Bayonetas</t>
  </si>
  <si>
    <t>Cemento P3</t>
  </si>
  <si>
    <t>Barras roscada</t>
  </si>
  <si>
    <t xml:space="preserve">Expanciones </t>
  </si>
  <si>
    <t>Angulares</t>
  </si>
  <si>
    <t>Varilla de plata 15%</t>
  </si>
  <si>
    <t xml:space="preserve">Goma aislante </t>
  </si>
  <si>
    <t>Tuberia de Cobre Ø15.9</t>
  </si>
  <si>
    <t>Tuberia de Cobre Ø9.53</t>
  </si>
  <si>
    <t>Codo</t>
  </si>
  <si>
    <t>Coupling</t>
  </si>
  <si>
    <t>Codos PVC 3/4</t>
  </si>
  <si>
    <t>Tee PVC 3/4</t>
  </si>
  <si>
    <t xml:space="preserve">Adaptador PVC Macho 3/4 </t>
  </si>
  <si>
    <t xml:space="preserve">Cemento PVC </t>
  </si>
  <si>
    <t>Desconectivo 40A/2</t>
  </si>
  <si>
    <t>Base Unidad Condensadora</t>
  </si>
  <si>
    <t>Unidad Interior 4TVC0024B1000AA-Fan Coil</t>
  </si>
  <si>
    <t>Desconectivo 10A/2</t>
  </si>
  <si>
    <t>Desconectivo 85A/3</t>
  </si>
  <si>
    <t>TUBERIAS Y ASCESORIOS</t>
  </si>
  <si>
    <t>Tubo de Cobre Ø34.9</t>
  </si>
  <si>
    <t>Tubo de Cobre Ø31.8</t>
  </si>
  <si>
    <t>Tubo de Cobre Ø28.6</t>
  </si>
  <si>
    <t>Tubo de Cobre Ø22.2</t>
  </si>
  <si>
    <t>Tubo de Cobre Ø19.1</t>
  </si>
  <si>
    <t>Tubo de Cobre Ø15.9</t>
  </si>
  <si>
    <t>Tubo de Cobre Ø12.7</t>
  </si>
  <si>
    <t>Tubo de Cobre Ø9.53</t>
  </si>
  <si>
    <t>Ramal TRDK314HP-BRANCH</t>
  </si>
  <si>
    <t>Ramal TRDK225HP-BRANCH</t>
  </si>
  <si>
    <t>Ramal TRDK112HP-BRANCH</t>
  </si>
  <si>
    <t>Ramal TRDK056HP-BRANCH</t>
  </si>
  <si>
    <t>Ramal TRDK002HP-BRANCH</t>
  </si>
  <si>
    <t>SISTEMA DE DUCTERIA</t>
  </si>
  <si>
    <t>Planchas p3</t>
  </si>
  <si>
    <t>Perfiles invisibles</t>
  </si>
  <si>
    <t>Barra roscada</t>
  </si>
  <si>
    <t>Tarugos HDI 1/4</t>
  </si>
  <si>
    <t>Tuercas 1/4 + arandelas</t>
  </si>
  <si>
    <t>Cintas p3</t>
  </si>
  <si>
    <t>Cemento p3</t>
  </si>
  <si>
    <t>Difusor AM 12"x12"</t>
  </si>
  <si>
    <t>Rejilla porta filtro (Retorno) 14"x14"</t>
  </si>
  <si>
    <t>SISTEMA DE CONTROL</t>
  </si>
  <si>
    <t>Alambre blindado 12/3 shielded</t>
  </si>
  <si>
    <t>Tuberia conduit para canalizar cable blindado</t>
  </si>
  <si>
    <t>Correítas plásticas</t>
  </si>
  <si>
    <t>Conectores curvos 3/4''</t>
  </si>
  <si>
    <t>Conectores rectos 3/4''</t>
  </si>
  <si>
    <t>Cajas 2 x 4 c/tapa</t>
  </si>
  <si>
    <t>SISTEMA DE DRENAJE</t>
  </si>
  <si>
    <t>Tubo pvc 3/4 X 20</t>
  </si>
  <si>
    <t>Codos pvc 3/4</t>
  </si>
  <si>
    <t>Tee pvc 3/4</t>
  </si>
  <si>
    <t>Aislamiento para drenaje</t>
  </si>
  <si>
    <t>Abrazadera 3/4</t>
  </si>
  <si>
    <t>Tarugo HDI 5/16 - tornillo</t>
  </si>
  <si>
    <t>Unidad Interior 4TVC0018B1000AA-Fan Coil</t>
  </si>
  <si>
    <t>Unidad Interior 4TVC0042B1000AA-Cassette</t>
  </si>
  <si>
    <t>Unidad Interior 4TVC0036B1000AA-Cassette</t>
  </si>
  <si>
    <t>Unidad Interior 4TVC0024B1000AA-Consola</t>
  </si>
  <si>
    <t>Unidad Interior 4TVC0018B1000AA-Cassette</t>
  </si>
  <si>
    <t>Desconectivo 65A/3</t>
  </si>
  <si>
    <t>Tubo de Cobre Ø25.4</t>
  </si>
  <si>
    <t>Difusor AM 10"x10"</t>
  </si>
  <si>
    <t>Rejilla porta filtro (Retorno) 13"x12"</t>
  </si>
  <si>
    <t>Unidad Interior 4TVC0036B1000AA-Fan Coil</t>
  </si>
  <si>
    <t>Unidad Interior 4TVC0030B1000AA-Fan Coil</t>
  </si>
  <si>
    <t>Unidad Interior 4TVC0012B1000AA-Fan Coil</t>
  </si>
  <si>
    <t>Unidad Interior 4TVC0024B1000AA-Cassette</t>
  </si>
  <si>
    <t>Desconectivo 80A/3</t>
  </si>
  <si>
    <t>Tubo de Cobre Ø6.35</t>
  </si>
  <si>
    <t>Difusor AM 08"x08"</t>
  </si>
  <si>
    <t>Rejilla porta filtro (Retorno) 17"x16"</t>
  </si>
  <si>
    <t>Rejilla porta filtro (Retorno) 16"x15"</t>
  </si>
  <si>
    <t>Rejilla porta filtro (Retorno) 12"x10"</t>
  </si>
  <si>
    <t>Desconectivo 40A/3</t>
  </si>
  <si>
    <t>GRUPO E</t>
  </si>
  <si>
    <t>Unidad Interior 4TVC0054B1000AA-Fan Coil</t>
  </si>
  <si>
    <t>Unidad Interior 4TVC0048B1000AA-Fan Coil</t>
  </si>
  <si>
    <t>Desconectivo 70A/3</t>
  </si>
  <si>
    <t>Rejilla porta filtro (Retorno) 20"x18"</t>
  </si>
  <si>
    <t>Rejilla porta filtro (Retorno) 19"x18"</t>
  </si>
  <si>
    <t>GRUPO F1</t>
  </si>
  <si>
    <t>GRUPO F</t>
  </si>
  <si>
    <t>GRUPO G</t>
  </si>
  <si>
    <t xml:space="preserve">UNIDADES INDEPENDIENTES </t>
  </si>
  <si>
    <t>Desconectivo 15A/2</t>
  </si>
  <si>
    <t>Desconectivo 20A/2</t>
  </si>
  <si>
    <t>CONSULTA</t>
  </si>
  <si>
    <t>Desconectivo 30A/2</t>
  </si>
  <si>
    <t>ADMINISTRACION</t>
  </si>
  <si>
    <t>OTRAS AREAS</t>
  </si>
  <si>
    <t>EXTRACTORES</t>
  </si>
  <si>
    <t>Extractor  de 75 CFM con sus respectivos materiales gastables de instalación</t>
  </si>
  <si>
    <t>Extractor  de 120 CFM con sus respectivos materiales gastables de instalación</t>
  </si>
  <si>
    <t>Extractor  de 200 CFM con sus respectivos materiales gastables de instalación</t>
  </si>
  <si>
    <t>Extractor  de 215 CFM con sus respectivos materiales gastables de instalación</t>
  </si>
  <si>
    <t>Extractor  de 380 CFM con sus respectivos materiales gastables de instalación</t>
  </si>
  <si>
    <t>SUMINISTRO E INSTALACION GASES MEDICOS</t>
  </si>
  <si>
    <t>GASES MEDICOS</t>
  </si>
  <si>
    <t>EMERGENCIA</t>
  </si>
  <si>
    <t>Salidas de pared Aire Medicinal</t>
  </si>
  <si>
    <t>Salidas de pared Vacio</t>
  </si>
  <si>
    <t>Fluxómetro 0-15 Lpm, DISS Oxigeno</t>
  </si>
  <si>
    <t>Fluxómetro 0-15 Lpm, DISS Aire</t>
  </si>
  <si>
    <t>Regulador de Vacío</t>
  </si>
  <si>
    <t>Botellas Colectoras de Succión 1000CC</t>
  </si>
  <si>
    <t>Fluxómetro 0-15 Lpm, DISS Aire Medicinal</t>
  </si>
  <si>
    <t xml:space="preserve">INTERNAMIENTO </t>
  </si>
  <si>
    <t>Salidas de techo Oxigeno</t>
  </si>
  <si>
    <t>Salidas de techo de Aire Medicinal</t>
  </si>
  <si>
    <t>Salidas de techo Vacio</t>
  </si>
  <si>
    <t xml:space="preserve">Torre vertical </t>
  </si>
  <si>
    <t>CUIDADOS INTENSIVOS</t>
  </si>
  <si>
    <t>Caja de Válvulas de Tres gases (O2 /Air/Vac)</t>
  </si>
  <si>
    <t>Alarma de Tres gases (O2 /Air/Vac)</t>
  </si>
  <si>
    <t xml:space="preserve">Bomba de vacio 5 HP, Horizontal tank mounted duplex, Design Capacity 43.2 SCFM @ 19'' Hg / capacity of each pump, Tank Size 120 (gallons), 2 Qty of Motors, System Model Number S500B-T2. Cumple con los estándares NFPA® 99. </t>
  </si>
  <si>
    <t>Tubería rígida de cobre de 1/2´´ tipo L</t>
  </si>
  <si>
    <t>Tubería rígida de cobre de 3/4´´ tipo L</t>
  </si>
  <si>
    <t>Tubería rígida de cobre de 7/8´´ tipo L</t>
  </si>
  <si>
    <t>Tubería rígida de cobre de 5/8´´ tipo L</t>
  </si>
  <si>
    <t>Tubería rígida de cobre de 2-1/8´´ Tipo L</t>
  </si>
  <si>
    <t>Tubería rígida de cobre de 1-5/8´´ Tipo L</t>
  </si>
  <si>
    <t>Tubería rígida de cobre de 1-1/8´´ Tipo L</t>
  </si>
  <si>
    <t>Misceláneos de Instalación (tee, codos, niples, coupling, ect.)</t>
  </si>
  <si>
    <t>Suministro de Sistema de Soportería</t>
  </si>
  <si>
    <t>Suministros de otros accesorios (plata, tubos, pvc,O2, ect.)</t>
  </si>
  <si>
    <t>Limpieza final y Continua</t>
  </si>
  <si>
    <t>Panel de control inteligente</t>
  </si>
  <si>
    <t>Estación manual</t>
  </si>
  <si>
    <t>Mini módulo de monitoreo</t>
  </si>
  <si>
    <t>Detectores de humo fotoeléctricos</t>
  </si>
  <si>
    <t>Detectores de humo Termico</t>
  </si>
  <si>
    <t>Luz estroboscópica con sirena P2R</t>
  </si>
  <si>
    <t>Cable sólido 18/2 FLP para incendio (Rollo de 500pl)</t>
  </si>
  <si>
    <t>Cable sólido 22/4 FLP para incendio (Rollo de 500pl)</t>
  </si>
  <si>
    <t>Materiales varios para instalación</t>
  </si>
  <si>
    <t>Programacion e Instalación</t>
  </si>
  <si>
    <t>PR-101</t>
  </si>
  <si>
    <t>Poste de HA-40 800DAN</t>
  </si>
  <si>
    <t>Unidades de Aires Acondicionados de 12,000 BTU, tipo SPLIT, con sus respectivos materiales gastables de instalación; "ENCARGADO"</t>
  </si>
  <si>
    <t>Unidades de Aires Acondicionados de 12,000 BTU, tipo SPLIT, con sus respectivos materiales gastables de instalación; "TOMA DE MUESTRA"</t>
  </si>
  <si>
    <t>Unidades de Aires Acondicionados de 18,000 BTU, tipo CASSETTE, con sus respectivos materiales gastables de instalación; "SALA DE ESPERA, REGISTRO"</t>
  </si>
  <si>
    <t>Unidades de Aires Acondicionados de 24,000 BTU, tipo SPLIT, con sus respectivos materiales gastables de instalación; CONSULTORIO ADULTO 1</t>
  </si>
  <si>
    <t>Unidades de Aires Acondicionados de 18,000 BTU, tipo SPLIT, con sus respectivos materiales gastables de instalación; CONSULTORIO ADULTO 2</t>
  </si>
  <si>
    <t>Unidades de Aires Acondicionados de 18,000 BTU, tipo SPLIT, con sus respectivos materiales gastables de instalación; CONSULTORIO ADULTO 3</t>
  </si>
  <si>
    <t>Unidades de Aires Acondicionados de 18,000 BTU, tipo SPLIT, con sus respectivos materiales gastables de instalación; CONSULTORIO PEDIATRIA 1</t>
  </si>
  <si>
    <t>Unidades de Aires Acondicionados de 18,000 BTU, tipo SPLIT, con sus respectivos materiales gastables de instalación; CONSULTORIO PEDIATRIA 2</t>
  </si>
  <si>
    <t>Unidades de Aires Acondicionados de 12,000 BTU, tipo SPLIT, con sus respectivos materiales gastables de instalación; "SUB-DIRECTOR"</t>
  </si>
  <si>
    <t>Unidades de Aires Acondicionados de 12,000 BTU, tipo SPLIT, con sus respectivos materiales gastables de instalación; "DIRECTOR"</t>
  </si>
  <si>
    <t>Unidades de Aires Acondicionados de 12,000 BTU, tipo SPLIT, con sus respectivos materiales gastables de instalación; "OFICINA SIN NOMBRAR"</t>
  </si>
  <si>
    <t>Unidades de Aires Acondicionados de 12,000 BTU, tipo SPLIT, con sus respectivos materiales gastables de instalación; "SEGURIDAD"</t>
  </si>
  <si>
    <t>Unidades de Aires Acondicionados de 12,000 BTU, tipo SPLIT, con sus respectivos materiales gastables de instalación; "CUARTO DE DATA"</t>
  </si>
  <si>
    <t>Unidades de Aires Acondicionados de 12,000 BTU, tipo SPLIT, con sus respectivos materiales gastables de instalación; "ESTAR MEDICO"</t>
  </si>
  <si>
    <t>Unidades de Aires Acondicionados de 12,000 BTU, tipo SPLIT, con sus respectivos materiales gastables de instalación; "ENCARGADO UCI"</t>
  </si>
  <si>
    <t>Unidades de Aires Acondicionados de 36,000 BTU, tipo Fan Coil (Unidad condensadora de 3.0 TON) con sus respectivas ducterías en p-3 y materiales gastables de instalación; "LABORATORIO DE TB"</t>
  </si>
  <si>
    <t>Unidades de Aires Acondicionados de 24,000 BTU, tipo Fan Coil (Unidad condensadora de 2.0 TON) con sus respectivas ducterías en p-3 y materiales gastables de instalación; "CONSULTORIO DE TB"</t>
  </si>
  <si>
    <t>Unidades de Aires Acondicionados de 12,000 BTU, tipo Fan Coil (Unidad condensadora de 1.0 TON) con sus respectivas ducterías en p-3 y materiales gastables de instalación; "OFICINA"</t>
  </si>
  <si>
    <t>Unidades de Aires Acondicionados de 12,000 BTU, tipo Fan Coil (Unidad condensadora de 1.0 TON) con sus respectivas ducterías en p-3 y materiales gastables de instalación; "DEP. MEDICAMENTOS"</t>
  </si>
  <si>
    <t>Unidades de Aires Acondicionados de 18,000 BTU, tipo Fan Coil (Unidad condensadora de 1.5 TON) con sus respectivas ducterías en p-3 y materiales gastables de instalación; "PASILLO"</t>
  </si>
  <si>
    <t>Unidades de Aires Acondicionados de 12,000 BTU, tipo SPLIT, con sus respectivos materiales gastables de instalación; "SALA DE CHARLA"</t>
  </si>
  <si>
    <t>Unidades de Aires Acondicionados de 18,000 BTU, tipo SPLIT, con sus respectivos materiales gastables de instalación; "CONSULTORIO"</t>
  </si>
  <si>
    <t>Unidades de Aires Acondicionados de 24,000 BTU, tipo CASSETTE, con sus respectivos materiales gastables de instalación; "SALA DE ESPERA"</t>
  </si>
  <si>
    <t>Juego de Acero Inoxidable en Baños</t>
  </si>
  <si>
    <t>OBRA CIVIL Y ARQUITECTONICA</t>
  </si>
  <si>
    <t>Piso de hormigón epoxico (es un revestimiento coloreado, de 3 a 4 mm de espesor a base de resinas epóxicas y cargas seleccionadas, exento de disolventes. Su elevada fluidez permite obtener revestimientos continuos autonivelantes, de excelentes cualidades mecánicas, inercia química
y alto efecto decorativo. Sistema Polykit, en el que con los mismos componentes de resina A4 y endurecedor B4, concentrado X1, y
varios tipos de áridos, se consigue una amplia gama de recubrimientos para pisos.)</t>
  </si>
  <si>
    <t>Zócalos terminación epoxico (es un revestimiento coloreado, de 3 a 4 mm de espesor a base de resinas epóxicas y cargas seleccionadas, exento de disolventes. Su elevada fluidez permite obtener revestimientos continuos autonivelantes, de excelentes cualidades mecánicas, inercia química
y alto efecto decorativo. Sistema Polykit, en el que con los mismos componentes de resina A4 y endurecedor B4, concentrado X1, y
varios tipos de áridos, se consigue una amplia gama de recubrimientos para pisos).-</t>
  </si>
  <si>
    <t>Pintura Color Crema en paredes Tipo Esmalte Epóxico Hospitalario de 2 componentes base agua, excelente dureza y resistencia a lavados y limpieza sanitaria constante e intensa, alta resistencia al brillo, fácil aplicación, bajo olor además de tener un buen comportamiento a la intemperie y luz solar, cumpliendo con las normas Jiz Z 2801 y Norma Europea 13697 para desinfección superficial.</t>
  </si>
  <si>
    <t>Pintura Color Crema en paredes Tipo Esmalte Epóxico Hospitalario de 2 componentes base agua, excelente dureza y resistencia a lavados y limpieza sanitaria constante e intensa, alta resistencia al brillo, fácil aplicación, bajo olor además de tener un buen comportamiento a la intemperie y luz solar, cumpliendo con las normas Jiz Z 2801 y Norma Europea 13697 para desinfección superficial. (2 manos Adicionales por equipamiento)</t>
  </si>
  <si>
    <t>Pintura Color Azul en franja Tipo Esmalte Epóxico Hospitalario de 2 componentes base agua, excelente dureza y resistencia a lavados y limpieza sanitaria constante e intensa, alta resistencia al brillo, fácil aplicación, bajo olor además de tener un buen comportamiento a la intemperie y luz solar, cumpliendo con las normas Jiz Z 2801 y Norma Europea 13697 para desinfección superficial.</t>
  </si>
  <si>
    <t xml:space="preserve">Gabinete de 16 de pared </t>
  </si>
  <si>
    <t>Patch Cord de 3'  Cat 5</t>
  </si>
  <si>
    <t>Alimentador desde PRP a PTB, compuesto por: 3 #4 (F) THHN,, 1 #6 (N) AWG THHN, 1 #8 (T) AWG THHN, en tubería 1 PCV/IMC/EMT 2"</t>
  </si>
  <si>
    <t>PUERTAS INTERIORES:</t>
  </si>
  <si>
    <t>Pintura Semigloss Gris Claro en Fachada</t>
  </si>
  <si>
    <t>Pintura Semigloss Gris Claro en Fachada (2 manos adicionales)</t>
  </si>
  <si>
    <t>Pintura Semigloss Gris Oscuro en Fachada</t>
  </si>
  <si>
    <t>Pintura Semigloss Gris Oscuro en Fachada (1 mano por reparaciones).</t>
  </si>
  <si>
    <t>Pintura Semigloss Blanco 00 en techos</t>
  </si>
  <si>
    <t>Pintura Semigloss exterior Caseta desechos de acuerdo a codigos.</t>
  </si>
  <si>
    <t>Pintura Semigloss exterior muro rampas y y escaleras</t>
  </si>
  <si>
    <t>Pintura Semigloss exterior muros antepecho</t>
  </si>
  <si>
    <t>SUB-TOTAL CONSTRUCCION HOSPITAL</t>
  </si>
  <si>
    <t>Pintura Semigloss</t>
  </si>
  <si>
    <t>Instalación, programación y puesta a punto</t>
  </si>
  <si>
    <t>Mano de Obra Instalación.</t>
  </si>
  <si>
    <t>Instalación de los sistema y puesta en funcionamiento</t>
  </si>
  <si>
    <t>Certificación</t>
  </si>
  <si>
    <t>Estación de Paciente para la cama (Timbre)</t>
  </si>
  <si>
    <t xml:space="preserve">Cordon de 10' para estación de paciente la cama </t>
  </si>
  <si>
    <t>MEDIA TENSION:</t>
  </si>
  <si>
    <t>Estructura MT-323, alimentación con derivación 3F</t>
  </si>
  <si>
    <t xml:space="preserve">Estructura MT-301, </t>
  </si>
  <si>
    <t>Conector Ampac 2/0</t>
  </si>
  <si>
    <t>Estructura MT-208/C,Protección Trifasica Con Cut-Out de 200 A</t>
  </si>
  <si>
    <t xml:space="preserve">Tubo de 3" IMC </t>
  </si>
  <si>
    <t xml:space="preserve">Tubo PVC de 3" </t>
  </si>
  <si>
    <t>Excavación.</t>
  </si>
  <si>
    <t>Registro (1.00 x 1.00 x 1.20) mts</t>
  </si>
  <si>
    <t>SISTEMA DE ATERRIZAJE:</t>
  </si>
  <si>
    <t>Registro de medición de tierra de 0.50 x 0.50</t>
  </si>
  <si>
    <t>Escalera de acceso a subestación de 500KVA, normativa CTE tipo Gato.</t>
  </si>
  <si>
    <t>PANEL BOARD PRINCIPAL 3F, 30 espacios, con Barra en cobre de 800 Amp./3P, Compuesto por: MBP 650A/3, 3 Bk 40A/3, 1 Bk 60A/3, 3 Bk 130A/3, 1 Bk 185A/3  y 2 espacios trifasico disponibles.</t>
  </si>
  <si>
    <t>PANEL BOARD (UPS-CE-B) 3F, 15 espacios, con Barra de 400 Amp./3P, Compuesto por: MBP 310A/3, 2 Bk 50A/3, 1 Bk 70A/3, 1 Bk 100A/3 y 3 espacios libre.</t>
  </si>
  <si>
    <t>ALIMENTADORES:</t>
  </si>
  <si>
    <t>PANELES DE DISTRIBUCION:</t>
  </si>
  <si>
    <t>Panel de distribución (PD-A) 3F, 18 espacios, con Barra de 125 Amp./3P, Compuesto por: 8 Bk 20A/1, y 10 espacios libre.</t>
  </si>
  <si>
    <t>Panel de distribución (PD-B) 3F, 18 espacios, con Barra de 125 Amp./3P, Compuesto por: 7 Bk 20A/1, 2 Bk 15A/1 y 9 espacios libre.</t>
  </si>
  <si>
    <t>Panel de distribución (PD-C) 3F, 18 espacios, con Barra de 125 Amp./3P, Compuesto por: 10 Bk 20A/1, 2 Bk 15A/1, y 6 espacios libre.</t>
  </si>
  <si>
    <t>Panel de distribución (PD-D) 3F, 18 espacios, con Barra de 125 Amp./3P, Compuesto por: 8 Bk 20A/1, y 10 espacios libre.</t>
  </si>
  <si>
    <t>Panel de distribución (PD-E) 3F, 12 espacios, con Barra de 125 Amp./3P, Compuesto por: 6 Bk 20A/1, y 6 espacios libre.</t>
  </si>
  <si>
    <t>Panel de distribución (PD-F) 3F, 12 espacios, con Barra de 125 Amp./3P, Compuesto por: 7 Bk 20A/1, y 5 espacios libre.</t>
  </si>
  <si>
    <t>Panel de distribución (PD-G) 3F, 12 espacios, con Barra de 125 Amp./3P, Compuesto por: 6 Bk 20A/1, y 6 espacios libre.</t>
  </si>
  <si>
    <t>Panel de distribución (PD-H) 3F, 12 espacios, con Barra de 125 Amp./3P, Compuesto por: 5 Bk 20A/1, y 7 espacios libre.</t>
  </si>
  <si>
    <t>Panel de distribución (PD-I) 3F, 12 espacios, con Barra de 125 Amp./3P, Compuesto por: 5 Bk 20A/1, y 7 espacios libre.</t>
  </si>
  <si>
    <t>Panel de distribución (PD-J) 3F, 12 espacios, con Barra de 125 Amp./3P, Compuesto por: 5 Bk 20A/1, y 7 espacios libre.</t>
  </si>
  <si>
    <t>PANELES DE DISTRIBUCION Y BOARD DE CLIMATIZACION:</t>
  </si>
  <si>
    <t>Panel distribución 3F, 24 espacios, P A/A - H  con Barra de 150 Amp./3P, Compuesto por: 5 Bk 20A/2, 1 Bk 30A/2, 1 Bk 15A/2, y 8 espacios libre.</t>
  </si>
  <si>
    <t>Panel distribución 3F, 30 espacios, P A/A - A con Barra de 225 Amp./3P, Compuesto por: , 12 Bk 10A/2, y 6 espacios libre.</t>
  </si>
  <si>
    <t>Panel distribución 3F, 24 espacios, P A/A - B con Barra de 150 Amp./3P, Compuesto por: 6 Bk 10A/2, 2 Bk 15A/2, 1 Bk 20A/2, y 6 espacios libre.</t>
  </si>
  <si>
    <t>Panel distribución 3F, 30 espacios, P A/A - C con Barra de 225 Amp./3P, Compuesto por: 12 Bk 15A/2, y 6 espacios libre.</t>
  </si>
  <si>
    <t>Panel distribución 3F, 42 espacios, P A/A - D con Barra de 225 Amp./3P, Compuesto por: 7 Bk 15A/2, 7 Bk 10A/2,  y 14 espacios libre.</t>
  </si>
  <si>
    <t>Panel distribución 3F, 24 espacios, P A/A - E con Barra de 150 Amp./3P, Compuesto por: 8 Bk 10A/2, y 8 espacios libre.</t>
  </si>
  <si>
    <t>Panel distribución 3F, 42 espacios, P A/A - F con Barra de 225 Amp./3P, Compuesto por: 16 Bk 15A/2, y 10 espacios libre.</t>
  </si>
  <si>
    <t>Panel distribución 3F, 24 espacios, P A/A - G con Barra de 150 Amp./3P, Compuesto por: 2 Bk 15A/2, 6 Bk 10A/2, y 8 espacios libre.</t>
  </si>
  <si>
    <t>Panel distribución 3F, 30 espacios, P .B. VRF con Barra de 225 Amp./3P, Compuesto por: 3 Bk 20A/3, 3 Bk 30A/3, 2 Bk 40A/3, y 6 espacios libre.</t>
  </si>
  <si>
    <t>ALIMENTADORES Y DUCTERIA PARA CLIMATIZACION:</t>
  </si>
  <si>
    <t>SALA DE ESPERA - BAÑOS:</t>
  </si>
  <si>
    <t>FACTURACION/ SEGUROS/ ADMISION:</t>
  </si>
  <si>
    <t>TRIAJE:</t>
  </si>
  <si>
    <t>BAÑO:</t>
  </si>
  <si>
    <t>EMERGENCIA PEDIATRICA (2 CAMAS) - 2 ESTACIONES DE NEBULIZACION -  BAÑO:</t>
  </si>
  <si>
    <t>OBSERVACION (4 CAMAS) - ESTACION DE 
ENFERMERIA (TRABAJO LIMPIO - SUCIO):</t>
  </si>
  <si>
    <t>NEBULIZACION (6 ESTACIONES):</t>
  </si>
  <si>
    <t>SALA DE YESO:</t>
  </si>
  <si>
    <t>CURA:</t>
  </si>
  <si>
    <t>SALA DE REANIMACION TRAUMA SHOCK (1 Cama):</t>
  </si>
  <si>
    <t>PASILLO GENERAL EMERGENCIA:</t>
  </si>
  <si>
    <t>ESCLUSA:</t>
  </si>
  <si>
    <t>PRE - OPERATORIO (2 CAMAS) - BAÑO - LAVADO:</t>
  </si>
  <si>
    <t>BAÑOS - VESTIDORES:</t>
  </si>
  <si>
    <t>LAVATORIOS:</t>
  </si>
  <si>
    <t>ATENCION AL RECIEN NACIDO:</t>
  </si>
  <si>
    <t>QUIROFANOS (2 UNIDADES):</t>
  </si>
  <si>
    <t>SALA DE PARTOS:</t>
  </si>
  <si>
    <t>Metaldeck calibre 22</t>
  </si>
  <si>
    <t>Pisos Gress</t>
  </si>
  <si>
    <t>Zócalos de Piso Gress</t>
  </si>
  <si>
    <t>Arrastre sanitario en tubería de 8" x 19' PVC SDR 41</t>
  </si>
  <si>
    <t>Arrastre sanitario en tubería de 6" x 19' PVC SDR 41</t>
  </si>
  <si>
    <t>Arrastre sanitario en tubería de 4" x 19' PVC SDR 41</t>
  </si>
  <si>
    <t>Arrastre sanitario en tubería de 3" x 19' PVC SDR 41</t>
  </si>
  <si>
    <t>Arrastre pluvial en tubería de 10" x 19' PVC SDR 41</t>
  </si>
  <si>
    <t>Arrastre pluvial en tubería de 8" x 19' PVC SDR 41</t>
  </si>
  <si>
    <t>Bajante Pluvial En Tuberia De 4" x 19' PVC SDR 41</t>
  </si>
  <si>
    <t>Arrastre Pluv. Colg. En Tuberia De 6" x 19' PVC SDR 41</t>
  </si>
  <si>
    <t>Arrastre Pluv. Colg. En Tuberia De 4" x 19' PVC SDR 41</t>
  </si>
  <si>
    <t>Arrastre Pluv. Colg. En Tuberia De 3" x 19' PVC SDR 41</t>
  </si>
  <si>
    <t>Arrastre Pluv. En Tuberia De 3" x 19' PVC SDR 41</t>
  </si>
  <si>
    <t>Bajante Pluvial En Tuberia De 6" x 19' PVC SDR 41</t>
  </si>
  <si>
    <t>Bajante Pluvial En Tuberia De 3" x 19' PVC SDR 41</t>
  </si>
  <si>
    <t>Salida Drenaje Sanitario Lavamanos 2" PVC SDR-41</t>
  </si>
  <si>
    <t>Salida Agua Potable Lavamano/ Lavadero 1/2" PPR</t>
  </si>
  <si>
    <t>Salida Gas HN 3/4"</t>
  </si>
  <si>
    <t xml:space="preserve">Suministro e Instalación Lavamanos Ovalin en Ceramica Vitrificada, inc. accesorios de instalación </t>
  </si>
  <si>
    <t xml:space="preserve">Suministro e Instalación Lavamanos Royal Sadosa Standard, inc. accesorios de instalación </t>
  </si>
  <si>
    <t>Suministro e Instalación de Barra Tipo 3 (Barra 45 cm de Acero Inoxidable 304 de 1 1/4")</t>
  </si>
  <si>
    <t>Colchón De Arena</t>
  </si>
  <si>
    <t>Viga W 6 x 25 Lb/Pie (Vigas Secundarias Soporte Metaldeck)</t>
  </si>
  <si>
    <t>Viga W 8 x 24 Lb/Pie (Pórticos 2,3 Y 4)</t>
  </si>
  <si>
    <t>Viga W 6 x 9 (Pórtico 1)</t>
  </si>
  <si>
    <t>Plafón tipo "Clean Room"</t>
  </si>
  <si>
    <t>Llave de rosca manguera 3/4"</t>
  </si>
  <si>
    <t>Codo de φ 2 " PPR</t>
  </si>
  <si>
    <t>Válvula Tipo de Checker de φ 2 " PPR</t>
  </si>
  <si>
    <t xml:space="preserve">Tapón Macho de φ 2 " </t>
  </si>
  <si>
    <t xml:space="preserve">Codo PPR de φ 2 "x 90 º ( S2 ) </t>
  </si>
  <si>
    <t>Niple de cintura de PPR φ 2 " ( S3)</t>
  </si>
  <si>
    <t>Unión Universal PPR φ 2" (S4)</t>
  </si>
  <si>
    <t>Unión PPR φ 2" (S5)</t>
  </si>
  <si>
    <t>Bushing PPR φ 1 1/2 " x 2 " ( S6)</t>
  </si>
  <si>
    <t>Niple de Cintura PPR φ 1 1/2 " ( S7)</t>
  </si>
  <si>
    <t xml:space="preserve">Codo pvc PPR de φ 2 "x 90 º ( D3 ) </t>
  </si>
  <si>
    <t>Unión Universal PPR φ 2" (D4)</t>
  </si>
  <si>
    <t>Tee PPR φ 2" ( D5)</t>
  </si>
  <si>
    <t>Bushing PPR φ 1  " x 2 " ( D10)</t>
  </si>
  <si>
    <t xml:space="preserve">Racor 3 vias φ 1 " ( D11) </t>
  </si>
  <si>
    <t>Excavación con retroexcavadora</t>
  </si>
  <si>
    <t>SISTEMA DE DETECCIÓN DE INCENDIO:</t>
  </si>
  <si>
    <t>OBSERVACION ADULTOS (4 CAMAS):</t>
  </si>
  <si>
    <t>EMERGENCIA PEDIATRICA (2 CAMAS):</t>
  </si>
  <si>
    <t>TRAUMA SHOCK (1 CAMA):</t>
  </si>
  <si>
    <t>NEBULIZACION (6 CUBICULOS):</t>
  </si>
  <si>
    <t>CURACION (1 CAMA):</t>
  </si>
  <si>
    <t>RAYOS X:</t>
  </si>
  <si>
    <t>HOSPITALIZACION (2 CAMAS) - 12 UNIDADES:</t>
  </si>
  <si>
    <t>HOSPITALIZACION PEDIATRICA (2 CAMAS) - 2 UNIDADES:</t>
  </si>
  <si>
    <t>SALA DE PARTO:</t>
  </si>
  <si>
    <t>PRE - OPERATORIO (2 CAMAS):</t>
  </si>
  <si>
    <t>POST- OPERATORIO (2 CAMAS):</t>
  </si>
  <si>
    <t>UCI NEONATAL (2 CUNAS):</t>
  </si>
  <si>
    <t>NEONATO (4 CUNAS):</t>
  </si>
  <si>
    <t>ATENCION AL RECIEN NACIDO (1 CUNA):</t>
  </si>
  <si>
    <t>UCI (1 CAMA) 3 UNIDADES:</t>
  </si>
  <si>
    <t>Manifold de Aire, header 6 x 6</t>
  </si>
  <si>
    <t>Manifold de oxigeno gaseoso, Header bar 6 x 6</t>
  </si>
  <si>
    <t>MISELANEOS DE INSTALACION:</t>
  </si>
  <si>
    <t>SALA DE  PARTO 5.0 TON:</t>
  </si>
  <si>
    <t xml:space="preserve">Tubo semipresión  PVC 3/4, </t>
  </si>
  <si>
    <t>Tapón PVC 3/4</t>
  </si>
  <si>
    <t>QUIROFANO 1, 5.0 TON:</t>
  </si>
  <si>
    <t>Codos PVC 3/4"</t>
  </si>
  <si>
    <t>Tee PVC 3/4"</t>
  </si>
  <si>
    <t>GRUPO A:</t>
  </si>
  <si>
    <t>TUBERIAS Y ASCESORIOS:</t>
  </si>
  <si>
    <t>Tubo de Cobre Ø 34.9</t>
  </si>
  <si>
    <t>Tubo de Cobre Ø 31.8</t>
  </si>
  <si>
    <t>Tubo de Cobre Ø 28.6</t>
  </si>
  <si>
    <t>Tubo de Cobre Ø 22.2</t>
  </si>
  <si>
    <t>Tubo de Cobre Ø 19.1</t>
  </si>
  <si>
    <t>Tubo de Cobre Ø 15.9</t>
  </si>
  <si>
    <t>Tubo de Cobre Ø 12.7</t>
  </si>
  <si>
    <t>Tubo de Cobre Ø 9.53</t>
  </si>
  <si>
    <t>SISTEMA DE DUCTERIA:</t>
  </si>
  <si>
    <t>Difusor AM 12" x 12"</t>
  </si>
  <si>
    <t>Rejilla porta filtro (Retorno) 14" x 14"</t>
  </si>
  <si>
    <t>SISTEMA DE CONTROL:</t>
  </si>
  <si>
    <t>SISTEMA DE DRENAJE:</t>
  </si>
  <si>
    <t>Tubo PVC 3/4" x 20</t>
  </si>
  <si>
    <t>Abrazadera 3/4"</t>
  </si>
  <si>
    <t>GRUPO B:</t>
  </si>
  <si>
    <t>Tubo de Cobre Ø 25.4</t>
  </si>
  <si>
    <t>Difusor AM 10" x 10"</t>
  </si>
  <si>
    <t>Rejilla porta filtro (Retorno) 13" x 12"</t>
  </si>
  <si>
    <t>GRUPO C:</t>
  </si>
  <si>
    <t>Tubo de Cobre Ø 6.35</t>
  </si>
  <si>
    <t>Rejilla porta filtro (Retorno) 17" x 16"</t>
  </si>
  <si>
    <t>Rejilla porta filtro (Retorno) 16" x 15"</t>
  </si>
  <si>
    <t>Rejilla porta filtro (Retorno) 12" x 10"</t>
  </si>
  <si>
    <t>GRUPO D:</t>
  </si>
  <si>
    <t>Tuberías de 4" HN</t>
  </si>
  <si>
    <t>Tuberías de 3" HN</t>
  </si>
  <si>
    <t>Tuberías de 2 1/2" HN</t>
  </si>
  <si>
    <t>Tuberías de 2" SCH 40 con soportes tipo pera</t>
  </si>
  <si>
    <t>Tuberías de 1 1/2" SCH 40 con soportes tipo pera</t>
  </si>
  <si>
    <t>Tuberías de 1 1/4" SCH 40 con soportes tipo pera</t>
  </si>
  <si>
    <t>Rociador automático v2708, de factor k 5.6, 68°c con rosca de 1/2"</t>
  </si>
  <si>
    <t>Escudo para rociador</t>
  </si>
  <si>
    <t>Manguera no trenzada de 3´ para rociador</t>
  </si>
  <si>
    <t>Riser 747m 3"*: manómetro, aliviador de presión, desagüe, detector de flujo</t>
  </si>
  <si>
    <t>Suministro y colocación de codo de 4"</t>
  </si>
  <si>
    <t>Tee de 4"</t>
  </si>
  <si>
    <t>Acople 4"</t>
  </si>
  <si>
    <t>Tee mecánica de 4"</t>
  </si>
  <si>
    <t>Acople reductor de 4" a 3"</t>
  </si>
  <si>
    <t>Válvula mariposa de apertura supervisada de 3"</t>
  </si>
  <si>
    <t>Acople 009 de 3"</t>
  </si>
  <si>
    <t>Tee reducción no. 25 3" x 3" x 2"</t>
  </si>
  <si>
    <t>Acople reductor no. 750 3"x 2 1/2"</t>
  </si>
  <si>
    <t>Acople 009 de 2"</t>
  </si>
  <si>
    <t>Tee 002 de 2"</t>
  </si>
  <si>
    <t>Acople reductor no. 750 2" x 1 1/2"</t>
  </si>
  <si>
    <t>Tee reducción no. 25 2 1/2" x 2 1/2" x 2"</t>
  </si>
  <si>
    <t>Acople 009 de 2 1/2"</t>
  </si>
  <si>
    <t>Reducción no. 52 2 1/2" x 1 1/4"</t>
  </si>
  <si>
    <t>Tee mecánica 920 roscada 3" x 1/2"</t>
  </si>
  <si>
    <t>Tee mecánica 920 roscada 2 1/2 x 1/2"</t>
  </si>
  <si>
    <t>Tee mecánica 922 1 1/4" x 1/2"</t>
  </si>
  <si>
    <t>Tee mecánica 922 1 1/2" x 1/2"</t>
  </si>
  <si>
    <t>Codos roscados 1 1/2"</t>
  </si>
  <si>
    <t>Codos roscados 1 1/4"</t>
  </si>
  <si>
    <t>Tee roscada de 1 1/2"</t>
  </si>
  <si>
    <t>Tee roscada de 1 1/4"</t>
  </si>
  <si>
    <t>Acoples roscados de 1 1/2"</t>
  </si>
  <si>
    <t>Acoples roscados de 1 1/4"</t>
  </si>
  <si>
    <t>Hangers para tuberías</t>
  </si>
  <si>
    <t>Barras roscadas</t>
  </si>
  <si>
    <t>Bomba diesel 370HP, ul &amp; fm con panel firetrol</t>
  </si>
  <si>
    <t>Piezas especiales y materiales de instalación. válvulas de alivio, cabezal de pruebas, cono de descarga, medidor de flujo, …</t>
  </si>
  <si>
    <t>Válvula de alarma NXT</t>
  </si>
  <si>
    <t>Instalación cuarto de bombas + pruebas hidrostáticas y de desempeño</t>
  </si>
  <si>
    <t>Tubería PVC C-900 de 6" + mov. de tierra, mano de obra y anclajes</t>
  </si>
  <si>
    <t>Pruebas y puesta en marcha del sistema completo</t>
  </si>
  <si>
    <t>Pruebas hidrostáticas</t>
  </si>
  <si>
    <t>Tuberías de 6" HN con soportes/risers</t>
  </si>
  <si>
    <t>Codo de 6"</t>
  </si>
  <si>
    <t>Tee de 6"</t>
  </si>
  <si>
    <t>Acople de 6"</t>
  </si>
  <si>
    <t>Acople reductor de 6" a 4"</t>
  </si>
  <si>
    <t>Extintores ABC</t>
  </si>
  <si>
    <t>Extintores CO2</t>
  </si>
  <si>
    <t>Extintores clase k</t>
  </si>
  <si>
    <t>Gabinetes clase 3 con manguera de 1 1/2" y salida de 2 1/2" con su válvula de conexión</t>
  </si>
  <si>
    <t>Tuberías de 4" SCH 40 con soportes/risers (suministro e instalación)</t>
  </si>
  <si>
    <t>Codo de 4"</t>
  </si>
  <si>
    <t>Acople reductor de 4" a 2 1/2"</t>
  </si>
  <si>
    <t>Mano de obra e instalación</t>
  </si>
  <si>
    <t>MONITOR HD, 1080P 24Pulg</t>
  </si>
  <si>
    <t>Salida TC-120Vac. (0.40m) Polarizado, uso gral. Grado Hospitalario</t>
  </si>
  <si>
    <t>Salida TC-120Vac. (0.40m) Polarizado, UPS.Grado Hospitalario</t>
  </si>
  <si>
    <t>Salida TC-120Vac. (1.40m) Polarizado, uso gral. Grado Hospitalario</t>
  </si>
  <si>
    <t>Salida TC-120Vac. (0.40m) Polarizado, UPS. Grado Hospitalario</t>
  </si>
  <si>
    <t>Salida TC-120Vac. (1.40m) Polarizado, UPS. Grado Hospitalario</t>
  </si>
  <si>
    <t>Salida TC-120Vac. (0.40m) Polarizado, UPS.  Grado Hospitalario</t>
  </si>
  <si>
    <t>Salida TC-120Vac. (0.40m) Polarizado, uso gral.Grado Hospitalario</t>
  </si>
  <si>
    <t>Salida TC-120Vac. (1.40m) Polarizado, uso gral.Grado Hospitalario</t>
  </si>
  <si>
    <t>Salida TC-120Vac. (1.40m) Polarizado, UPS Grado Hospitalario</t>
  </si>
  <si>
    <t>Salida TC-120Vac. (0.40m) Polarizado Grado Hospitalario</t>
  </si>
  <si>
    <t>Salida TC-120Vac. (1.40m) Polarizado Grado Hospitalario</t>
  </si>
  <si>
    <t>Salida TC-UPS  (0.40m) PolarizadoGrado Hospitalario</t>
  </si>
  <si>
    <t>Suministro e instalacion de Lampara tipo cobra 150 watt en perfil cuadrado 4" x 4" x 20' (doble lampara).</t>
  </si>
  <si>
    <t>Suministro e instalacion de Lampara tipo cobra 150 watt en perfil cuadrado 4" x 4" x 20' (Una lampara).</t>
  </si>
  <si>
    <t>Sistema de Aislamiento</t>
  </si>
  <si>
    <t>Sistema de Soportería</t>
  </si>
  <si>
    <t>Valvula tipo bola con puerto completo, extenciones en tuberias de cobre K, manijas de bloqueo cuerpo de bronce y manometro de presion o vacio en cada valvula. Esta debe cumplir con lo establecido en la NFPA 99</t>
  </si>
  <si>
    <t>Compresor de Aire 5.0 HP duplex, Duplex Tank-Mounted Oilless NFPA Medical Scroll Air Compressor System. Includes..- (2) 5 HP scroll compressors, each with capacity 16.4 scfm @ 50 psi delivery pressure- 80 gallón horizontal ASME coded corrossionresistantlined receiver tank- UL listed NEMA enclosed medical control panel- Dual dessicant dryers with dual line regulatedfilter bank, with CO monitor and dew point monitor3 phase, 60 Hz, 230 volt eléctrica.</t>
  </si>
  <si>
    <t xml:space="preserve">Relleno de reposición </t>
  </si>
  <si>
    <t>Suministro grava 2 " @ 4¨</t>
  </si>
  <si>
    <t>Barrera de vapor</t>
  </si>
  <si>
    <t>Pañete Pulido en piso</t>
  </si>
  <si>
    <t xml:space="preserve">Pañete Pulido en muros </t>
  </si>
  <si>
    <t>Registro de block 6" p/proteger filtrante con tapa de hierro fundido</t>
  </si>
  <si>
    <t>ESTAR MÉDICOS</t>
  </si>
  <si>
    <t>Salida Drenaje Sanitario Ducha 2" PVC SDR-41</t>
  </si>
  <si>
    <t>UCI-ESTACIÓN DE ENFERMERÍA I - POST OPERATORIO-ADAPTACIÓN NEONATAL</t>
  </si>
  <si>
    <t>BAÑO EMPLEADOS-LAVANDERÍA</t>
  </si>
  <si>
    <t>Salida Drenaje Sanitario Lavadora Industrial 4" PVC SDR-41</t>
  </si>
  <si>
    <t>Salida Drenaje Sanitario Lavamanos/fregaderos 2" PVC SDR-41</t>
  </si>
  <si>
    <t>Llave de paso 3/4"</t>
  </si>
  <si>
    <t>Llave de paso 1"</t>
  </si>
  <si>
    <t>MORGUE-DESCONTAMINACIÓN</t>
  </si>
  <si>
    <t>Salida Drenaje Sanitario Vertedero 2" PVC SDR-41</t>
  </si>
  <si>
    <t>POST OPERATORIO I-SALA DE ESPERA-EMERGENCIA PEDRIÁTICA-VESTIDOR-LAVATORIOS</t>
  </si>
  <si>
    <t>Salida Agua Potable Inodoro 3/4" PPR</t>
  </si>
  <si>
    <t>Salida Agua Potable Ducha 1/2" PPR</t>
  </si>
  <si>
    <t>Llave de paso 3"</t>
  </si>
  <si>
    <t>TRAUMA-CURA-YESO-NEBULIZACIÓN-ENFERMERIA</t>
  </si>
  <si>
    <t>Llave de paso 1 1/2"</t>
  </si>
  <si>
    <t>Reducción 3' a 1 1/2'</t>
  </si>
  <si>
    <t>RAYOS X-ADMINISTRACIÓN</t>
  </si>
  <si>
    <t>VACUNA-CONSULTORIOS</t>
  </si>
  <si>
    <t>Llave de paso 1/2"</t>
  </si>
  <si>
    <t>HABITACIONES - BAÑOS PÚBLICOS-DESCANSO MÉDICO-ESTACIÓN DE ENFERMERÍA II</t>
  </si>
  <si>
    <t>Salida Drenaje Sanitario Duchas 2" PVC SDR-42</t>
  </si>
  <si>
    <t>Salida Agua Potable Ducha 3/4" PPR</t>
  </si>
  <si>
    <t>UNIDAD DE TUBERCULÓSIS</t>
  </si>
  <si>
    <t>Salida Agua Potable Inodoro 1" PPR</t>
  </si>
  <si>
    <t>UNIDAD DE VIH</t>
  </si>
  <si>
    <t>AGUA CALIENTE</t>
  </si>
  <si>
    <t>Tanque de almacenamiento especial para agua purificada capacidad 2,500 Gls, estructura de polietileno sanitario, color blanco</t>
  </si>
  <si>
    <t>Materiales de instalación en PVC-SCH-80</t>
  </si>
  <si>
    <t>Mano de obra, inst electrica, manejo interno y puesta en marcha</t>
  </si>
  <si>
    <t>EDIFICIO PRINCIPAL</t>
  </si>
  <si>
    <t>HORMIGON ARMADO  :</t>
  </si>
  <si>
    <t>Calentador de agua de gas, 2400 mbh, 160 PSI, inc. bomba de 200,000 BTU BEST LZ-3500 (12 equipos incluye esta capacidad) e incluye bomba de recirculación</t>
  </si>
  <si>
    <t xml:space="preserve">Relleno compactado </t>
  </si>
  <si>
    <t xml:space="preserve">MISCELANEOS: </t>
  </si>
  <si>
    <t>Flota 1 1/2"</t>
  </si>
  <si>
    <t>Tubería de 2" PPR de succión</t>
  </si>
  <si>
    <t>Codo 2" x 90 PPR</t>
  </si>
  <si>
    <t>Adaptador (macho) 1 1/2" PPR</t>
  </si>
  <si>
    <t>Sum. e instalación Check vertical 2"europa</t>
  </si>
  <si>
    <t xml:space="preserve">Excavación  </t>
  </si>
  <si>
    <t>Suministro y colocación tee 8" x 8" PVC</t>
  </si>
  <si>
    <t>Suministro y Colocación de Tubería de 3" PVC, SDR-41</t>
  </si>
  <si>
    <t>Suministro y Colocación de Tee 3" x 3" PVC drenaje</t>
  </si>
  <si>
    <t>Suministro y Colocación de Codo 3" x 90˚ PVC drenaje</t>
  </si>
  <si>
    <t>Suministro y Colocación de Codo 3" x 45˚ PVC drenaje</t>
  </si>
  <si>
    <t>Suministro y Colocación de Codo 8" x 45˚ PVC drenaje</t>
  </si>
  <si>
    <t>Bomba de 10 HP  Cuerpo en Hierro Fundido, rodete de latón del tipo a flujo radial centrífugo, eje en acero inoxidable AISI 430F, sello mecánico de cerámica y grafito. Límites de empleo: temperatura del agua 60° C, temperatura ambiente 40° C, altura de succión 7m. Motor con aislación clase F y protección IP44. (S8)
Corriente (Trifásico) 220 / 4400 V
Tipo de Líquido Agua Limpia
Conexión 2" X 2"
Impulsor latón
Potencia 10 HP / 7.5 kW
Altura Máxima (m.c.a.) 60
Caudal Máximo (l/min) 600</t>
  </si>
  <si>
    <t>Aluminio y vidrio laminado de seguridad 6 mm, Tono: Claro, Color: Marco Blanco y vidrio, Ancho 1.00 m minimo Altura 2.10 m, P-3, P-3A</t>
  </si>
  <si>
    <t>Zapata de Columna C1, C22, C66, C87, C92 (2.90 x 2.90) mts</t>
  </si>
  <si>
    <t>Zapata de Columna C2, C3 (2.50 x 2.50) mts</t>
  </si>
  <si>
    <t>Zapata de Columna C4, C12, C65, C67, C70, C86 (2.30 x 2.30) mts</t>
  </si>
  <si>
    <t>Zapata de Columna C5, C6, C7, C8, C9, C32, C41, C42, C46, C54, C68, C71 (2.10 x 2.10) mts</t>
  </si>
  <si>
    <t>Zapata de Columna C11, C43, C90, C93 (3.10 x 3.10) mts</t>
  </si>
  <si>
    <t>Zapata de Columna C13 (1.70 x 1.70) mts</t>
  </si>
  <si>
    <t>Zapata de Columna C14, C39 (1.70 x 1.70) mts</t>
  </si>
  <si>
    <t>Zapata de Columna C15, C75 (1.50 x 1.50) mts</t>
  </si>
  <si>
    <t>Zapata de Columna C16, C17, C18, C19, C34, C36, C37 (1.30 x 1.30) mts</t>
  </si>
  <si>
    <t>Zapata de Columna C20, C60 (1.30 x 1.30) mts</t>
  </si>
  <si>
    <t>Zapata de Columna C21 (1.65 x 2.45) mts</t>
  </si>
  <si>
    <t>Zapata de Columna C23 (2.95 x 2.95) mts</t>
  </si>
  <si>
    <t>Zapata de Columna C24, C25, C33, C47, C76 (1.90 x 1.90) mts</t>
  </si>
  <si>
    <t>Zapata de Columna C26, C55 (1.70 x 1.70) mts</t>
  </si>
  <si>
    <t>Zapata de Columna C27 (1.50 x 1.50) mts</t>
  </si>
  <si>
    <t>Zapata de Columna C28, C29, C30, C31 (1.50 x 1.50) mts</t>
  </si>
  <si>
    <t>Zapata de Columna C35, C61 (1.30 x 1.30) mts</t>
  </si>
  <si>
    <t>Zapata de Columna C38 (1.50 x 1.50) mts</t>
  </si>
  <si>
    <t>Zapata de Columna C40, C48, C49, C50, C51 (1.70 x 1.70) mts</t>
  </si>
  <si>
    <t>Zapata de Columna C44 (3.55 x 3.55) mts</t>
  </si>
  <si>
    <t>Zapata de Columna C45, C69, C85 (2.75 x 2.75) mts</t>
  </si>
  <si>
    <t>Zapata de Columna C52, C74, C84 (2.55 x 2.55) mts</t>
  </si>
  <si>
    <t>Zapata de Columna C53 (1.40 x 1.40) mts</t>
  </si>
  <si>
    <t>Zapata de Columna C56 (1.30 x 1.30) mts</t>
  </si>
  <si>
    <t>Zapata de Columna C57 (1.95 x 1.95) mts</t>
  </si>
  <si>
    <t>Zapata de Columna C58 (1.20 x 1.20) mts</t>
  </si>
  <si>
    <t>Zapata de Columna C59, C73 (1.30 x 1.30) mts</t>
  </si>
  <si>
    <t>Zapata de Columna C62 (1.95 x 1.95) mts</t>
  </si>
  <si>
    <t>Zapata de Columna C63 (1.30 x 1.30) mts</t>
  </si>
  <si>
    <t>Zapata de Columna C64 (1.40 x 1.40) mts</t>
  </si>
  <si>
    <t>Zapata de Columna C72, C80 (3.25 x 3.25) mts</t>
  </si>
  <si>
    <t>Zapata de Columna C81 (2.40 x 2.40) mts</t>
  </si>
  <si>
    <t>Zapata de Columna C82 (2.20 x 2.20) mts</t>
  </si>
  <si>
    <t>Zapata de Columna C83 (3.65 x 3.65) mts</t>
  </si>
  <si>
    <t>Zapata de Columna C91 (2.70 x 2.70) mts</t>
  </si>
  <si>
    <t>Zapata de Columna C94 (3.05 x 3.05) mts</t>
  </si>
  <si>
    <t>Zapata de Columna C95 (2.95 x 2.95) mts</t>
  </si>
  <si>
    <t>Zapata de Columna C96 (2.90 x 2.10) mts</t>
  </si>
  <si>
    <t>Zapata de Columna C97, C98 (2.85 x 2.85) mts</t>
  </si>
  <si>
    <t>Zapata de Columna C99 (2.90 x 2.30) mts</t>
  </si>
  <si>
    <t>Zapata de Columna C102 (3.05 x 2.15) mts</t>
  </si>
  <si>
    <t>Zapata de Columna C103 (2.30 x 3.10) mts</t>
  </si>
  <si>
    <t>Zapata de Columna C10 C100 (4.65 x 2.50) mts</t>
  </si>
  <si>
    <t>Columna C1 (0.40 x 0.40) mts, Hormigón Industrial 280 kg/cm2</t>
  </si>
  <si>
    <t xml:space="preserve">Blocks de 6" BNP (bastones 3/8 " @ 0.60 mts, serpentinas 2 f 3/8") </t>
  </si>
  <si>
    <t xml:space="preserve">Blocks de 6" SNP (bastones 3/8 " @0.60 mts, serpentinas 2 f 3/8") </t>
  </si>
  <si>
    <t>Antepecho (altura = 0.40 mts) (bastones @ 0.60 mts) .</t>
  </si>
  <si>
    <t>Piso de Porcelanato (Porcelanato compuesto por una sola masa, español. Con Junta entre piezas no mayor a 2 mm sellada con mortero porcelánico. Colocación a nivel, sin resaltes entre las piezas), Ancho 0.60 mts mín. Largo 0.60 mts mín. Espesor 8 mm mín, Tono: Claro, Color: Crema, beige, blanco, Acabado: Mate, AC-01</t>
  </si>
  <si>
    <t>Zócalos de Porcelanato (0.10 x 0.60) mts, (Zócalo de porcelanato o de otro material con similar característica (igual al piso), Tono: Claro, Color: Crema, beige, blanco, Acabado: Mate, AC-01</t>
  </si>
  <si>
    <t>Cerámica en Baño (0.30 x 0.60) mts</t>
  </si>
  <si>
    <t>Viga de amarre (0.15 x 0.20) mts, Hormigón Industrial 280 kg/cm2</t>
  </si>
  <si>
    <t>Viga pórtico 01 (0.25 x 0.45) mts, Hormigón Industrial 280 kg/cm2</t>
  </si>
  <si>
    <t xml:space="preserve">Dinteles de (0.15 x 0.20) mts, Hormigón Industrial 280 kg/cm2 </t>
  </si>
  <si>
    <t>Losa de techo (esp.= 0.15 mts), Hormigón Industrial 280 kg/cm2</t>
  </si>
  <si>
    <t xml:space="preserve">Blocks de 6" SNP (bastones 3/8 " @ 0.60 mts, serpentinas 2 f 3/8") </t>
  </si>
  <si>
    <t>Puerta (1.10 x 1.00) mts, Puerta de aluminio y vidrio de 6 mm, con bumper de seguridad incluye laminado según normas mispas</t>
  </si>
  <si>
    <t>Puerta (2.10 x 1.00) mts, Puerta de aluminio y vidrio doble de 6 mm, con bumper de seguridad incluye laminado según normas mispas</t>
  </si>
  <si>
    <t>Polimetal (De polimetal lisa con manubrio de palanca de acero inoxidable), Tono: Claro, Color: Blanco, Ancho 1.00 mts minimo, Altura 2.10 mts en metros, P-6</t>
  </si>
  <si>
    <t>Pisos de Porcelanato alto tránsito (0.60 x 0.60) mts antideslizante color blanco</t>
  </si>
  <si>
    <t>Zócalos en porcelanato (0.10 x 0.60) mts</t>
  </si>
  <si>
    <t xml:space="preserve">HORMIGON ARMADO EN: (FC = 280 KG/CM2 INDUSTRIAL): </t>
  </si>
  <si>
    <t>Dintel (0.15 x 0.20) mts (3 de 3/8", est. 3/8" @ 0.20 mts), Hormigón Industrial 180 kg/cm2</t>
  </si>
  <si>
    <t>Muro de block de 6" (3/8" @ 0.20 mts cámaras llenas)</t>
  </si>
  <si>
    <t>CUARTO DE  BOMBAS (2.50 x 2.50) mts</t>
  </si>
  <si>
    <t>SUB-TOTAL CUARTO DE  BOMBAS (2.50 x 2.50) mts</t>
  </si>
  <si>
    <t>Puerta de Tola (1.20 x 1.00) mts</t>
  </si>
  <si>
    <t>Losa de Fondo de (12.30 x 5.00 x 0.20) mts, e = 0.20 mts, Hormigón f'c 280 Kg/cm2 (Industrial)</t>
  </si>
  <si>
    <t>Losa de Techo (12.30 x 5.00 x 0.15) mts, e = 0.15 mts, Hormigón f'c 280 Kg/cm2 (Industrial)</t>
  </si>
  <si>
    <t>Losa perforada e = 0.20 mts, Hormigón f'c 280 Kg/cm2 (Industrial)</t>
  </si>
  <si>
    <t>Muro de Hormigón en dirección X-X'  e = 0.25 mts, Hormigón f'c 280 Kg/cm2 (Industrial)</t>
  </si>
  <si>
    <t>Muro de Hormigón central  e = 0.20 mts, Hormigón f'c 280 Kg/cm2 (Industrial)</t>
  </si>
  <si>
    <t>Muro de Hormigón en dirección Y-Y'   e = 0.25 mts, Hormigón f'c 280 Kg/cm2 (Industrial)</t>
  </si>
  <si>
    <t>Zapata de Muros de Hormigón e = 0.10 mts, Hormigón Industrial 280 kg/cm2</t>
  </si>
  <si>
    <t>Viga de amarre (0.15 x 0.20) mts, Hormigón Industrial 180 kg/cm2</t>
  </si>
  <si>
    <t>Columna de amarre (0.20 x 0.20) mts, Hormigón Industrial 180 kg/cm2</t>
  </si>
  <si>
    <t>Zapata de muros (0.45 x 0.25) mts, Hormigón Industrial 180 kg/cm2</t>
  </si>
  <si>
    <t>Puerta de tola (2.60 x 2.10) mts</t>
  </si>
  <si>
    <t>Ventana (2.60 x 1.00) mts</t>
  </si>
  <si>
    <t>Losa de techo e = 0.12 mts (3/8" @ 0.20 mts AD), Hormigón Industrial 180 kg/cm2</t>
  </si>
  <si>
    <t>Viga de Amarre (0.30 x 0.15) mts (4 de 3/4", est. 3/8" @ 0.20 mts), Hormigón f'c 180 Kg/cm2 (Industrial)</t>
  </si>
  <si>
    <t xml:space="preserve">Suministro e Instalación de Rejilla de Piso de Ø 2", incluye accesorios de instalación </t>
  </si>
  <si>
    <t>REJILLAS:</t>
  </si>
  <si>
    <t>ARRASTRES DRENAJE SANITARIO:</t>
  </si>
  <si>
    <t>Tub 4" PVC SDR-41</t>
  </si>
  <si>
    <t>Tub 3" PVC SDR-41</t>
  </si>
  <si>
    <t>SALIDAS DE DRENAJE SANITARIO:</t>
  </si>
  <si>
    <t>Salida Drenaje Sanitario Inodoros 4" PVC SDR-41</t>
  </si>
  <si>
    <t>COLUMNAS:</t>
  </si>
  <si>
    <t>Ventilación 3"</t>
  </si>
  <si>
    <t>PIEZAS MENORES:</t>
  </si>
  <si>
    <t>Reducción de 4"a 3" PVC</t>
  </si>
  <si>
    <t>TUBERIAS DE AGUA POTABLE:</t>
  </si>
  <si>
    <t>SALIDAS AGUA POTABLE FRIA:</t>
  </si>
  <si>
    <t>Salida Agua Potable Lavamano/ Ducha 1/2" PPR</t>
  </si>
  <si>
    <t>Yee de 2" a 3" PVC</t>
  </si>
  <si>
    <t>Yee de 4" a 3" PVC</t>
  </si>
  <si>
    <t>Yee de 4" a 2" PVC</t>
  </si>
  <si>
    <t>Yee de 4"a 4" PVC</t>
  </si>
  <si>
    <t>AGUA POTABLE FRIA:</t>
  </si>
  <si>
    <t>f</t>
  </si>
  <si>
    <t>TUBERIAS AGUA CALIENTE:</t>
  </si>
  <si>
    <t>RECIRCULACIÓN AGUA CALIENTE:</t>
  </si>
  <si>
    <t>SALIDAS AGUA POTABLE CALIENTE:</t>
  </si>
  <si>
    <t>Salida Agua Potable Lavamanos 1/2" PPR</t>
  </si>
  <si>
    <t>Salida Agua Potable Ducha/Bañera 1/2" PPR</t>
  </si>
  <si>
    <t>REJILLAS EN AREA DE COCINA:</t>
  </si>
  <si>
    <t>APARATOS SANITARIOS Y ACCESORIOS</t>
  </si>
  <si>
    <t>APARATOS SANITARIOS:</t>
  </si>
  <si>
    <t xml:space="preserve">Suministro e Instalación Lavamanos para Discapacitados, inc. accesorios de instalación </t>
  </si>
  <si>
    <t xml:space="preserve">Suministro e Instalación de Bañera, incluye accesorios </t>
  </si>
  <si>
    <t>Suministro e Instalación de Lavamanos Quirurgico de una boca</t>
  </si>
  <si>
    <t>INSTALACION DE ACCESORIOS DE BAÑO:</t>
  </si>
  <si>
    <t>Suministro e Instalación de Barra Tipo 2 (Barra apoyo abatible 75 cm de Acero Inoxidable 304 de 1 1/4")</t>
  </si>
  <si>
    <t>EQUIPOS DE BOMBEO PARA AGUA OSMOSIS:</t>
  </si>
  <si>
    <t>OBRAS SANITARIAS EXTERIORES</t>
  </si>
  <si>
    <t>Unidad UE (Trampa de Espuma)</t>
  </si>
  <si>
    <t>Barra Abrazadera, Barra Enrrocada, Coupling EMT, Conector recto EMT, Tubo EMT, RECTANGULAR, REGISTROS.</t>
  </si>
  <si>
    <t>Switch POE 24 puertos + 3 Gigabit</t>
  </si>
  <si>
    <t>DRENAJE PLUVIAL</t>
  </si>
  <si>
    <t>EQUIPOS DE CALENTAMIENTO DE AGUA:</t>
  </si>
  <si>
    <t>INSTALACIONES SANITARIAS EXTERNAS:</t>
  </si>
  <si>
    <t>DESAGUES DE PISO:</t>
  </si>
  <si>
    <t>ARRASTRE DRENAJE SANITARIO:</t>
  </si>
  <si>
    <t>ARRASTRE AGUA POTABLE FRIA:</t>
  </si>
  <si>
    <t>ARRASTRE DRENAJE AIRES ACONDICIONADOS:</t>
  </si>
  <si>
    <t>SUMINISTRO E INSTALACION DE VALVULAS:</t>
  </si>
  <si>
    <t>ARRASTRES COLGADOS:</t>
  </si>
  <si>
    <t>ARRASTRES SOTERRADOS:</t>
  </si>
  <si>
    <t>EQUIPOS DE BOMBEO Y ACCESORIOS INCLUIDOS:</t>
  </si>
  <si>
    <t>OBRAS CIVILES SANITARIAS:</t>
  </si>
  <si>
    <t xml:space="preserve">Soterrado de tuberías sanitarias (secc.= 0.60 mts) </t>
  </si>
  <si>
    <t>Imbornales Con Filtrantes ( 4.00 x 1.80 x 1.70) mts y filtrante de 14" @ 12 en pvc SDR 41)</t>
  </si>
  <si>
    <t>Arrastre Soterrado agua potable en tubería PPR de 4" x 4 mts</t>
  </si>
  <si>
    <t xml:space="preserve">Arrastre soterrado agua potable en tubería PPR de 3" x 4 mts </t>
  </si>
  <si>
    <t>Arrastre soterrado agua potable en tubería PPR de 2" x 4 mts</t>
  </si>
  <si>
    <t>Suministro e Instalación Válvula de Paso de 1 1/2" PPR</t>
  </si>
  <si>
    <t>Tubería agua potable PPR de 1" x 4 mts</t>
  </si>
  <si>
    <t>Tubería agua potable PPR de 3/4" x 4 mts</t>
  </si>
  <si>
    <t>Tubería agua potable PPR de 1/2" x 4 mts</t>
  </si>
  <si>
    <t>Tubería agua potable PPR de 1 1/2" x 4 mts</t>
  </si>
  <si>
    <r>
      <t>Codo 1/2" x 90</t>
    </r>
    <r>
      <rPr>
        <sz val="14"/>
        <rFont val="Calibri"/>
        <family val="2"/>
      </rPr>
      <t>° PPR</t>
    </r>
  </si>
  <si>
    <t>Tee de 1/2" PPR</t>
  </si>
  <si>
    <r>
      <t>Codo 3/4" x 90</t>
    </r>
    <r>
      <rPr>
        <sz val="14"/>
        <rFont val="Calibri"/>
        <family val="2"/>
      </rPr>
      <t>°</t>
    </r>
  </si>
  <si>
    <t>Yee de 4" a 4" PVC</t>
  </si>
  <si>
    <t>Reducción de 3" a 1" PPR</t>
  </si>
  <si>
    <t>Reducción de 3" a 3/4" PPR</t>
  </si>
  <si>
    <t>Reducción de 4" a 1" PPR</t>
  </si>
  <si>
    <t>Reducción de 4" a 3/4" PPR</t>
  </si>
  <si>
    <t>Reducción de 4" a 3" PVC</t>
  </si>
  <si>
    <t>Tubería agua potable PPR de 3" x 4 mts</t>
  </si>
  <si>
    <t>Tubería agua potable PPR de 2" x 4 mts</t>
  </si>
  <si>
    <t>Reducción de 4" a 3" PPR</t>
  </si>
  <si>
    <t>Yee de 2" a 4" PVC</t>
  </si>
  <si>
    <t>Reducción 3" a 1" PPR</t>
  </si>
  <si>
    <t>Yee de 3" a 3" PVC</t>
  </si>
  <si>
    <t>Reducción 3" a 1 1/2" PPR</t>
  </si>
  <si>
    <t>Reducción 1 1/2" a 1" PPR</t>
  </si>
  <si>
    <t>Reducción 1 1/2" a 3/4" PPR</t>
  </si>
  <si>
    <t>Reducción 1" a 3/4" PPR</t>
  </si>
  <si>
    <t>Reducción 1" a 1/2" PPR</t>
  </si>
  <si>
    <t>Reducción 3" a 2" PPR</t>
  </si>
  <si>
    <t>Reducción 2" a 1 1/2" PPR</t>
  </si>
  <si>
    <t>Reducción 2" a 1" PPR</t>
  </si>
  <si>
    <t xml:space="preserve">Replanteo general </t>
  </si>
  <si>
    <t>Bote de Materiales</t>
  </si>
  <si>
    <t>Adaptador hembra de φ 2" PPR</t>
  </si>
  <si>
    <t>MOVIMIENTO DE TIERRAS:</t>
  </si>
  <si>
    <t>Viga pórtico 02 (0.25 x 0.45) mts, Hormigón Industrial 280 kg/cm2</t>
  </si>
  <si>
    <t>Viga pórtico 03 (0.25 x 0.45) mts , Hormigón Industrial 280 kg/cm2</t>
  </si>
  <si>
    <t>Viga pórtico 04 (0.25 x 0.45) mts, Hormigón Industrial 280 kg/cm2</t>
  </si>
  <si>
    <t>Viga pórtico 05 (0.25 x 0.45) mts, Hormigón Industrial 280 kg/cm2</t>
  </si>
  <si>
    <t>Viga pórtico 06 (0.25 x 0.45) mts, Hormigón Industrial 280 kg/cm2</t>
  </si>
  <si>
    <t>Viga pórtico 07 (0.25 x 0.45) mts, Hormigón Industrial 280 kg/cm2</t>
  </si>
  <si>
    <t>Viga pórtico 08 (0.25 x 0.45) mts, Hormigón Industrial 280 kg/cm2</t>
  </si>
  <si>
    <t>Viga pórtico 16(2) (0.25 x 0.45) mts, Hormigón Industrial 280 kg/cm2</t>
  </si>
  <si>
    <t>Viga pórtico 15(2) (0.25 x 0.45) mts, Hormigón Industrial 280 kg/cm2</t>
  </si>
  <si>
    <t>Viga pórtico 14(2) (0.25 x 0.45) mts, Hormigón Industrial 280 kg/cm2</t>
  </si>
  <si>
    <t>Viga pórtico 13(2) (0.25 x 0.45) mts, Hormigón Industrial 280 kg/cm2</t>
  </si>
  <si>
    <t>Viga pórtico 12(2) (0.25 x 0.45) mts, Hormigón Industrial 280 kg/cm2</t>
  </si>
  <si>
    <t>Viga pórtico 11(2) (0.25 x 0.45) mts, Hormigón Industrial 280 kg/cm2</t>
  </si>
  <si>
    <t>Viga pórtico 10(2) (0.25 x 0.45) mts, Hormigón Industrial 280 kg/cm2</t>
  </si>
  <si>
    <t>Viga pórtico 9(2) (0.25 x 0.45) mts, Hormigón Industrial 280 kg/cm2</t>
  </si>
  <si>
    <t>Viga pórtico 8(2) (0.25 x 0.45) mts, Hormigón Industrial 280 kg/cm2</t>
  </si>
  <si>
    <t>Viga pórtico 7(2) (0.25 x 0.45) mts, Hormigón Industrial 280 kg/cm2</t>
  </si>
  <si>
    <t>Viga pórtico 6(2) (0.25 x 0.45) mts, Hormigón Industrial 280 kg/cm2</t>
  </si>
  <si>
    <t>Viga pórtico 5(2) (0.25 x 0.45) mts, Hormigón Industrial 280 kg/cm2</t>
  </si>
  <si>
    <t>Viga pórtico 4(2) (0.25 x 0.45) mts, Hormigón Industrial 280 kg/cm2</t>
  </si>
  <si>
    <t>Viga pórtico 3(2) (0.25 x 0.45) mts, Hormigón Industrial 280 kg/cm2</t>
  </si>
  <si>
    <t>Viga pórtico 2(2) (0.25 x 0.45) mts, Hormigón Industrial 280 kg/cm2</t>
  </si>
  <si>
    <t>Viga pórtico 1(2) (0.25 x 0.45) mts, Hormigón Industrial 280 kg/cm2</t>
  </si>
  <si>
    <t>Viga pórtico 09 (0.25 x 0.45) mts, Hormigón Industrial 280 kg/cm2</t>
  </si>
  <si>
    <t>Viga pórtico 10 (0.25 x 0.45) mts, Hormigón Industrial 280 kg/cm2</t>
  </si>
  <si>
    <t>Viga pórtico 11 (0.25 x 0.45) mts, Hormigón Industrial 280 kg/cm2</t>
  </si>
  <si>
    <t>Viga pórtico 12 (0.25 x 0.45) mts, Hormigón Industrial 280 kg/cm2</t>
  </si>
  <si>
    <t>Viga pórtico 13 (0.25 x 0.45) mts, Hormigón Industrial 280 kg/cm2</t>
  </si>
  <si>
    <t>Viga pórtico 14 (0.25 x 0.45) mts, Hormigón Industrial 280 kg/cm2</t>
  </si>
  <si>
    <t>Viga pórtico 15 (0.25 x 0.45) mts, Hormigón Industrial 280 kg/cm2</t>
  </si>
  <si>
    <t>Viga pórtico 16 (0.25 x 0.45) mts, Hormigón Industrial 280 kg/cm2</t>
  </si>
  <si>
    <t>Viga pórtico 17 (0.25 x 0.45) mts, Hormigón Industrial 280 kg/cm2</t>
  </si>
  <si>
    <t>Viga pórtico 18 (0.25 x 0.45) mts, Hormigón Industrial 280 kg/cm2</t>
  </si>
  <si>
    <t>Viga pórtico 19 (0.25 x 0.45) mts, Hormigón Industrial 280 kg/cm2</t>
  </si>
  <si>
    <t>Viga pórtico 20 (0.25 x 0.45) mts, Hormigón Industrial 280 kg/cm2</t>
  </si>
  <si>
    <t>Viga pórtico 21 (0.25 x 0.45) mts, Hormigón Industrial 280 kg/cm2</t>
  </si>
  <si>
    <t>Viga pórtico 22 (0.25 x 0.45) mts, Hormigón Industrial 280 kg/cm2</t>
  </si>
  <si>
    <t>Viga pórtico 23 (0.25 x 0.45) mts, Hormigón Industrial 280 kg/cm2</t>
  </si>
  <si>
    <t>Viga pórtico 24 (0.25 x 0.45) mts, Hormigón Industrial 280 kg/cm2</t>
  </si>
  <si>
    <t>Viga pórtico 25 (0.25 x 0.45) mts, Hormigón Industrial 280 kg/cm2</t>
  </si>
  <si>
    <t>Viga pórtico 26 (0.25 x 0.45) mts, Hormigón Industrial 280 kg/cm2</t>
  </si>
  <si>
    <t>Viga pórtico 27 (0.25 x 0.45) mts, Hormigón Industrial 280 kg/cm2</t>
  </si>
  <si>
    <t>Viga pórtico 28 (0.25 x 0.45) mts, Hormigón Industrial 280 kg/cm2</t>
  </si>
  <si>
    <t>Viga pórtico 29 (0.25 x 0.45) mts, Hormigón Industrial 280 kg/cm2</t>
  </si>
  <si>
    <t>Viga pórtico 30 (0.25 x 0.45) mts, Hormigón Industrial 280 kg/cm2</t>
  </si>
  <si>
    <t>Viga pórtico 31 (0.25 x 0.45) mts, Hormigón Industrial 280 kg/cm2</t>
  </si>
  <si>
    <t>Viga pórtico 32 (0.25 x 0.45) mts, Hormigón Industrial 280 kg/cm2</t>
  </si>
  <si>
    <t>Viga pórtico 33 (0.25 x 0.45) mts, Hormigón Industrial 280 kg/cm2</t>
  </si>
  <si>
    <t>Losa de techo (esp.= 0.15 mts, Hormigón Industrial 280 kg/cm2)</t>
  </si>
  <si>
    <t>Topping con malla electrosoldada, e = 0.08 mts, con Hormigón Industrial 280 kg/cm2</t>
  </si>
  <si>
    <t>Muro de bloques de 6" (3/8" @ 0.40 mts) (BNP)</t>
  </si>
  <si>
    <t>Pañete Interior &lt; 3.00 mts</t>
  </si>
  <si>
    <t>Pañete Interior &gt; 3.00 mts</t>
  </si>
  <si>
    <t>Pañete Exterior &lt; 3.00 mts</t>
  </si>
  <si>
    <t>Pañete Exterior &gt; 3.00 mts</t>
  </si>
  <si>
    <t>Torta de piso con malla electrosoldada e = 0.15 mts, Hormigón Industrial 280 kg/cm2</t>
  </si>
  <si>
    <t>Losa de piso áreas asépticas e = 0.15 mts, Hormigón Industrial 280 kg/cm2</t>
  </si>
  <si>
    <t>Cerámica (0.30 x 0.60) mts en baños habitaciones (tipo área 166)</t>
  </si>
  <si>
    <t>Cerámica (0.30 x 0.60) mts en baños habitaciones (tipo área 16)</t>
  </si>
  <si>
    <t>Cerámica (0.30 x 0.60) mts en baños habitaciones (tipo área 62)</t>
  </si>
  <si>
    <t>Cerámica (0.30 x 0.60) mts en baños habitaciones (tipo área 64)</t>
  </si>
  <si>
    <t>Cerámica (0.30 x 0.60) mts en baños habitaciones (tipo área 10)</t>
  </si>
  <si>
    <t>Cerámica (0.30 x 0.60) mts en baños habitaciones (tipo área 3)</t>
  </si>
  <si>
    <t>Cerámica (0.30 x 0.60) mts en baños habitaciones (tipo área 153)</t>
  </si>
  <si>
    <t>Cerámica (0.30 x 0.60) mts en baños habitaciones (tipo área 182)</t>
  </si>
  <si>
    <t>Cerámica (0.30 x 0.60) mts en baños habitaciones (tipo área 44)</t>
  </si>
  <si>
    <t>Cerámica (0.30 x 0.60) mts en baños habitaciones (tipo área 55)</t>
  </si>
  <si>
    <t>Cerámica (0.30 x 0.60) mts en baños habitaciones (tipo área 57)</t>
  </si>
  <si>
    <t>Cerámica (0.30 x 0.60) mts en baños habitaciones (tipo área 67)</t>
  </si>
  <si>
    <t>Cerámica (0.30 x 0.60) mts en baños habitaciones (tipo área 134)</t>
  </si>
  <si>
    <t>Cerámica (0.30 x 0.60) mts en baños habitaciones (tipo área 135)</t>
  </si>
  <si>
    <t>Cerámica (0.30 x 0.60) mts en baños habitaciones (tipo área 60)</t>
  </si>
  <si>
    <t>Cerámica (0.30 x 0.60) mts en baños habitaciones (tipo área 102)</t>
  </si>
  <si>
    <t>Cerámica (0.30 x 0.60) mts en baños habitaciones (tipo área 86)</t>
  </si>
  <si>
    <t>Cerámica (0.30 x 0.60) mts en morgue</t>
  </si>
  <si>
    <t>Cerámica (0.30 x 0.60) mts en baños habitaciones (tipo área 117)</t>
  </si>
  <si>
    <t>Cerámica (0.30 x 0.60) mts en baños habitaciones (tipo área 116)</t>
  </si>
  <si>
    <t>Cerámica (0.30 x 0.60) mts en baños habitaciones (tipo área 185)</t>
  </si>
  <si>
    <t>Cerámica (0.30 x 0.60) mts en área de muestras (áreas 29-30)</t>
  </si>
  <si>
    <t>Cerámica (0.30 x 0.60) mts en baños habitaciones (tipo área 41)</t>
  </si>
  <si>
    <t>Cerámica (0.30 x 0.60) mts en baños habitaciones (tipo área 21)</t>
  </si>
  <si>
    <t>Cerámica (0.30 x 0.60) mts en baños habitaciones (tipo área 91)</t>
  </si>
  <si>
    <t>Cerámica (0.30 x 0.60) mts en áreas de lavado y curetaje</t>
  </si>
  <si>
    <t>Cerámica (0.30 x 0.60) mts en cocina de administración</t>
  </si>
  <si>
    <t>Cerámica (0.30 x 0.60) mts en área de yesos</t>
  </si>
  <si>
    <t>Cerámica (0.30 x 0.60) mts en cocina de cafetería</t>
  </si>
  <si>
    <t>Fascia de Sheetrock h = 0.50 mts</t>
  </si>
  <si>
    <t>Puerta (2 hojas) en acero inox. Doble acción y visor, quirofano 1, (2.00 x 2.10) mts</t>
  </si>
  <si>
    <t>Puerta (1 hoja) en acero inox. Doble acción y visor, quirofanos 2 y 3, (1.80 x 2.10) mts</t>
  </si>
  <si>
    <t>Puerta (2 hojas) en acero inox. Doble acción y visor, pasillo esteril limpio y preoperatorio, (2.00 x 2.10) mts</t>
  </si>
  <si>
    <t>Puerta (2 hojas) en acero inox. Doble acción y visor, traumashock, (1.80 x 2.10) mts</t>
  </si>
  <si>
    <t>Puerta (1 hoja) en acero inox. Doble acción y visor, vestidor cirugia, (1.20 x 2.10) mts</t>
  </si>
  <si>
    <t>Puerta (2 hojas) en acero inox. Doble acción y visor, pasillo cirugia, (2.00 x 2.10) mts</t>
  </si>
  <si>
    <t>Puerta (1 hoja) en acero inox. Doble acción y visor, Cura, Yeso, Triaje y Nebulización (1.20 x 2.10) mts</t>
  </si>
  <si>
    <t>Puerta (1 hoja) en acero inox. Doble acción y visor, Uci, Adaptación Neonatal y pasillo, (1.20 x 2.10) mts</t>
  </si>
  <si>
    <t>Puerta (2 hoja) en acero inox. Doble acción y visor, Pasillo Trauma Shock, (1.90 x 2.10) mts</t>
  </si>
  <si>
    <t>Puerta (2 hoja) en acero inox. Doble acción y visor, Pasillo entrada de emergencia, (1.99 x 2.10) mts</t>
  </si>
  <si>
    <t>Puerta (2 hoja) en acero inox. Doble acción y visor, Pasillo entrada de emergencia, (1.90 x 2.10) mts</t>
  </si>
  <si>
    <t>Puerta (1 hoja) en acero inox. Doble acción y visor, Salida de Desecho, (1.20 x 2.10) mts</t>
  </si>
  <si>
    <t>Puerta (2 hojas) en acero inox. Doble acción y visor, Entrada a Uci, (2.02 x 2.10) mts</t>
  </si>
  <si>
    <t>Puerta (2 hoja) en acero inox. Doble acción y visor, Post Operatorio, (1.70 x 2.10) mts</t>
  </si>
  <si>
    <t>Puerta en acero inox.1 hoja con marco y llavin, Descontaminación, (0.89 x 2.10) mts</t>
  </si>
  <si>
    <t>Puerta en acero inox.1 hoja con marco y llavin, Material esteril y Farmacia, (0.90 x 2.10) mts</t>
  </si>
  <si>
    <t>P-4 Baños Internamiento Puerta Multiusos (1.00 x 2.092) mts</t>
  </si>
  <si>
    <t>P-4 Baños Internamiento Puerta Multiusos (1.00 x 2.102) mts</t>
  </si>
  <si>
    <t>P-4 Baños Internamiento Puerta Multiusos (1.006 x 2.101) mts</t>
  </si>
  <si>
    <t>P-4 Baños Internamiento Puerta Multiusos (1.004 x 2.096) mts</t>
  </si>
  <si>
    <t>P-4 Baños Internamiento Puerta Multiusos (1.003 x 2.102) mts</t>
  </si>
  <si>
    <t>P-4 Baños Internamiento Puerta Multiusos (0.999 x 2.103) mts</t>
  </si>
  <si>
    <t>P-4 Baños Internamiento Puerta Multiusos (1.001 x 2.096) mts</t>
  </si>
  <si>
    <t>P-4 Baños Internamiento Puerta Multiusos (1.00 x 2.109) mts</t>
  </si>
  <si>
    <t>P-4 Baños Internamiento Puerta Multiusos (1.001 x 2.10) mts</t>
  </si>
  <si>
    <t>P-4 Baños Internamiento Puerta Multiusos (1.001 x 2.105) mts</t>
  </si>
  <si>
    <t>P-4 Baños Internamiento Puerta Multiusos (1.002 x 2.106) mts</t>
  </si>
  <si>
    <t>P-4 Baños Internamiento Puerta Multiusos (0.999 x 2.084) mts</t>
  </si>
  <si>
    <t>P-4 Baños Internamiento Puerta Multiusos (1.001 x 2.085) mts</t>
  </si>
  <si>
    <t>P-4 Baños Internamiento Puerta Multiusos (1.002 x 2.09) mts</t>
  </si>
  <si>
    <t>P-4 Baños Internamiento Puerta Multiusos (1.002 x 2.084) mts</t>
  </si>
  <si>
    <t>P-4Baños Internamiento Puerta Multiusos (1.001 x 2.089) mts</t>
  </si>
  <si>
    <t>P-4 Bloque Quirurgico PrePuerta Multiusos (0.997 x 2.082) mts</t>
  </si>
  <si>
    <t>P-4 Aislamiento UCI Puerta Multiusos (0.995 x 2.083) mts</t>
  </si>
  <si>
    <t>P-6 Ginecologia Puerta Multiusos (1.00 x 2.096) mts</t>
  </si>
  <si>
    <t>P-6 Adultos 3Puerta Multiusos (0.998 x 2.098) mts</t>
  </si>
  <si>
    <t>P-6 Adultos 3 Puerta Multiusos (1.00 x 2.099) mts</t>
  </si>
  <si>
    <t>P-6 Pedriatico 1 Puerta Multiusos (1.00 x 2.10) mts</t>
  </si>
  <si>
    <t>P-6 Pediatrico 2 Puerta Multiusos (1.00 x 2.094) mts</t>
  </si>
  <si>
    <t>P-6 Baño Consultorio Puerta Multiusos (0.80 x 2.082) mts</t>
  </si>
  <si>
    <t>P-6 Baños de Planta Puerta Multiusos (0.898 x 2.103) mts</t>
  </si>
  <si>
    <t>P-6 Baños de Planta Puerta Multiusos (0.895 x 2.104) mts</t>
  </si>
  <si>
    <t>P-6 Baños de Planta Puerta Multiusos (0.896 x 2.091) mts</t>
  </si>
  <si>
    <t>P-6 Baños de Planta Puerta Multiusos (0.887 x 2.107) mts</t>
  </si>
  <si>
    <t>P-6 Baños de Planta Puerta Multiusos (0.891 x 2.102) mts</t>
  </si>
  <si>
    <t>P-6 Baños de PlantaPuerta Multiusos (0.899 x 2.12) mts</t>
  </si>
  <si>
    <t>P-6 Baños de Planta Puerta Multiusos (0.903 x 2.117) mts</t>
  </si>
  <si>
    <t>P-6 Baños de Planta Puerta Multiusos (0.798 x 2.111) mts</t>
  </si>
  <si>
    <t>P-6 Baños de Planta Puerta Multiusos (0.897 x 2.103) mts</t>
  </si>
  <si>
    <t>P-6 Baños de Planta Puerta Multiusos (0.898 x 2.079) mts</t>
  </si>
  <si>
    <t>P-6 Baños de Planta Puerta Multiusos (0.898 x 2.085) mts</t>
  </si>
  <si>
    <t>P-6 Baños de Planta Puerta Multiusos (0.798 x 2.097) mts</t>
  </si>
  <si>
    <t>P-6 Baños de Planta Puerta Multiusos (0.799 x 2.079) mts</t>
  </si>
  <si>
    <t>P-6 Baños de Planta Puerta Multiusos (0.798 x 2.08) mts</t>
  </si>
  <si>
    <t>P-6 Baños de Planta Puerta Multiusos (0.799 x 2.081) mts</t>
  </si>
  <si>
    <t>P-6 Baño Laboratorio Puerta Multiusos (0.796 x 2.10) mts</t>
  </si>
  <si>
    <t>P-6 Baño Laboratorio Puerta Multiusos (0.899 x 2.10) mts</t>
  </si>
  <si>
    <t>P-7 Dormitorio Enfermeria Puerta Multiusos con Visor (0.90 x 2.082) mts</t>
  </si>
  <si>
    <t>P-7 Dormitorio Enfermeria Puerta Multiusos con Visor (0.898 x 2.083) mts</t>
  </si>
  <si>
    <t>P-6 Vestidor Medicos Puerta Multiusos (0.895 x 2.084) mts</t>
  </si>
  <si>
    <t>P-6 Vestidor Medicos Puerta Multiusos (0.902 x 2.076) mts</t>
  </si>
  <si>
    <t>P-7 Dormitorio Medico Puerta Multiusos con Visor (0.90 x 2.095) mts</t>
  </si>
  <si>
    <t>P-4 Internas (1.20 x 2.10) mts</t>
  </si>
  <si>
    <t>P-6 Internas (1.00 x 2.10) mts</t>
  </si>
  <si>
    <t>P-6 Internas (0.90 x 2.10) mts</t>
  </si>
  <si>
    <t>P-6 Internas (1.60 x 2.10) mts</t>
  </si>
  <si>
    <t>P-7 Internas (1.00 x 2.10) mts</t>
  </si>
  <si>
    <t>Puerta polimetal (0.70 x 2.10) mts</t>
  </si>
  <si>
    <t>Limpieza y desbroce incluye bote</t>
  </si>
  <si>
    <t>Muro de Bloques de 6" (3/8" @ 0.40 mts) (SNP) por debajo de 3 mts Altura.</t>
  </si>
  <si>
    <t>Muro de bloques de 6" (3/8" @ 0.40 mts) (SNP) por encima de 3 mts Altura.</t>
  </si>
  <si>
    <t xml:space="preserve">SUB-TOTAL CISTERNA H.A. 36,000 GLS </t>
  </si>
  <si>
    <t>Acera frotada y violinada (esp.= 0.10 mts) Hormigón Industrial 180 kg/cm2</t>
  </si>
  <si>
    <t>Impermeabilizante de techo (4 mm / 4.00kg/cm2)</t>
  </si>
  <si>
    <t xml:space="preserve">Pañete en muros exterior (mezcla 1:4, dos capas espesor aproximado 3 mm, primera capa de 2 Cm y 2da capa de 1 Cm) </t>
  </si>
  <si>
    <t xml:space="preserve">Pañete en columnas (mezcla 1:4, dos capas espesor aproximado 3 mm, primera capa de 2 Cm y 2da capa de 1 Cm) </t>
  </si>
  <si>
    <t xml:space="preserve">Pañete en vigas y techo (mezcla 1:4, dos capas espesor aproximado 3 mm, primera capa de 2 Cm y 2da capa de 1 Cm) </t>
  </si>
  <si>
    <t>Torta de Hormigón Armado de f'c = 280 kgs /cms 2, h = 0.10 mts con malla electrosoldada de 10 x 10</t>
  </si>
  <si>
    <t>Piso de Porcelanato (Porcelanato compuesto por una sola masa, español. Con Junta entre piezas no mayor a 2 mm sellada con mortero porcelánico. Colocación a nivel, sin resaltes entre las piezas), Ancho  0.60 mts mín. Largo 0.60 mts mín. Espesor 8 mm mín, Tono: Claro, Color: Crema, beige, blanco, Acabado: Mate, AC-01</t>
  </si>
  <si>
    <t>Meseta en acero inoxidable T-304 (longitud promedio de analisis 5.5 x 0.6 mts)</t>
  </si>
  <si>
    <t xml:space="preserve">CISTERNA H.A. 36,000 GLS </t>
  </si>
  <si>
    <t>Aplicación impermeabilizante tipo membrana asfáltica de 4.00 mm  de espesor con terminación en pintura de aluminio refractiva. (sujeto a presentación de factura y garantía)</t>
  </si>
  <si>
    <t xml:space="preserve">CASETA DE DESECHOS </t>
  </si>
  <si>
    <t>Limpieza del solar</t>
  </si>
  <si>
    <t>Replanteo con charrancha</t>
  </si>
  <si>
    <t>Fumigación</t>
  </si>
  <si>
    <t>Blocks calados</t>
  </si>
  <si>
    <t>Careteo</t>
  </si>
  <si>
    <t>Pañete Muros, Columnas y Vigas</t>
  </si>
  <si>
    <t>Pañete de techos</t>
  </si>
  <si>
    <t>Pintura acrílica, color azul glaciar 981 hasta una altura de 1.60 mts sobre el nivel de piso y de esta altura en adelante blanco 00.</t>
  </si>
  <si>
    <t>Fino de Techo Plano</t>
  </si>
  <si>
    <t>Zabaleta de Techo</t>
  </si>
  <si>
    <t>CASETA DE GASES MEDICOS, BOMBA VACIO Y COMPRESOR DE AIRE</t>
  </si>
  <si>
    <t>Relleno compactado (e = 0.20 mts)</t>
  </si>
  <si>
    <t>SUB-TOTAL CASETA DE GASES MEDICOS, BOMBA VACIO Y COMPRESOR DE AIRE</t>
  </si>
  <si>
    <t xml:space="preserve">De 6" BNP @ 0.20 mts </t>
  </si>
  <si>
    <t>De 6" SNP @ 0.20 mts</t>
  </si>
  <si>
    <t xml:space="preserve">Piso de cemento pulido </t>
  </si>
  <si>
    <t>Masillado en paredes</t>
  </si>
  <si>
    <t xml:space="preserve">Impermeabilizante de techo, lona asfaltica granulada de 4 mm </t>
  </si>
  <si>
    <t>Bote de material excavado a manos</t>
  </si>
  <si>
    <t xml:space="preserve">Impermeabilizante tipo lona asfáltica 4 mm </t>
  </si>
  <si>
    <t xml:space="preserve">Muros de Blocks de 6 " BNP @ 0.20 mts CCLL </t>
  </si>
  <si>
    <t xml:space="preserve">Muros de Blocks de 6 " SNP  @ 0.20 mts CCLL </t>
  </si>
  <si>
    <t>Zapata de muros de 0.15 mts, Hormigón Industrial 180 kg/cm2</t>
  </si>
  <si>
    <t>Columnas (0.15 x 0.30) mts, Hormigón Industrial 180 kg/cm2</t>
  </si>
  <si>
    <t>Dintel (0.15 x 0.40) mts, Hormigón Industrial 180 kg/cm2</t>
  </si>
  <si>
    <t>TERMINACION  DE PISOS:</t>
  </si>
  <si>
    <t>Piso de H.A. pulido con malla electrosoldada e = 0.10 mts, Hormigón Industrial 180 kg/cm2</t>
  </si>
  <si>
    <t>Puerta acústica confeccionada en Tola (2.00 x 2.40) mts.</t>
  </si>
  <si>
    <t>Zapata de Muros blocks de 6", Hormigón Industrial 180 kg/cm2</t>
  </si>
  <si>
    <t>Viga de amarre a nivel de piso (0.15 x 0.20) mts, Hormigón Industrial 180 kg/cm2</t>
  </si>
  <si>
    <t>Columnas de amarre (0.15 x 0.20) mts, Hormigón Industrial 180 kg/cm2</t>
  </si>
  <si>
    <t>Viga de amarre a nivel de losa (0.15 x 0.20) mts, Hormigón Industrial 180 kg/cm2</t>
  </si>
  <si>
    <t>Dinteles (0.15 x 0.20) mts, Hormigón Industrial 180 kg/cm2</t>
  </si>
  <si>
    <t>Losa de entrepiso e = 0.12 mts, Hormigón Industrial 180 kg/cm2</t>
  </si>
  <si>
    <t>Torta de Piso con malla electrosoldada de 2.3 x 2.3 de 0.10 x 0.10, espesor 0.10 mts, Hormigón Industrial 180 kg/cm2</t>
  </si>
  <si>
    <t>PUERTA:</t>
  </si>
  <si>
    <t>Puerta de polimetal lisa (1.00 x 2.10) mts, con cierre tipo palanca.</t>
  </si>
  <si>
    <t>TERMINACION DE TECHO:</t>
  </si>
  <si>
    <t>Zapata de Muros blocks de 6",  Hormigón Industrial 180 kg/cm2</t>
  </si>
  <si>
    <t>Viga de amarre a nivel de piso (0.15 x 0.20) mts,  Hormigón Industrial 180 kg/cm2</t>
  </si>
  <si>
    <t>Losa de entrepiso e = 0.12 mts,  Hormigón Industrial 180 kg/cm2</t>
  </si>
  <si>
    <t xml:space="preserve">SUB-TOTAL CASETA DE DESECHOS </t>
  </si>
  <si>
    <t>SUB-TOTAL CASETA PLANTA ELECTRICA</t>
  </si>
  <si>
    <t>Ubicación: Villa Hermosa</t>
  </si>
  <si>
    <t>CASETA SISTEMA CONTRA INCENDIO:</t>
  </si>
  <si>
    <t>Protectores de Ventanas (Perfil tubular cuadrado de 1 1/2" x 1 1/2")</t>
  </si>
  <si>
    <t>Ventanas de corredera blanco vidrio claro laminado de 1/4" P-92</t>
  </si>
  <si>
    <t>Protectores De Ventanas (Perfil tubular cuadrado de 1 1/2" x 1 1/2")</t>
  </si>
  <si>
    <t xml:space="preserve">Pasamos y barandas de acero inoxidable </t>
  </si>
  <si>
    <t>Columnas de amarre (0.15 x 0.30) mts,  Hormigón Industrial 180 kg/cm2</t>
  </si>
  <si>
    <t>Zapata de Columna e = 0.35 mts, Hormigón Industrial 180 kg/cm2</t>
  </si>
  <si>
    <t>Dinteles (0.15 x 0.40) mts, Hormigón Industrial 180 kg/cm2</t>
  </si>
  <si>
    <t>Viga (0.15 x 0.38) mts, ejes 1,2,3 y 4</t>
  </si>
  <si>
    <t>Viga (0.15 x 0.38) mts, ejes A y B</t>
  </si>
  <si>
    <t>Muros de bloques de 0.20 mts Ø 3/8" a 0.40 mts</t>
  </si>
  <si>
    <t xml:space="preserve">Pañete liso en muros </t>
  </si>
  <si>
    <t>Pañete liso en vigas</t>
  </si>
  <si>
    <t>Antepecho h = 0.40 mts</t>
  </si>
  <si>
    <t>Zapata de muros de 0.20 mts, Hormigón Industrial 280 kg/cm2</t>
  </si>
  <si>
    <t>Columna C1 (0.25 x 0.25) mts, Hormigón Industrial 280 kg/cm2</t>
  </si>
  <si>
    <t>Columna CA (0.20 x 0.20) mts, Hormigón Industrial 280 kg/cm2</t>
  </si>
  <si>
    <t>Viga BNP (0.20 x 0.30) mts, Hormigón Industrial 280 kg/cm2</t>
  </si>
  <si>
    <t>Viga V1 (0.25 x 0.40) mts, Hormigón Industrial 280 kg/cm2</t>
  </si>
  <si>
    <t>Viga VA (0.25 x 0.45) mts, Hormigón Industrial 280 kg/cm2</t>
  </si>
  <si>
    <t>Losa de piso e = 0.15 mts, Hormigón Industrial 280 kg/cm2</t>
  </si>
  <si>
    <t>Pedestal de bombas e = 0.50 mts, Hormigón Industrial 280 kg/cm2</t>
  </si>
  <si>
    <t>Refuerzo plano, Hormigón Industrial 280 kg/cm2</t>
  </si>
  <si>
    <t>Columna CAE (0.35 x 0.35) mts, Hormigón Industrial 180 kg/cm2</t>
  </si>
  <si>
    <t>Muro de bloques de 6" (3/8" @ 0.80 mts) (SNP)</t>
  </si>
  <si>
    <t>Puerta peatonal metálica en barras cuadradas (Ver detalle)</t>
  </si>
  <si>
    <t>Puerta corredera en barras cuadradas (área servicios) (Ver detalle)</t>
  </si>
  <si>
    <t>Puerta corredera en barras cuadradas (acceso principal) (Ver detalle)</t>
  </si>
  <si>
    <t>Verja perimetral en barras cuadradas (Ver detalle)</t>
  </si>
  <si>
    <t>Puerta corredera en barras cuadradas (salida de parqueos) (Ver detalle)</t>
  </si>
  <si>
    <t>Viga pórtico Ejes 4, 5 y 6 (0.25 x 0.45) mts, Hormigón Industrial 280 kg/cm2</t>
  </si>
  <si>
    <t>Viga pórtico Ejes A (0.25 x 0.45) mts, Hormigón Industrial 280 kg/cm2</t>
  </si>
  <si>
    <t>Viga pórtico Ejes 1 (0.25 x 0.45) mts, Hormigón Industrial 280 kg/cm2</t>
  </si>
  <si>
    <t>Viga pórtico Ejes 2 (0.25 x 0.45) mts, Hormigón Industrial 280 kg/cm2</t>
  </si>
  <si>
    <t>Viga pórtico Ejes 3 (0.25 x 0.45) mts, Hormigón Industrial 280 kg/cm2</t>
  </si>
  <si>
    <t>Viga pórtico Ejes B y D (0.25 x 0.45) mts, Hormigón Industrial 280 kg/cm2</t>
  </si>
  <si>
    <t>Viga pórtico Ejes C (0.25 x 0.45) mts, Hormigón Industrial 280 kg/cm2</t>
  </si>
  <si>
    <t>Viga pórtico Ejes E (0.25 x 0.45) mts, Hormigón Industrial 280 kg/cm2</t>
  </si>
  <si>
    <t>Viga pórtico Ejes F (0.25 x 0.45) mts, Hormigón Industrial 280 kg/cm2</t>
  </si>
  <si>
    <t>Viga V1 (0.25 x 0.45) mts, Hormigón Industrial 280 kg/cm2</t>
  </si>
  <si>
    <t>Arrastre soterrado De HN  1" Gas</t>
  </si>
  <si>
    <t>Columna  Gas 1" HN</t>
  </si>
  <si>
    <t>Arrastre soterrado agua potable en tubería PPR de 1 1/2" x 4 m</t>
  </si>
  <si>
    <r>
      <t>Codo 3/4"x 90</t>
    </r>
    <r>
      <rPr>
        <sz val="14"/>
        <rFont val="Calibri"/>
        <family val="2"/>
      </rPr>
      <t>°</t>
    </r>
  </si>
  <si>
    <t>Salida Agua Potable  Inodoros 3/4" PPR</t>
  </si>
  <si>
    <t>Salida Agua Potable Lavamano/ Lavadero/Ducha  1/2" PPR</t>
  </si>
  <si>
    <t>Salida Agua Potable Lavamano / Lavadero 1/2" PPR</t>
  </si>
  <si>
    <t>Salida Agua Potable Vertedero 3/4" PPR</t>
  </si>
  <si>
    <t>Torta de Nivelación Chapapote de f'c = 280 kgs /cms 2, h = 0.10 mts con malla electrosoldada de 20 x 20</t>
  </si>
  <si>
    <t>Columna C2 (0.35 x 0.35) mts, Hormigón Industrial 280 kg/cm2</t>
  </si>
  <si>
    <t>Columna C3 (0.30 x 0.40) mts, Hormigón Industrial 280 kg/cm2</t>
  </si>
  <si>
    <t>Columna C4 (0.40 x 0.40) mts, Hormigón Industrial 280 kg/cm2</t>
  </si>
  <si>
    <t>Viga Eje A (0.25 x 0.40) mts, Hormigón Industrial 280 kg/cm2</t>
  </si>
  <si>
    <t>Viga Eje B y D (0.25 x 0.40) mts, Hormigón Industrial 280 kg/cm2</t>
  </si>
  <si>
    <t>Viga Eje C (0.25 x 0.40) mts, Hormigón Industrial 280 kg/cm2</t>
  </si>
  <si>
    <t>Viga Eje E (0.25 x 0.35) mts, Hormigón Industrial 280 kg/cm2</t>
  </si>
  <si>
    <t>Viga Eje F (0.25 x 0.40) mts, Hormigón Industrial 280 kg/cm2</t>
  </si>
  <si>
    <t>Viga Eje 1 (0.20 x 0.40) mts, Hormigón Industrial 280 kg/cm2</t>
  </si>
  <si>
    <t>Viga Eje 2 (0.25 x 0.40) mts, Hormigón Industrial 280 kg/cm2</t>
  </si>
  <si>
    <t>Viga Eje 3 (0.25 x 0.40) mts, Hormigón Industrial 280 kg/cm2</t>
  </si>
  <si>
    <t>Viga Eje 4 (0.25 x 0.47) mts, Hormigón Industrial 280 kg/cm2</t>
  </si>
  <si>
    <t>Viga Eje 5 (0.25 x 0.35) mts, Hormigón Industrial 280 kg/cm2</t>
  </si>
  <si>
    <t>Viga Eje 6 (0.20 x 0.40) mts, Hormigón Industrial 280 kg/cm2</t>
  </si>
  <si>
    <t>Viga V1X (0.25 x 0.37) mts, Hormigón Industrial 280 kg/cm2</t>
  </si>
  <si>
    <t>Viga V2X (0.20 x 0.40) mts, Hormigón Industrial 280 kg/cm2</t>
  </si>
  <si>
    <t>Viga V3X (0.25 x 0.40) mts, Hormigón Industrial 280 kg/cm2</t>
  </si>
  <si>
    <t>Losa de techo Aligerada (esp.= 0.25 mts), Hormigón Industrial 280 kg/cm2</t>
  </si>
  <si>
    <t>Losa de techo Macisa (esp.= 0.13 mts), Hormigón Industrial 280 kg/cm2</t>
  </si>
  <si>
    <t>De 6" Ø 3/8" a 0.40 mts BNP</t>
  </si>
  <si>
    <t>De 6" Ø 3/8" a 0.80 mts SNP</t>
  </si>
  <si>
    <t>Torta de Piso con malla electrosoldada, e = 0.10 Mts, Hormigón Industrial 180 kg/cm2</t>
  </si>
  <si>
    <t>Puerta de tola dos hojas (1.80 x 2.20) mts</t>
  </si>
  <si>
    <t>Antepecho h = 0.60 mts</t>
  </si>
  <si>
    <t>Pañete liso en techos</t>
  </si>
  <si>
    <t>Pañete liso en Muros</t>
  </si>
  <si>
    <t>Pintura blanco 00 en techos</t>
  </si>
  <si>
    <t>Pintura acrílica en muros, vigas y columnas</t>
  </si>
  <si>
    <t>Excavación de zapatas</t>
  </si>
  <si>
    <t>Pañete liso en Columnas</t>
  </si>
  <si>
    <t>Pañete liso en Vigas</t>
  </si>
  <si>
    <t>Columna C1, C3, C14, C24 (0.40 x 0.40) mts</t>
  </si>
  <si>
    <t>Columna C2, C11, C12, C13, C22, C41, C43 (0.40 x 0.40) mts</t>
  </si>
  <si>
    <t>Columna C4, C15, C25, C40 (0.40 x 0.40) mts</t>
  </si>
  <si>
    <t>Columna C5, C16, C26, C39, C55, C56, C75, C76 (0.40 x 0.40) mts</t>
  </si>
  <si>
    <t>Columna C6, C86, C87, C92, C93 (0.40 x 0.40) mts</t>
  </si>
  <si>
    <t>Columna C7, C8, C9, C17, C18, C19, C21, C27, C28, C29, C30, C31, C32, C33, C37, C38, C54, C96, C99, C102 (0.40 x 0.40) mts</t>
  </si>
  <si>
    <t>Columna C10, C100 (0.40 x 0.40) mts</t>
  </si>
  <si>
    <t>Columna C20, C34, C35, C36, C53 (0.40 x 0.40) mts</t>
  </si>
  <si>
    <t>Columna C42 (0.40 x 0.40) mts</t>
  </si>
  <si>
    <t>Columna C47, C48, C49 (0.40 x 0.40) mts</t>
  </si>
  <si>
    <t>Columna C50, C51 (0.40 x 0.40) mts</t>
  </si>
  <si>
    <t>Columna C57, C74 (0.45 x 0.45) mts</t>
  </si>
  <si>
    <t>Columna C59, C61 (0.40 x 0.40) mts</t>
  </si>
  <si>
    <t>Columna C60 (0.40 x 0.40) mts</t>
  </si>
  <si>
    <t>Columna C62, C69 (0.45 x 0.45) mts</t>
  </si>
  <si>
    <t>Columna C64, C65 (0.40 x 0.40) mts</t>
  </si>
  <si>
    <t>Columna C66, C68 (0.40 x 0.40) mts</t>
  </si>
  <si>
    <t>Columna C70, C71 (0.40 x 0.40) mts</t>
  </si>
  <si>
    <t>Columna C72 (0.55 x 0.55) mts</t>
  </si>
  <si>
    <t>Columna C80, C94 (0.55 x 0.55) mts</t>
  </si>
  <si>
    <t>Columna C82 (0.50 x 0.50) mts</t>
  </si>
  <si>
    <t>Columna C83 (0.55 x 0.55) mts</t>
  </si>
  <si>
    <t>Columna C84, C85 (0.45 x 0.45) mts</t>
  </si>
  <si>
    <t>Columna C90, C91 (0.40 x 0.40) mts</t>
  </si>
  <si>
    <t>Columna C95, C97 (0.55 x 0.55) mts</t>
  </si>
  <si>
    <t>Hormigón de Columna (Hormigón Industrial 280 kg/cm2) NNT 4.90 mts</t>
  </si>
  <si>
    <t>Hormigón de Columna (Hormigón Industrial 280 kg/cm2) NNT 3.65 mts</t>
  </si>
  <si>
    <t>Hormigón en Vigas (Hormigón Industrial 280 kg/cm2) NNT 4.90 mts</t>
  </si>
  <si>
    <t>Hormigón en Vigas (Hormigón Industrial 280 kg/cm2) NNT 3.65 mts</t>
  </si>
  <si>
    <t>Cámaras de inspección (0.90 x 0.90 x 0.75) mts</t>
  </si>
  <si>
    <t>Trampa de grasa (3.95 x 2.24 x 3.00) mts con tapa de hormigón</t>
  </si>
  <si>
    <t>Sum. e instalación tapa de acero (0.60 x 0.60) mts</t>
  </si>
  <si>
    <t>Viga V1 (0.20 x 0.40) mts</t>
  </si>
  <si>
    <t>Viga V2 (0.15 x 0.30) mts</t>
  </si>
  <si>
    <t>Viga V3 (0.20 x 0.40) mts</t>
  </si>
  <si>
    <t>Viga de amarre (0.15 x 0.30) mts</t>
  </si>
  <si>
    <t>CASETA PLANTA ELECTRICA (4.15 x 10.83) mts., h = 3.00 mts.</t>
  </si>
  <si>
    <t>Losa en Techo y Vuelo Plano, e = 0.15 mts, Hormigón Industrial 180 kg/cm2</t>
  </si>
  <si>
    <t>Construcción de pozo para utilización de agua de 14" encamisado en tubo de PVC de 12", incluye bomba sumergible de 2 hp con accesorios</t>
  </si>
  <si>
    <t>Dintel (0.15 x 0.20) mts, Hormigón Industrial 280 kg/cm2</t>
  </si>
  <si>
    <t>Platea (Hormigón Industrial 280 kg / cm2)</t>
  </si>
  <si>
    <t>Baños portátiles para obra y campamento ( 4 baños standard y 2 vip)</t>
  </si>
  <si>
    <t>Hormigón de limpieza e= 5 cm 140 kg/cm²</t>
  </si>
  <si>
    <t>Bote de material excavado, incluye capa vegetal (Factor de Abultamiento, 20%)</t>
  </si>
  <si>
    <t>M3S</t>
  </si>
  <si>
    <t xml:space="preserve">Zapata de Columna (1.40 x 1.40) mts,  Asumir solo acero ya que esta embebida en platea </t>
  </si>
  <si>
    <t xml:space="preserve">Zapatas de Columnas 
Asumir solo acero ya que esta embebida en platea </t>
  </si>
  <si>
    <t xml:space="preserve">Junta de Expansión Vertical y Horizontal </t>
  </si>
  <si>
    <t xml:space="preserve">Losa de fondo e = 0.25 mts </t>
  </si>
  <si>
    <t>Viga de Fondo (0.35 x 0.90) mts Ø1/2" @0.20 AD y AC Asumir Solo Acero ya que se encuentra embebida en Losa de Fondo</t>
  </si>
  <si>
    <t>Transformador 500 KVA tipo PAD MOUNTED, RF, 7.2/12.5 KV- 480/277 Vac., Regulacion esp. +/-15%.</t>
  </si>
  <si>
    <t>Paneles Aislados (IPS) para QUIROFANOS, 5.0 KVA, I Fase, 120/240 V Nema 1, 4h, N/S, con 8 Brakers Dobles Termomagneticos 20 Amp. Monitor de falla, Panel anunciación y barra de tierra, Cert. UL.</t>
  </si>
  <si>
    <t xml:space="preserve">Unidad Exterior 294,000 BTU, VRF 480Vac, 60Hz. Ref. 410 . </t>
  </si>
  <si>
    <t>Unidad Exterior 252,000 BTU, VRF 480Vac, 3F 60Hz. Ref. 410.</t>
  </si>
  <si>
    <t>Levantamiento topográfico (incluye Edificación, vias, parqueos, edificios externos y area recreativa)</t>
  </si>
  <si>
    <t>Vigas Principales W 12 x 50 Lb/Pie (Pórticos 5,6,7 y 8)</t>
  </si>
  <si>
    <t>Muro de Hormigón Armado e = 0.30 mts</t>
  </si>
  <si>
    <t xml:space="preserve">Losa de techo e = 0.15 mts </t>
  </si>
  <si>
    <t xml:space="preserve">Viga V1 (0.20 x 0.40) mts en Muros Internos  </t>
  </si>
  <si>
    <t xml:space="preserve">Excavación de zapatas </t>
  </si>
  <si>
    <t xml:space="preserve">Excavación </t>
  </si>
  <si>
    <t xml:space="preserve">Excavación de zapata de columnas </t>
  </si>
  <si>
    <t xml:space="preserve">Excavación de zapata de muros </t>
  </si>
  <si>
    <t>Alimentador desde ITA a GENERADOR ELEC. - compuesto por:12 #3/0 (4xF) THHN,, 3 #3/0 (N) AWG THHN, 2 #3/0 (T) AWG THHN, en tubería 2 EMT 3"</t>
  </si>
  <si>
    <t>Alimentador desde. ITA  a  PBPcompuesto por: 12 #3/0 (4xF) THHN,, 3 #3/0 (N) AWG THHN, 2 #3/0 (T) AWG THHN, en tubería 2 EMT 3"</t>
  </si>
  <si>
    <t>Alimentador desde  PBP a PB VRF, compuesto por: 3 #3/0 (F) AWG, THHN, 1 #6 (N) AWG THHN, 1 #2 (T) AWG THHN,en tubería PCV/IMC 2"</t>
  </si>
  <si>
    <t>Acarreo de Material de Base (Granzote) 91 Km</t>
  </si>
  <si>
    <t>M3-KM</t>
  </si>
  <si>
    <t>Acarreo de Material de SubBase (Caliche) 45 Km</t>
  </si>
  <si>
    <t>Hormigón de limpieza e = 5 cm 140 kg/cm²</t>
  </si>
  <si>
    <t>Hormigón en Platea (h = 45 cm) (280 kg/cm²)</t>
  </si>
  <si>
    <t>Bote de material a 5.00 Kms</t>
  </si>
  <si>
    <t>Excavación con equipos (profundidad de desplante= 3.00 mts)</t>
  </si>
  <si>
    <t>Relleno compactado bajo platea h= 2.00 mts (Factor de Esponjamiento, 25%)</t>
  </si>
  <si>
    <t>Relleno Compactado para piso sobre platea h = 0.55 mts (Factor de Esponjamiento, 25%)</t>
  </si>
  <si>
    <t>Relleno Compactado para piso sobre platea h= 0.55 mts (Factor de Espongamiento, 25%)</t>
  </si>
  <si>
    <t>Relleno compactado bajo platea h= 2.00 mts (Factor de Espongamiento, 25%)</t>
  </si>
  <si>
    <t>Hormigón en Platea (h =  45 cm) (280 kg/cm2)</t>
  </si>
  <si>
    <t>Relleno compactado bajo platea h = 2.00 mts (Factor de Espongamiento, 25%)</t>
  </si>
  <si>
    <t>Relleno Compactado para piso sobre platea h = 0.55 mts (Factor de Espongamiento, 25%)</t>
  </si>
  <si>
    <t>PRESUPUESTO PARA LA CONSTRUCCIÓN DEL HOSPITAL MUNICIPAL DAJABON, PROV. DAJABON, R.D.</t>
  </si>
  <si>
    <t>SISTEMA DE SUPRESIÓN DE INCENDIO (INCLUYE SUMINISTRO E INSTALACIÓN):</t>
  </si>
  <si>
    <t>SISTEMA DE BOMBEO Y ALIMENTACIÓN:</t>
  </si>
  <si>
    <t>EXTINTORES:</t>
  </si>
  <si>
    <t>GABINETES DE INCENDIO/INCLUYE EDIFICIO:</t>
  </si>
  <si>
    <t xml:space="preserve">UPS PW 9130 3.5 KVA o mayor, Duracion 15 Min, con pila Interna </t>
  </si>
  <si>
    <t>Bocina plafon IC60T o similar</t>
  </si>
  <si>
    <t>Matrix Amplifier 3 x 500W</t>
  </si>
  <si>
    <t>Excavación de zanja primaria (55 x 1.20 x 1.00) mts</t>
  </si>
  <si>
    <t>Excavación de zanja secundaria (85 x 0.8 x 0.80) mts</t>
  </si>
  <si>
    <r>
      <rPr>
        <b/>
        <sz val="12"/>
        <color theme="1"/>
        <rFont val="Times New Roman"/>
        <family val="1"/>
      </rPr>
      <t>Sistema de Combustible (400kW) que Incluye:</t>
    </r>
    <r>
      <rPr>
        <sz val="12"/>
        <color theme="1"/>
        <rFont val="Times New Roman"/>
        <family val="1"/>
      </rPr>
      <t xml:space="preserve">
1-Tanque de Combustible de 500 Gls.
1-Tanque de Combustible Uso Diario de 110 Gls.
Sistema de llenado automático de tanque de combustible uso diario, usando: -Electroválvulas, Sensores de Nivel y Caja de Control.
Materiales miscelaneos (Filtros de Línea, Tubería HN, Válvulas, Codos, Niples, Mangueras y Todo lo necesario para su Instalación.)</t>
    </r>
  </si>
  <si>
    <r>
      <rPr>
        <b/>
        <sz val="12"/>
        <color theme="1"/>
        <rFont val="Times New Roman"/>
        <family val="1"/>
      </rPr>
      <t>Insonorización de caseta de planta (400 kw) compuesto por:</t>
    </r>
    <r>
      <rPr>
        <sz val="12"/>
        <color theme="1"/>
        <rFont val="Times New Roman"/>
        <family val="1"/>
      </rPr>
      <t xml:space="preserve">
- Fibra especial para absolver ruido, cubierta de malla que no propaga el fuego:
- Se incluye el recubrimiento  de todas las paredes en el interior del cuarto y de las precamaras.
-Puerta especial para entrada a cuarto, la misma esta rellena de fibra acústica y sellada en ambas caras para evitar la salida del ruido.
-Ducto para salida de aire caliente en Zinc galvanizado  y lona Industrial.
-Ventanas acústicas para entrada de aire fresco
-Ventanas acústicas para salida de aire caliente
y demas materiales miscelaneos.</t>
    </r>
  </si>
  <si>
    <t>PANELES PRICIPALES:</t>
  </si>
  <si>
    <t>Alimentador desde  PBP a TR-112.5 SECO 1, compuesto por:   3 #2/0 (F) AWG, THHN, 1 #2 (T) AWG THHN,en tubería PCV/EMT 3"</t>
  </si>
  <si>
    <t>Alimentador desde  PBP a TR-112.5 SECO 2, compuesto por:   3 #2/0 (F) AWG, THHN, 1 #2 (T) AWG THHN,en tubería PCV/EMT 3"</t>
  </si>
  <si>
    <t>Alimentador desde  PBP a TR-112.5 SECO 3, compuesto por:   3 #2/0 (F) AWG, THHN, 1 #2 (T) AWG THHN,en tubería PCV/EMT 3"</t>
  </si>
  <si>
    <t>Alimentador desde PBP a TR 45.0 SECO 4 compuesto por: 3 #6 (F) AWG, 1 #10 (T) AWG THHN, tubería EMT 1 1/2"</t>
  </si>
  <si>
    <t>Alimentador desde TR-45.0 SECO 4 a PB-C compuesto por: 3 #1/0 (F) AWG,  1 #2 (N) AWG THHN, 1 #4 (T) AWG THHN, tubería EMT 2"</t>
  </si>
  <si>
    <t>Alimentador desde PB-C a PD VIH, compuesto por: 3 #6 (F) THHN,, 1 #8 (N) AWG THHN, 1 #10 (T) AWG THHN, en tubería 1 PCV/IMC/EMT 1"</t>
  </si>
  <si>
    <t>Alimentador desde PB-C a PD TB, compuesto por: 3 #4 (F) THHN,, 1 #8 (N) AWG THHN, 1 #8 (T) AWG THHN, en tubería 1 PCV/IMC/EMT 1 1/2"</t>
  </si>
  <si>
    <t>Salida de TC Especial 4.5 KW</t>
  </si>
  <si>
    <t>Salida de TC Especial 1.5 KW</t>
  </si>
  <si>
    <t>Salida de TC Especial 2.0 KW</t>
  </si>
  <si>
    <t>Salida de TC  Especial 1.5 KW</t>
  </si>
  <si>
    <t>Salida de  TC Especial 2.0 KW</t>
  </si>
  <si>
    <t>Salida de TC Especial 0.5KW</t>
  </si>
  <si>
    <t>Salida de TC Especial</t>
  </si>
  <si>
    <t xml:space="preserve">Salida de TC Especial </t>
  </si>
  <si>
    <t>Salida de  TC  especial</t>
  </si>
  <si>
    <t>Salida de TC Especial 0.6KW</t>
  </si>
  <si>
    <t>Salida de Lampara LED de cabecera, 100-277Vacsuperior efecto de luz 105lm/w-130lm/w, bateria de emergencia.</t>
  </si>
  <si>
    <t>Salida Lámpara LED Antivádalica 658x95 (mm) 56W/2 Tubos/120-277/60Hz/IP65</t>
  </si>
  <si>
    <t>Salida de TC Especial 650W</t>
  </si>
  <si>
    <t>Salida de TC Especial 680W</t>
  </si>
  <si>
    <t>Salida de TC Especial de 3HP</t>
  </si>
  <si>
    <t>Salida de TC Especial 0.5HP</t>
  </si>
  <si>
    <t>Salida de TC Especial 7.5HP</t>
  </si>
  <si>
    <t>Salida de TC Especial 500W</t>
  </si>
  <si>
    <t>Salida de  TC  Especial 3 kw</t>
  </si>
  <si>
    <t>Registros eléctricos (6" X 6" X 4")</t>
  </si>
  <si>
    <t xml:space="preserve">Unidad Exterior 288,000 BTU, VRF 480Vac, 60Hz. Ref. 410 . </t>
  </si>
  <si>
    <t xml:space="preserve">Unidad Exterior 210,000 BTU, VRF 480Vac, 60Hz. Ref. 410 . </t>
  </si>
  <si>
    <t xml:space="preserve">Unidad Exterior 108,000 BTU, VRF 480Vac, 60Hz. Ref. 410 . </t>
  </si>
  <si>
    <t xml:space="preserve">Unidad Exterior 216,000 BTU, VRF 480Vac, 60Hz. Ref. 410 . </t>
  </si>
  <si>
    <t xml:space="preserve">Unidad Exterior 132,000 BTU, VRF 480Vac, 60Hz. Ref. 410 . </t>
  </si>
  <si>
    <t>Angular 3"x 3" de 3/16 (Guarderas)</t>
  </si>
  <si>
    <t>PRESUPUESTO PARA LA CONSTRUCCIÓN DEL DEL HOSPITAL MUNICIPAL DAJABON, PROV. DAJABON, R.D.</t>
  </si>
  <si>
    <t>Dajabón</t>
  </si>
  <si>
    <t>Localización: Prov. Dajabón, R.D.</t>
  </si>
  <si>
    <r>
      <t xml:space="preserve">LOTE A </t>
    </r>
    <r>
      <rPr>
        <sz val="14"/>
        <rFont val="Times New Roman"/>
        <family val="1"/>
      </rPr>
      <t>(OBRA CIVIL Y ARQUITECTONICA)</t>
    </r>
  </si>
  <si>
    <r>
      <t xml:space="preserve">LOTE B </t>
    </r>
    <r>
      <rPr>
        <sz val="14"/>
        <rFont val="Times New Roman"/>
        <family val="1"/>
      </rPr>
      <t>(SUMINISTRO E INSTALACION HIDROSANITARIA)</t>
    </r>
  </si>
  <si>
    <r>
      <t xml:space="preserve">LOTE C </t>
    </r>
    <r>
      <rPr>
        <sz val="14"/>
        <rFont val="Times New Roman"/>
        <family val="1"/>
      </rPr>
      <t>(SUMINISTRO E INSTALACIONES DE REDES Y DATA)</t>
    </r>
  </si>
  <si>
    <r>
      <t xml:space="preserve">LOTE D </t>
    </r>
    <r>
      <rPr>
        <sz val="14"/>
        <rFont val="Times New Roman"/>
        <family val="1"/>
      </rPr>
      <t>(SUMINISTRO E INSTALACIONES ELECTRICAS)</t>
    </r>
  </si>
  <si>
    <r>
      <t xml:space="preserve">LOTE E </t>
    </r>
    <r>
      <rPr>
        <sz val="14"/>
        <color theme="1"/>
        <rFont val="Times New Roman"/>
        <family val="1"/>
      </rPr>
      <t>(SUMINISTRO E INSTALACION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CLIMATIZACION)</t>
    </r>
  </si>
  <si>
    <r>
      <t xml:space="preserve">LOTE F </t>
    </r>
    <r>
      <rPr>
        <sz val="14"/>
        <color theme="1"/>
        <rFont val="Times New Roman"/>
        <family val="1"/>
      </rPr>
      <t>(SUMINISTRO E INSTALACION GASES MEDICOS)</t>
    </r>
  </si>
  <si>
    <r>
      <t>LOTE G</t>
    </r>
    <r>
      <rPr>
        <sz val="14"/>
        <color theme="1"/>
        <rFont val="Times New Roman"/>
        <family val="1"/>
      </rPr>
      <t xml:space="preserve">  (SUMINISTRO E INSTALACION DEL SISTEMA CONTRA INCENDIO)</t>
    </r>
  </si>
  <si>
    <t>Tapa de hierro fundido Diámetro = 0.60 mts</t>
  </si>
  <si>
    <t>Losa de techo aligerada (esp.= 0.25 mts), Hormigón Industrial 280 kg/cm2</t>
  </si>
  <si>
    <t>Hormigon en Platea (h= 45cm) (280 kg/cm2)</t>
  </si>
  <si>
    <t>SUMINISTRO E INSTALACION DEL SISTEMA CONTRA INCENDIO</t>
  </si>
  <si>
    <t>SUB-TOTAL SUMINISTRO E INSTALACION DEL SISTEMA CONTRA INCENDIO</t>
  </si>
  <si>
    <t>SUB-TOTAL SUMINISTRO E INSTALACION GASES MEDICOS</t>
  </si>
  <si>
    <t>SUB-TOTAL SUMINISTRO E INSTALACION CLIMATIZACION</t>
  </si>
  <si>
    <t>SUB-TOTAL SUMINISTRO E INSTALACIONES ELECTRICAS</t>
  </si>
  <si>
    <t>SUB-TOTAL SUMINISTRO E INSTALACIONES DE REDES Y DATA</t>
  </si>
  <si>
    <t>SUB-TOTAL SUMINISTRO E INSTALACION HIDROSANITARIA</t>
  </si>
  <si>
    <t>Encloused Breaker con MB-140 A/3</t>
  </si>
  <si>
    <t>Encloused Breaker con MB-60 A/3</t>
  </si>
  <si>
    <t>(Transferencia  Automática), que incluye:
 -Transfer Automatico (ITA), 800A/3, Principal 
.  4- Luces pilotos (Energizado, CDEEE, GEN., Recep. Móvil)
.  Enclavamiento eléctrico, accesorios de control.
.  1- Protector de sobretensiones C.H.</t>
  </si>
  <si>
    <t>Salida Lámpara LED  P/tipo Panel, 2x2 38W/80-240V/60Hz/6000K-7000K, BLANCO FRIO (Min.3 años de garantia)</t>
  </si>
  <si>
    <t>QUIROFANO 2, 5.0 TON:</t>
  </si>
  <si>
    <t>Uso de Grua</t>
  </si>
  <si>
    <t>INYECCION Y EXTRACION DE AIRE</t>
  </si>
  <si>
    <t>Sistema de inyeccion y extraccion de aire para el area de Internamiento (Habitaciones) compuesto por:
-Unidad inyectora de 600 CFM
-Sistema de extraccion de aire tipo hongo de 200 CFM 
-con sus respectivas ducterías en p-3 y materiales gastables de instalación</t>
  </si>
  <si>
    <t>Sistema de inyeccion y extraccion de aire para el area de UCI y Pre y Postquirurgico compuesto por:
-Unidad inyectora de 600 CFM
-Sistema de extraccion de aire tipo hongo de 170 CFM 
-con sus respectivas ducterías en p-3 y materiales gastables de instalación</t>
  </si>
  <si>
    <t>Suministro e instalacion de sistema de inyeccion y extraccion de aire para el area de Cocina compuesto por:
-Sistema de extraccion de aire tipo hongo de 500 CFM (x2) 
-Sistema de inyeccion de aire fresco
-con sus respectivas ducterías y materiales gastables de instalación</t>
  </si>
  <si>
    <t>Unidad Manejadora convencional  de 5.0 TON , 220V,  60Hz.</t>
  </si>
  <si>
    <t>Suministro de sistema (unidad de climatización convencional)  de 400 CFM para inyección de aire fresco al retorno de la unidad principal</t>
  </si>
  <si>
    <t>Suministro de sistema de extracción de 135 CFM para extraer al exterior aire climatizado</t>
  </si>
  <si>
    <t>Sistema de ductos para extracción e inyección de aire</t>
  </si>
  <si>
    <t>Termostato Digital, sensor de HR</t>
  </si>
  <si>
    <t>Suministro e instalación de Banco de resistencia de 5 Kw con sus sistemas de control y protección para controlar la humedad relativa</t>
  </si>
  <si>
    <t>Lampara Ultra Violeta 22 x 4 x 4</t>
  </si>
  <si>
    <t xml:space="preserve">Multiplayer 4 MP3 CD/USB/SD </t>
  </si>
  <si>
    <t>UPS  3.0 KVA</t>
  </si>
  <si>
    <t>Cable microfono</t>
  </si>
  <si>
    <t xml:space="preserve">Controladores de multipuerta </t>
  </si>
  <si>
    <t>Magnetic door lock-3 30 12VDC, IN/Outdoors US</t>
  </si>
  <si>
    <t xml:space="preserve">Braket Lock </t>
  </si>
  <si>
    <t xml:space="preserve">Braket Magnetico </t>
  </si>
  <si>
    <t>Fargo printer PRINTS 100 Cards 051704 Solo o similar</t>
  </si>
  <si>
    <t>Power Supply  de 12 Voltios, 10 Amps</t>
  </si>
  <si>
    <t xml:space="preserve">Unidad de Control  Principal </t>
  </si>
  <si>
    <t>Suministro, adecuacion e instalacion de sistema de refrigeracion en Walk in Freezer para carnes. Temperatura -10ª F</t>
  </si>
  <si>
    <t>Suministro, adecuacion e instalacion de sistema de refrigeracion en Walk in Cooler para vegetales. Temperatura +35ª F</t>
  </si>
  <si>
    <t>Dos (2 ud) electro bombas centrifugas monobloques TP40-160/2 3X 208, 230/460 ,2 HP, trifasica.</t>
  </si>
  <si>
    <t>Fecha: 01 de Julio del 2019</t>
  </si>
  <si>
    <r>
      <t>LOTE G</t>
    </r>
    <r>
      <rPr>
        <b/>
        <sz val="14"/>
        <color rgb="FFFF0000"/>
        <rFont val="Times New Roman"/>
        <family val="1"/>
      </rPr>
      <t xml:space="preserve"> (ADENDA)</t>
    </r>
  </si>
  <si>
    <r>
      <t>LOTE F</t>
    </r>
    <r>
      <rPr>
        <b/>
        <sz val="14"/>
        <color rgb="FFFF0000"/>
        <rFont val="Times New Roman"/>
        <family val="1"/>
      </rPr>
      <t xml:space="preserve"> (ADENDA)</t>
    </r>
  </si>
  <si>
    <r>
      <t>LOTE E</t>
    </r>
    <r>
      <rPr>
        <b/>
        <sz val="14"/>
        <color rgb="FFFF0000"/>
        <rFont val="Times New Roman"/>
        <family val="1"/>
      </rPr>
      <t xml:space="preserve"> (ADENDA)</t>
    </r>
  </si>
  <si>
    <r>
      <t>LOTE D</t>
    </r>
    <r>
      <rPr>
        <b/>
        <sz val="14"/>
        <color rgb="FFFF0000"/>
        <rFont val="Times New Roman"/>
        <family val="1"/>
      </rPr>
      <t xml:space="preserve"> (ADENDA)</t>
    </r>
  </si>
  <si>
    <r>
      <t>LOTE C</t>
    </r>
    <r>
      <rPr>
        <b/>
        <sz val="14"/>
        <color rgb="FFFF0000"/>
        <rFont val="Times New Roman"/>
        <family val="1"/>
      </rPr>
      <t xml:space="preserve"> (ADENDA)</t>
    </r>
  </si>
  <si>
    <r>
      <t>LOTE B</t>
    </r>
    <r>
      <rPr>
        <b/>
        <sz val="14"/>
        <color rgb="FFFF0000"/>
        <rFont val="Times New Roman"/>
        <family val="1"/>
      </rPr>
      <t xml:space="preserve"> (ADENDA)</t>
    </r>
  </si>
  <si>
    <r>
      <t>LOTE A</t>
    </r>
    <r>
      <rPr>
        <b/>
        <sz val="14"/>
        <color rgb="FFFF0000"/>
        <rFont val="Times New Roman"/>
        <family val="1"/>
      </rPr>
      <t xml:space="preserve"> (ADENDA)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</si>
</sst>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1">
    <numFmt numFmtId="6" formatCode="&quot;RD$&quot;#,##0_);[Red]\(&quot;RD$&quot;#,##0\)"/>
    <numFmt numFmtId="41" formatCode="_(* #,##0_);_(* \(#,##0\);_(* &quot;-&quot;_);_(@_)"/>
    <numFmt numFmtId="44" formatCode="_(&quot;RD$&quot;* #,##0.00_);_(&quot;RD$&quot;* \(#,##0.00\);_(&quot;RD$&quot;* &quot;-&quot;??_);_(@_)"/>
    <numFmt numFmtId="43" formatCode="_(* #,##0.00_);_(* \(#,##0.00\);_(* &quot;-&quot;??_);_(@_)"/>
    <numFmt numFmtId="164" formatCode="#,##0\ &quot;€&quot;;\-#,##0\ &quot;€&quot;"/>
    <numFmt numFmtId="165" formatCode="#,##0\ &quot;€&quot;;[Red]\-#,##0\ &quot;€&quot;"/>
    <numFmt numFmtId="166" formatCode="#,##0.00\ &quot;€&quot;;\-#,##0.00\ &quot;€&quot;"/>
    <numFmt numFmtId="167" formatCode="#,##0.00\ &quot;€&quot;;[Red]\-#,##0.00\ &quot;€&quot;"/>
    <numFmt numFmtId="168" formatCode="_-* #,##0\ &quot;€&quot;_-;\-* #,##0\ &quot;€&quot;_-;_-* &quot;-&quot;\ &quot;€&quot;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&quot;$&quot;#,##0_);\(&quot;$&quot;#,##0\)"/>
    <numFmt numFmtId="172" formatCode="&quot;$&quot;#,##0_);[Red]\(&quot;$&quot;#,##0\)"/>
    <numFmt numFmtId="173" formatCode="&quot;$&quot;#,##0.00_);\(&quot;$&quot;#,##0.00\)"/>
    <numFmt numFmtId="174" formatCode="&quot;$&quot;#,##0.00_);[Red]\(&quot;$&quot;#,##0.00\)"/>
    <numFmt numFmtId="175" formatCode="_(&quot;$&quot;* #,##0_);_(&quot;$&quot;* \(#,##0\);_(&quot;$&quot;* &quot;-&quot;_);_(@_)"/>
    <numFmt numFmtId="176" formatCode="_(&quot;$&quot;* #,##0.00_);_(&quot;$&quot;* \(#,##0.00\);_(&quot;$&quot;* &quot;-&quot;??_);_(@_)"/>
    <numFmt numFmtId="177" formatCode="&quot;RD$&quot;#,##0;[Red]\-&quot;RD$&quot;#,##0"/>
    <numFmt numFmtId="178" formatCode="_-* #,##0_-;\-* #,##0_-;_-* &quot;-&quot;_-;_-@_-"/>
    <numFmt numFmtId="179" formatCode="_-&quot;RD$&quot;* #,##0.00_-;\-&quot;RD$&quot;* #,##0.00_-;_-&quot;RD$&quot;* &quot;-&quot;??_-;_-@_-"/>
    <numFmt numFmtId="180" formatCode="_-* #,##0.00_-;\-* #,##0.00_-;_-* &quot;-&quot;??_-;_-@_-"/>
    <numFmt numFmtId="181" formatCode="0.00_)"/>
    <numFmt numFmtId="182" formatCode="0.0000_)"/>
    <numFmt numFmtId="183" formatCode="0_)"/>
    <numFmt numFmtId="184" formatCode="#,##0.000"/>
    <numFmt numFmtId="185" formatCode="_([$€]* #,##0.00_);_([$€]* \(#,##0.00\);_([$€]* &quot;-&quot;??_);_(@_)"/>
    <numFmt numFmtId="186" formatCode="_-* #,##0.0000_-;\-* #,##0.0000_-;_-* &quot;-&quot;??_-;_-@_-"/>
    <numFmt numFmtId="187" formatCode="0.0000"/>
    <numFmt numFmtId="188" formatCode="0.00000"/>
    <numFmt numFmtId="189" formatCode="_-* #,##0.00\ _P_t_s_-;\-* #,##0.00\ _P_t_s_-;_-* &quot;-&quot;??\ _P_t_s_-;_-@_-"/>
    <numFmt numFmtId="190" formatCode="#,##0.00\ _€"/>
    <numFmt numFmtId="191" formatCode="0.0%"/>
    <numFmt numFmtId="192" formatCode="General_)"/>
    <numFmt numFmtId="193" formatCode="[$$-409]#,##0.00"/>
    <numFmt numFmtId="194" formatCode="#,##0.00\ &quot;/m3&quot;"/>
    <numFmt numFmtId="195" formatCode="&quot; &quot;#,##0.00&quot; &quot;;&quot; (&quot;#,##0.00&quot;)&quot;;&quot; -&quot;#&quot; &quot;;&quot; &quot;@&quot; &quot;"/>
    <numFmt numFmtId="196" formatCode="[$-409]General"/>
    <numFmt numFmtId="197" formatCode="#."/>
    <numFmt numFmtId="198" formatCode="_(&quot;$&quot;* #,##0.00_);_(&quot;$&quot;* \(#,##0.00\);_(&quot;$&quot;* &quot;-&quot;_);_(@_)"/>
    <numFmt numFmtId="199" formatCode="#,##0.000_);\(#,##0.000\)"/>
    <numFmt numFmtId="200" formatCode="&quot;$&quot;#,##0;[Red]\-&quot;$&quot;#,##0"/>
    <numFmt numFmtId="201" formatCode="&quot;$&quot;#,##0.00;[Red]\-&quot;$&quot;#,##0.00"/>
    <numFmt numFmtId="202" formatCode="#,##0.00\ &quot;KM&quot;"/>
    <numFmt numFmtId="203" formatCode="_(* #,##0\ &quot;pta&quot;_);_(* \(#,##0\ &quot;pta&quot;\);_(* &quot;-&quot;??\ &quot;pta&quot;_);_(@_)"/>
    <numFmt numFmtId="204" formatCode="0.000_)"/>
    <numFmt numFmtId="205" formatCode="_-* #,##0.000_-;\-* #,##0.000_-;_-* &quot;-&quot;??_-;_-@_-"/>
    <numFmt numFmtId="206" formatCode="#,##0.00;[Red]#,##0.00"/>
    <numFmt numFmtId="207" formatCode="0.00_);\(0.00\)"/>
    <numFmt numFmtId="208" formatCode="#.##0,"/>
    <numFmt numFmtId="209" formatCode="&quot;$&quot;#,##0.00"/>
    <numFmt numFmtId="210" formatCode="\$#,##0\ ;\(\$#,##0\)"/>
    <numFmt numFmtId="211" formatCode="_([$€-2]* #,##0.00_);_([$€-2]* \(#,##0.00\);_([$€-2]* &quot;-&quot;??_)"/>
    <numFmt numFmtId="212" formatCode="_-[$€]* #,##0.00_-;\-[$€]* #,##0.00_-;_-[$€]* &quot;-&quot;??_-;_-@_-"/>
    <numFmt numFmtId="213" formatCode="_-[$RD$-1C0A]* #,##0.00_ ;_-[$RD$-1C0A]* \-#,##0.00\ ;_-[$RD$-1C0A]* &quot;-&quot;??_ ;_-@_ "/>
    <numFmt numFmtId="214" formatCode="#,##0.00_ ;\-#,##0.00\ "/>
    <numFmt numFmtId="215" formatCode="_-* #,##0.00\ _p_t_a_-;\-* #,##0.00\ _p_t_a_-;_-* &quot;-&quot;??\ _p_t_a_-;_-@_-"/>
    <numFmt numFmtId="216" formatCode="_-* #,##0.00\ _ _-;\-* #,##0.00\ _ _-;_-* &quot;-&quot;??\ _ _-;_-@_-"/>
    <numFmt numFmtId="217" formatCode="0&quot;.-&quot;"/>
    <numFmt numFmtId="218" formatCode="[$€]#,##0.00_);[Red]\([$€]#,##0.00\)"/>
    <numFmt numFmtId="219" formatCode="#,##0.00\ &quot;M³S&quot;"/>
    <numFmt numFmtId="220" formatCode="#,##0.00&quot; pta &quot;;\-#,##0.00&quot; pta &quot;;&quot; -&quot;#&quot; pta &quot;;@\ "/>
    <numFmt numFmtId="221" formatCode="_-* #,##0.00\ _$_-;\-* #,##0.00\ _$_-;_-* &quot;-&quot;??\ _$_-;_-@_-"/>
    <numFmt numFmtId="222" formatCode="_-* #,##0.00\ &quot;pta&quot;_-;\-* #,##0.00\ &quot;pta&quot;_-;_-* &quot;-&quot;??\ &quot;pta&quot;_-;_-@_-"/>
    <numFmt numFmtId="223" formatCode="#,##0.00000000_);\(#,##0.00000000\)"/>
    <numFmt numFmtId="224" formatCode="[$RD$-1C0A]\ #,##0"/>
    <numFmt numFmtId="225" formatCode="0.0_)"/>
    <numFmt numFmtId="226" formatCode="0.0"/>
    <numFmt numFmtId="227" formatCode="0.000"/>
    <numFmt numFmtId="228" formatCode="&quot;$&quot;#,##0;\-&quot;$&quot;#,##0"/>
    <numFmt numFmtId="229" formatCode="#,##0.00\ &quot;$&quot;;\-#,##0.00\ &quot;$&quot;"/>
    <numFmt numFmtId="230" formatCode="_-* #,##0.00\ &quot;$&quot;_-;\-* #,##0.00\ &quot;$&quot;_-;_-* &quot;-&quot;??\ &quot;$&quot;_-;_-@_-"/>
    <numFmt numFmtId="231" formatCode="_-* #,##0\ _$_-;\-* #,##0\ _$_-;_-* &quot;-&quot;\ _$_-;_-@_-"/>
    <numFmt numFmtId="232" formatCode="#,##0.0000"/>
    <numFmt numFmtId="233" formatCode="_(* #,##0.00000_);_(* \(#,##0.00000\);_(* &quot;-&quot;??_);_(@_)"/>
    <numFmt numFmtId="234" formatCode="_-&quot;$&quot;* #,##0.00_-;\-&quot;$&quot;* #,##0.00_-;_-&quot;$&quot;* &quot;-&quot;??_-;_-@_-"/>
    <numFmt numFmtId="235" formatCode="\$#,"/>
    <numFmt numFmtId="236" formatCode="[$-C0A]d\-mmm\-yyyy;@"/>
    <numFmt numFmtId="237" formatCode="_(* #,##0.0000_);_(* \(#,##0.0000\);_(* &quot;-&quot;??_);_(@_)"/>
    <numFmt numFmtId="238" formatCode="#,##0.00000"/>
    <numFmt numFmtId="239" formatCode="[$-C0A]d\-mmm\-yy;@"/>
    <numFmt numFmtId="240" formatCode="0_);\(0\)"/>
    <numFmt numFmtId="241" formatCode="0.000000_);\(0.000000\)"/>
    <numFmt numFmtId="242" formatCode="0.00\ &quot;Qq&quot;"/>
    <numFmt numFmtId="243" formatCode="&quot;N$&quot;#,##0.00_);\(&quot;N$&quot;#,##0.00\)"/>
    <numFmt numFmtId="244" formatCode="&quot;RD$&quot;#,##0;\-&quot;RD$&quot;#,##0"/>
    <numFmt numFmtId="245" formatCode="mm/dd/yyyy;@"/>
    <numFmt numFmtId="246" formatCode="#,##0.00000_);\(#,##0.00000\)"/>
    <numFmt numFmtId="247" formatCode="_(* #,##0.000_);_(* \(#,##0.000\);_(* &quot;-&quot;??_);_(@_)"/>
    <numFmt numFmtId="248" formatCode="_(* #,##0.000_);_(* \(#,##0.000\);_(* &quot;-&quot;???_);_(@_)"/>
    <numFmt numFmtId="249" formatCode="&quot;RD$&quot;#,##0.00"/>
    <numFmt numFmtId="250" formatCode="[$-1C0A]d&quot; de &quot;mmmm&quot; de &quot;yyyy;@"/>
    <numFmt numFmtId="251" formatCode="_(&quot;$&quot;* #,##0_);_(&quot;$&quot;* \(#,##0\);_(&quot;$&quot;* &quot;-&quot;??_);_(@_)"/>
    <numFmt numFmtId="252" formatCode="&quot;$&quot;#,##0.00;\-&quot;$&quot;#,##0.00"/>
    <numFmt numFmtId="253" formatCode="mmmm\-yyyy"/>
    <numFmt numFmtId="254" formatCode="_-&quot;£&quot;* #,##0_-;\-&quot;£&quot;* #,##0_-;_-&quot;£&quot;* &quot;-&quot;_-;_-@_-"/>
    <numFmt numFmtId="255" formatCode="_-&quot;£&quot;* #,##0.00_-;\-&quot;£&quot;* #,##0.00_-;_-&quot;£&quot;* &quot;-&quot;??_-;_-@_-"/>
    <numFmt numFmtId="256" formatCode="_(* #,##0.00_);_(* \(#,##0.00\);_(* \-??_);_(@_)"/>
    <numFmt numFmtId="257" formatCode="_(\$* #,##0.00_);_(\$* \(#,##0.00\);_(\$* \-??_);_(@_)"/>
    <numFmt numFmtId="258" formatCode="0.000%"/>
    <numFmt numFmtId="259" formatCode="_-* #,##0.00000\ _$_-;_-* #,##0.00000\ _$\-;_-* &quot;-&quot;??\ _$_-;_-@_-"/>
    <numFmt numFmtId="260" formatCode="_-* #,##0.00\ _$_-;_-* #,##0.00\ _$\-;_-* &quot;-&quot;??\ _$_-;_-@_-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imes New Roman"/>
      <family val="1"/>
    </font>
    <font>
      <sz val="10"/>
      <name val="MS Sans Serif"/>
      <family val="2"/>
    </font>
    <font>
      <b/>
      <i/>
      <sz val="16"/>
      <name val="Helv"/>
    </font>
    <font>
      <sz val="10"/>
      <name val="Courier"/>
      <family val="3"/>
    </font>
    <font>
      <sz val="10"/>
      <name val="Arial"/>
      <family val="2"/>
    </font>
    <font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4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12"/>
      <name val="Helv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b/>
      <sz val="11"/>
      <color indexed="10"/>
      <name val="Calibri"/>
      <family val="2"/>
    </font>
    <font>
      <b/>
      <sz val="10"/>
      <color indexed="8"/>
      <name val="Verdana"/>
      <family val="2"/>
    </font>
    <font>
      <b/>
      <sz val="11"/>
      <color indexed="62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u/>
      <sz val="10"/>
      <color indexed="36"/>
      <name val="Arial"/>
      <family val="2"/>
    </font>
    <font>
      <sz val="10"/>
      <color indexed="12"/>
      <name val="MS Sans Serif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11"/>
      <color indexed="19"/>
      <name val="Calibri"/>
      <family val="2"/>
    </font>
    <font>
      <b/>
      <sz val="13"/>
      <color indexed="62"/>
      <name val="Calibri"/>
      <family val="2"/>
    </font>
    <font>
      <sz val="10"/>
      <color theme="1"/>
      <name val="Arial1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u/>
      <sz val="11"/>
      <color theme="10"/>
      <name val="Calibri"/>
      <family val="2"/>
    </font>
    <font>
      <b/>
      <sz val="14"/>
      <color theme="1"/>
      <name val="Times New Roman"/>
      <family val="1"/>
    </font>
    <font>
      <sz val="11"/>
      <color theme="0"/>
      <name val="Calibri"/>
      <family val="2"/>
      <scheme val="minor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0"/>
      <name val="BERNHARD"/>
    </font>
    <font>
      <sz val="1"/>
      <color indexed="8"/>
      <name val="Courier"/>
      <family val="3"/>
    </font>
    <font>
      <sz val="10"/>
      <name val="Helv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 CE"/>
    </font>
    <font>
      <b/>
      <sz val="24"/>
      <name val="Arial"/>
      <family val="2"/>
    </font>
    <font>
      <sz val="8"/>
      <name val="Helv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1"/>
      <name val="μ¸¿o"/>
      <family val="3"/>
      <charset val="129"/>
    </font>
    <font>
      <sz val="10"/>
      <name val="Arial"/>
      <family val="2"/>
    </font>
    <font>
      <u/>
      <sz val="6"/>
      <color indexed="12"/>
      <name val="Arial"/>
      <family val="2"/>
    </font>
    <font>
      <sz val="1"/>
      <name val="Calibri"/>
      <family val="2"/>
    </font>
    <font>
      <u/>
      <sz val="10"/>
      <color theme="10"/>
      <name val="Arial"/>
      <family val="2"/>
    </font>
    <font>
      <sz val="10"/>
      <name val="Times New Roman"/>
      <family val="1"/>
      <charset val="204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imes New Roman"/>
      <family val="1"/>
    </font>
    <font>
      <sz val="10"/>
      <name val="Verdana"/>
      <family val="2"/>
    </font>
    <font>
      <u/>
      <sz val="11"/>
      <color indexed="12"/>
      <name val="Times New Roman"/>
      <family val="1"/>
    </font>
    <font>
      <sz val="14"/>
      <color theme="1"/>
      <name val="Times New Roman"/>
      <family val="2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charset val="204"/>
    </font>
    <font>
      <sz val="9"/>
      <name val="Century Gothic"/>
      <family val="2"/>
    </font>
    <font>
      <sz val="14"/>
      <name val="Calibri"/>
      <family val="2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rgb="FFFF0000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1"/>
        <bgColor indexed="31"/>
      </patternFill>
    </fill>
    <fill>
      <patternFill patternType="solid">
        <fgColor indexed="56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29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54"/>
        <bgColor indexed="54"/>
      </patternFill>
    </fill>
    <fill>
      <patternFill patternType="solid">
        <fgColor theme="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0"/>
        <bgColor indexed="30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58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4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30"/>
      </top>
      <bottom style="double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9411">
    <xf numFmtId="0" fontId="0" fillId="0" borderId="0"/>
    <xf numFmtId="0" fontId="25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2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0" fontId="27" fillId="3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0" fontId="27" fillId="4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0" fontId="27" fillId="5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0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0" fontId="27" fillId="7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2" borderId="0" applyNumberFormat="0" applyBorder="0" applyAlignment="0" applyProtection="0"/>
    <xf numFmtId="0" fontId="27" fillId="8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0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0" fontId="27" fillId="11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0" fontId="27" fillId="5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0" fontId="27" fillId="8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0" fontId="27" fillId="12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4" borderId="0" applyNumberFormat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0" fontId="28" fillId="9" borderId="0" applyNumberFormat="0" applyBorder="0" applyAlignment="0" applyProtection="0"/>
    <xf numFmtId="193" fontId="28" fillId="18" borderId="0" applyNumberFormat="0" applyBorder="0" applyAlignment="0" applyProtection="0"/>
    <xf numFmtId="193" fontId="28" fillId="18" borderId="0" applyNumberFormat="0" applyBorder="0" applyAlignment="0" applyProtection="0"/>
    <xf numFmtId="193" fontId="28" fillId="18" borderId="0" applyNumberFormat="0" applyBorder="0" applyAlignment="0" applyProtection="0"/>
    <xf numFmtId="0" fontId="28" fillId="11" borderId="0" applyNumberFormat="0" applyBorder="0" applyAlignment="0" applyProtection="0"/>
    <xf numFmtId="193" fontId="28" fillId="12" borderId="0" applyNumberFormat="0" applyBorder="0" applyAlignment="0" applyProtection="0"/>
    <xf numFmtId="193" fontId="28" fillId="12" borderId="0" applyNumberFormat="0" applyBorder="0" applyAlignment="0" applyProtection="0"/>
    <xf numFmtId="193" fontId="28" fillId="12" borderId="0" applyNumberFormat="0" applyBorder="0" applyAlignment="0" applyProtection="0"/>
    <xf numFmtId="0" fontId="28" fillId="15" borderId="0" applyNumberFormat="0" applyBorder="0" applyAlignment="0" applyProtection="0"/>
    <xf numFmtId="193" fontId="28" fillId="3" borderId="0" applyNumberFormat="0" applyBorder="0" applyAlignment="0" applyProtection="0"/>
    <xf numFmtId="193" fontId="28" fillId="3" borderId="0" applyNumberFormat="0" applyBorder="0" applyAlignment="0" applyProtection="0"/>
    <xf numFmtId="193" fontId="28" fillId="3" borderId="0" applyNumberFormat="0" applyBorder="0" applyAlignment="0" applyProtection="0"/>
    <xf numFmtId="0" fontId="28" fillId="16" borderId="0" applyNumberFormat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0" fontId="28" fillId="17" borderId="0" applyNumberFormat="0" applyBorder="0" applyAlignment="0" applyProtection="0"/>
    <xf numFmtId="193" fontId="28" fillId="9" borderId="0" applyNumberFormat="0" applyBorder="0" applyAlignment="0" applyProtection="0"/>
    <xf numFmtId="193" fontId="28" fillId="9" borderId="0" applyNumberFormat="0" applyBorder="0" applyAlignment="0" applyProtection="0"/>
    <xf numFmtId="193" fontId="28" fillId="9" borderId="0" applyNumberFormat="0" applyBorder="0" applyAlignment="0" applyProtection="0"/>
    <xf numFmtId="0" fontId="28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52" fillId="20" borderId="0" applyNumberFormat="0" applyBorder="0" applyAlignment="0" applyProtection="0"/>
    <xf numFmtId="0" fontId="52" fillId="24" borderId="0" applyNumberFormat="0" applyBorder="0" applyAlignment="0" applyProtection="0"/>
    <xf numFmtId="0" fontId="53" fillId="25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4" borderId="0" applyNumberFormat="0" applyBorder="0" applyAlignment="0" applyProtection="0"/>
    <xf numFmtId="0" fontId="28" fillId="26" borderId="0" applyNumberFormat="0" applyBorder="0" applyAlignment="0" applyProtection="0"/>
    <xf numFmtId="0" fontId="28" fillId="15" borderId="0" applyNumberFormat="0" applyBorder="0" applyAlignment="0" applyProtection="0"/>
    <xf numFmtId="0" fontId="52" fillId="20" borderId="0" applyNumberFormat="0" applyBorder="0" applyAlignment="0" applyProtection="0"/>
    <xf numFmtId="0" fontId="52" fillId="24" borderId="0" applyNumberFormat="0" applyBorder="0" applyAlignment="0" applyProtection="0"/>
    <xf numFmtId="0" fontId="53" fillId="27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52" fillId="20" borderId="0" applyNumberFormat="0" applyBorder="0" applyAlignment="0" applyProtection="0"/>
    <xf numFmtId="0" fontId="52" fillId="22" borderId="0" applyNumberFormat="0" applyBorder="0" applyAlignment="0" applyProtection="0"/>
    <xf numFmtId="0" fontId="53" fillId="22" borderId="0" applyNumberFormat="0" applyBorder="0" applyAlignment="0" applyProtection="0"/>
    <xf numFmtId="0" fontId="28" fillId="16" borderId="0" applyNumberFormat="0" applyBorder="0" applyAlignment="0" applyProtection="0"/>
    <xf numFmtId="0" fontId="28" fillId="18" borderId="0" applyNumberFormat="0" applyBorder="0" applyAlignment="0" applyProtection="0"/>
    <xf numFmtId="0" fontId="52" fillId="20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0" applyNumberFormat="0" applyBorder="0" applyAlignment="0" applyProtection="0"/>
    <xf numFmtId="0" fontId="28" fillId="18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193" fontId="30" fillId="6" borderId="0" applyNumberFormat="0" applyBorder="0" applyAlignment="0" applyProtection="0"/>
    <xf numFmtId="193" fontId="30" fillId="6" borderId="0" applyNumberFormat="0" applyBorder="0" applyAlignment="0" applyProtection="0"/>
    <xf numFmtId="193" fontId="30" fillId="6" borderId="0" applyNumberFormat="0" applyBorder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0" fontId="32" fillId="32" borderId="2" applyNumberFormat="0" applyAlignment="0" applyProtection="0"/>
    <xf numFmtId="0" fontId="32" fillId="25" borderId="2" applyNumberFormat="0" applyAlignment="0" applyProtection="0"/>
    <xf numFmtId="193" fontId="32" fillId="32" borderId="2" applyNumberFormat="0" applyAlignment="0" applyProtection="0"/>
    <xf numFmtId="193" fontId="32" fillId="32" borderId="2" applyNumberFormat="0" applyAlignment="0" applyProtection="0"/>
    <xf numFmtId="0" fontId="33" fillId="0" borderId="3" applyNumberFormat="0" applyFill="0" applyAlignment="0" applyProtection="0"/>
    <xf numFmtId="193" fontId="43" fillId="0" borderId="4" applyNumberFormat="0" applyFill="0" applyAlignment="0" applyProtection="0"/>
    <xf numFmtId="193" fontId="43" fillId="0" borderId="4" applyNumberFormat="0" applyFill="0" applyAlignment="0" applyProtection="0"/>
    <xf numFmtId="193" fontId="43" fillId="0" borderId="4" applyNumberFormat="0" applyFill="0" applyAlignment="0" applyProtection="0"/>
    <xf numFmtId="0" fontId="32" fillId="32" borderId="2" applyNumberFormat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0" fontId="20" fillId="0" borderId="0" applyFont="0" applyFill="0" applyBorder="0" applyAlignment="0" applyProtection="0"/>
    <xf numFmtId="183" fontId="25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20" fillId="0" borderId="0" applyFont="0" applyFill="0" applyBorder="0" applyAlignment="0" applyProtection="0"/>
    <xf numFmtId="188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34" fillId="0" borderId="0" applyNumberFormat="0" applyFill="0" applyBorder="0" applyAlignment="0" applyProtection="0"/>
    <xf numFmtId="193" fontId="56" fillId="0" borderId="0" applyNumberFormat="0" applyFill="0" applyBorder="0" applyAlignment="0" applyProtection="0"/>
    <xf numFmtId="193" fontId="56" fillId="0" borderId="0" applyNumberFormat="0" applyFill="0" applyBorder="0" applyAlignment="0" applyProtection="0"/>
    <xf numFmtId="193" fontId="56" fillId="0" borderId="0" applyNumberFormat="0" applyFill="0" applyBorder="0" applyAlignment="0" applyProtection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35" borderId="0" applyNumberFormat="0" applyBorder="0" applyAlignment="0" applyProtection="0"/>
    <xf numFmtId="0" fontId="28" fillId="19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21" borderId="0" applyNumberFormat="0" applyBorder="0" applyAlignment="0" applyProtection="0"/>
    <xf numFmtId="193" fontId="28" fillId="38" borderId="0" applyNumberFormat="0" applyBorder="0" applyAlignment="0" applyProtection="0"/>
    <xf numFmtId="193" fontId="28" fillId="38" borderId="0" applyNumberFormat="0" applyBorder="0" applyAlignment="0" applyProtection="0"/>
    <xf numFmtId="193" fontId="28" fillId="38" borderId="0" applyNumberFormat="0" applyBorder="0" applyAlignment="0" applyProtection="0"/>
    <xf numFmtId="0" fontId="28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39" borderId="0" applyNumberFormat="0" applyBorder="0" applyAlignment="0" applyProtection="0"/>
    <xf numFmtId="193" fontId="28" fillId="18" borderId="0" applyNumberFormat="0" applyBorder="0" applyAlignment="0" applyProtection="0"/>
    <xf numFmtId="193" fontId="28" fillId="18" borderId="0" applyNumberFormat="0" applyBorder="0" applyAlignment="0" applyProtection="0"/>
    <xf numFmtId="0" fontId="28" fillId="26" borderId="0" applyNumberFormat="0" applyBorder="0" applyAlignment="0" applyProtection="0"/>
    <xf numFmtId="0" fontId="27" fillId="28" borderId="0" applyNumberFormat="0" applyBorder="0" applyAlignment="0" applyProtection="0"/>
    <xf numFmtId="0" fontId="27" fillId="40" borderId="0" applyNumberFormat="0" applyBorder="0" applyAlignment="0" applyProtection="0"/>
    <xf numFmtId="0" fontId="28" fillId="24" borderId="0" applyNumberFormat="0" applyBorder="0" applyAlignment="0" applyProtection="0"/>
    <xf numFmtId="193" fontId="28" fillId="12" borderId="0" applyNumberFormat="0" applyBorder="0" applyAlignment="0" applyProtection="0"/>
    <xf numFmtId="193" fontId="28" fillId="12" borderId="0" applyNumberFormat="0" applyBorder="0" applyAlignment="0" applyProtection="0"/>
    <xf numFmtId="193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193" fontId="28" fillId="41" borderId="0" applyNumberFormat="0" applyBorder="0" applyAlignment="0" applyProtection="0"/>
    <xf numFmtId="193" fontId="28" fillId="41" borderId="0" applyNumberFormat="0" applyBorder="0" applyAlignment="0" applyProtection="0"/>
    <xf numFmtId="193" fontId="28" fillId="41" borderId="0" applyNumberFormat="0" applyBorder="0" applyAlignment="0" applyProtection="0"/>
    <xf numFmtId="0" fontId="28" fillId="16" borderId="0" applyNumberFormat="0" applyBorder="0" applyAlignment="0" applyProtection="0"/>
    <xf numFmtId="0" fontId="27" fillId="22" borderId="0" applyNumberFormat="0" applyBorder="0" applyAlignment="0" applyProtection="0"/>
    <xf numFmtId="0" fontId="27" fillId="37" borderId="0" applyNumberFormat="0" applyBorder="0" applyAlignment="0" applyProtection="0"/>
    <xf numFmtId="0" fontId="28" fillId="21" borderId="0" applyNumberFormat="0" applyBorder="0" applyAlignment="0" applyProtection="0"/>
    <xf numFmtId="193" fontId="28" fillId="16" borderId="0" applyNumberFormat="0" applyBorder="0" applyAlignment="0" applyProtection="0"/>
    <xf numFmtId="193" fontId="28" fillId="16" borderId="0" applyNumberFormat="0" applyBorder="0" applyAlignment="0" applyProtection="0"/>
    <xf numFmtId="193" fontId="28" fillId="16" borderId="0" applyNumberFormat="0" applyBorder="0" applyAlignment="0" applyProtection="0"/>
    <xf numFmtId="0" fontId="36" fillId="42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8" fillId="20" borderId="0" applyNumberFormat="0" applyBorder="0" applyAlignment="0" applyProtection="0"/>
    <xf numFmtId="193" fontId="28" fillId="23" borderId="0" applyNumberFormat="0" applyBorder="0" applyAlignment="0" applyProtection="0"/>
    <xf numFmtId="193" fontId="28" fillId="23" borderId="0" applyNumberFormat="0" applyBorder="0" applyAlignment="0" applyProtection="0"/>
    <xf numFmtId="193" fontId="28" fillId="23" borderId="0" applyNumberFormat="0" applyBorder="0" applyAlignment="0" applyProtection="0"/>
    <xf numFmtId="0" fontId="37" fillId="7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85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95" fontId="66" fillId="0" borderId="0"/>
    <xf numFmtId="196" fontId="66" fillId="0" borderId="0"/>
    <xf numFmtId="0" fontId="38" fillId="0" borderId="0" applyNumberFormat="0" applyFill="0" applyBorder="0" applyAlignment="0" applyProtection="0"/>
    <xf numFmtId="197" fontId="57" fillId="0" borderId="0">
      <protection locked="0"/>
    </xf>
    <xf numFmtId="197" fontId="58" fillId="0" borderId="0">
      <protection locked="0"/>
    </xf>
    <xf numFmtId="197" fontId="58" fillId="0" borderId="0">
      <protection locked="0"/>
    </xf>
    <xf numFmtId="197" fontId="58" fillId="0" borderId="0">
      <protection locked="0"/>
    </xf>
    <xf numFmtId="197" fontId="58" fillId="0" borderId="0">
      <protection locked="0"/>
    </xf>
    <xf numFmtId="197" fontId="58" fillId="0" borderId="0">
      <protection locked="0"/>
    </xf>
    <xf numFmtId="197" fontId="58" fillId="0" borderId="0"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30" fillId="4" borderId="0" applyNumberFormat="0" applyBorder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34" fillId="0" borderId="7" applyNumberFormat="0" applyFill="0" applyAlignment="0" applyProtection="0"/>
    <xf numFmtId="0" fontId="34" fillId="0" borderId="0" applyNumberFormat="0" applyFill="0" applyBorder="0" applyAlignment="0" applyProtection="0"/>
    <xf numFmtId="0" fontId="60" fillId="0" borderId="0" applyFill="0" applyBorder="0" applyProtection="0">
      <alignment horizontal="center" vertical="center"/>
      <protection locked="0"/>
    </xf>
    <xf numFmtId="0" fontId="61" fillId="0" borderId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29" fillId="3" borderId="0" applyNumberFormat="0" applyBorder="0" applyAlignment="0" applyProtection="0"/>
    <xf numFmtId="193" fontId="29" fillId="5" borderId="0" applyNumberFormat="0" applyBorder="0" applyAlignment="0" applyProtection="0"/>
    <xf numFmtId="193" fontId="29" fillId="5" borderId="0" applyNumberFormat="0" applyBorder="0" applyAlignment="0" applyProtection="0"/>
    <xf numFmtId="193" fontId="29" fillId="5" borderId="0" applyNumberFormat="0" applyBorder="0" applyAlignment="0" applyProtection="0"/>
    <xf numFmtId="0" fontId="37" fillId="7" borderId="1" applyNumberFormat="0" applyAlignment="0" applyProtection="0"/>
    <xf numFmtId="0" fontId="33" fillId="0" borderId="3" applyNumberFormat="0" applyFill="0" applyAlignment="0" applyProtection="0"/>
    <xf numFmtId="41" fontId="27" fillId="0" borderId="0" applyFont="0" applyFill="0" applyBorder="0" applyAlignment="0" applyProtection="0"/>
    <xf numFmtId="41" fontId="63" fillId="0" borderId="0" applyFont="0" applyFill="0" applyBorder="0" applyAlignment="0" applyProtection="0"/>
    <xf numFmtId="0" fontId="25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0" fontId="22" fillId="0" borderId="0" applyFont="0" applyFill="0" applyBorder="0" applyAlignment="0" applyProtection="0"/>
    <xf numFmtId="19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67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43" fontId="67" fillId="0" borderId="0" applyFont="0" applyFill="0" applyBorder="0" applyAlignment="0" applyProtection="0"/>
    <xf numFmtId="18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40" fontId="50" fillId="0" borderId="0" applyFont="0" applyFill="0" applyBorder="0" applyAlignment="0" applyProtection="0"/>
    <xf numFmtId="191" fontId="25" fillId="0" borderId="0" applyFont="0" applyFill="0" applyBorder="0" applyAlignment="0" applyProtection="0"/>
    <xf numFmtId="0" fontId="25" fillId="0" borderId="0" applyFill="0" applyBorder="0" applyAlignment="0" applyProtection="0"/>
    <xf numFmtId="170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200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202" fontId="22" fillId="0" borderId="0" applyFont="0" applyFill="0" applyBorder="0" applyAlignment="0" applyProtection="0"/>
    <xf numFmtId="202" fontId="22" fillId="0" borderId="0" applyFont="0" applyFill="0" applyBorder="0" applyAlignment="0" applyProtection="0"/>
    <xf numFmtId="0" fontId="25" fillId="0" borderId="0" applyFill="0" applyBorder="0" applyAlignment="0" applyProtection="0"/>
    <xf numFmtId="18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50" fillId="0" borderId="0" applyFont="0" applyFill="0" applyBorder="0" applyAlignment="0" applyProtection="0"/>
    <xf numFmtId="174" fontId="50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193" fontId="64" fillId="13" borderId="0" applyNumberFormat="0" applyBorder="0" applyAlignment="0" applyProtection="0"/>
    <xf numFmtId="193" fontId="64" fillId="13" borderId="0" applyNumberFormat="0" applyBorder="0" applyAlignment="0" applyProtection="0"/>
    <xf numFmtId="0" fontId="24" fillId="0" borderId="0"/>
    <xf numFmtId="181" fontId="23" fillId="0" borderId="0"/>
    <xf numFmtId="0" fontId="68" fillId="0" borderId="0"/>
    <xf numFmtId="0" fontId="25" fillId="0" borderId="0"/>
    <xf numFmtId="0" fontId="25" fillId="0" borderId="0"/>
    <xf numFmtId="192" fontId="51" fillId="0" borderId="0"/>
    <xf numFmtId="0" fontId="22" fillId="0" borderId="0"/>
    <xf numFmtId="0" fontId="22" fillId="0" borderId="0"/>
    <xf numFmtId="0" fontId="22" fillId="0" borderId="0"/>
    <xf numFmtId="0" fontId="5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50" fillId="0" borderId="0"/>
    <xf numFmtId="0" fontId="67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3" fontId="67" fillId="0" borderId="0"/>
    <xf numFmtId="193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50" fillId="0" borderId="0"/>
    <xf numFmtId="0" fontId="25" fillId="0" borderId="0"/>
    <xf numFmtId="0" fontId="25" fillId="0" borderId="0"/>
    <xf numFmtId="0" fontId="22" fillId="0" borderId="0"/>
    <xf numFmtId="0" fontId="67" fillId="0" borderId="0"/>
    <xf numFmtId="0" fontId="67" fillId="0" borderId="0"/>
    <xf numFmtId="0" fontId="25" fillId="0" borderId="0"/>
    <xf numFmtId="0" fontId="67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0" fontId="22" fillId="0" borderId="0"/>
    <xf numFmtId="0" fontId="67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0" fontId="50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0" fontId="25" fillId="0" borderId="0"/>
    <xf numFmtId="0" fontId="25" fillId="0" borderId="0"/>
    <xf numFmtId="0" fontId="50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0" fontId="68" fillId="0" borderId="0"/>
    <xf numFmtId="0" fontId="50" fillId="0" borderId="0"/>
    <xf numFmtId="0" fontId="68" fillId="0" borderId="0"/>
    <xf numFmtId="0" fontId="25" fillId="0" borderId="0"/>
    <xf numFmtId="0" fontId="22" fillId="0" borderId="0"/>
    <xf numFmtId="0" fontId="50" fillId="0" borderId="0"/>
    <xf numFmtId="0" fontId="50" fillId="0" borderId="0"/>
    <xf numFmtId="0" fontId="20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0" fontId="20" fillId="10" borderId="8" applyNumberFormat="0" applyFont="0" applyAlignment="0" applyProtection="0"/>
    <xf numFmtId="0" fontId="42" fillId="30" borderId="9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42" fillId="30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3" fontId="43" fillId="0" borderId="0" applyNumberFormat="0" applyFill="0" applyBorder="0" applyAlignment="0" applyProtection="0"/>
    <xf numFmtId="193" fontId="43" fillId="0" borderId="0" applyNumberFormat="0" applyFill="0" applyBorder="0" applyAlignment="0" applyProtection="0"/>
    <xf numFmtId="193" fontId="4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0" applyNumberFormat="0" applyFill="0" applyAlignment="0" applyProtection="0"/>
    <xf numFmtId="193" fontId="45" fillId="0" borderId="11" applyNumberFormat="0" applyFill="0" applyAlignment="0" applyProtection="0"/>
    <xf numFmtId="193" fontId="45" fillId="0" borderId="11" applyNumberFormat="0" applyFill="0" applyAlignment="0" applyProtection="0"/>
    <xf numFmtId="193" fontId="45" fillId="0" borderId="11" applyNumberFormat="0" applyFill="0" applyAlignment="0" applyProtection="0"/>
    <xf numFmtId="0" fontId="40" fillId="0" borderId="6" applyNumberFormat="0" applyFill="0" applyAlignment="0" applyProtection="0"/>
    <xf numFmtId="193" fontId="65" fillId="0" borderId="12" applyNumberFormat="0" applyFill="0" applyAlignment="0" applyProtection="0"/>
    <xf numFmtId="193" fontId="65" fillId="0" borderId="12" applyNumberFormat="0" applyFill="0" applyAlignment="0" applyProtection="0"/>
    <xf numFmtId="193" fontId="65" fillId="0" borderId="12" applyNumberFormat="0" applyFill="0" applyAlignment="0" applyProtection="0"/>
    <xf numFmtId="0" fontId="34" fillId="0" borderId="7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46" fillId="0" borderId="0" applyNumberFormat="0" applyFill="0" applyBorder="0" applyAlignment="0" applyProtection="0"/>
    <xf numFmtId="193" fontId="46" fillId="0" borderId="0" applyNumberFormat="0" applyFill="0" applyBorder="0" applyAlignment="0" applyProtection="0"/>
    <xf numFmtId="193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203" fontId="2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0"/>
    <xf numFmtId="0" fontId="20" fillId="0" borderId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2" fillId="0" borderId="0"/>
    <xf numFmtId="43" fontId="20" fillId="0" borderId="0" applyFont="0" applyFill="0" applyBorder="0" applyAlignment="0" applyProtection="0"/>
    <xf numFmtId="0" fontId="20" fillId="0" borderId="0"/>
    <xf numFmtId="0" fontId="22" fillId="0" borderId="0"/>
    <xf numFmtId="0" fontId="20" fillId="0" borderId="0"/>
    <xf numFmtId="0" fontId="19" fillId="0" borderId="0"/>
    <xf numFmtId="0" fontId="20" fillId="0" borderId="0"/>
    <xf numFmtId="0" fontId="18" fillId="0" borderId="0"/>
    <xf numFmtId="43" fontId="20" fillId="0" borderId="0" applyFont="0" applyFill="0" applyBorder="0" applyAlignment="0" applyProtection="0"/>
    <xf numFmtId="0" fontId="2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2" borderId="0" applyNumberFormat="0" applyBorder="0" applyAlignment="0" applyProtection="0"/>
    <xf numFmtId="180" fontId="18" fillId="0" borderId="0" applyFon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40" borderId="0" applyNumberFormat="0" applyBorder="0" applyAlignment="0" applyProtection="0"/>
    <xf numFmtId="0" fontId="27" fillId="37" borderId="0" applyNumberFormat="0" applyBorder="0" applyAlignment="0" applyProtection="0"/>
    <xf numFmtId="0" fontId="27" fillId="24" borderId="0" applyNumberFormat="0" applyBorder="0" applyAlignment="0" applyProtection="0"/>
    <xf numFmtId="0" fontId="27" fillId="22" borderId="0" applyNumberFormat="0" applyBorder="0" applyAlignment="0" applyProtection="0"/>
    <xf numFmtId="0" fontId="27" fillId="3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78" fontId="27" fillId="0" borderId="0" applyFont="0" applyFill="0" applyBorder="0" applyAlignment="0" applyProtection="0"/>
    <xf numFmtId="178" fontId="63" fillId="0" borderId="0" applyFont="0" applyFill="0" applyBorder="0" applyAlignment="0" applyProtection="0"/>
    <xf numFmtId="187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5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17" fillId="0" borderId="0"/>
    <xf numFmtId="189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187" fontId="20" fillId="0" borderId="0" applyFont="0" applyFill="0" applyBorder="0" applyAlignment="0" applyProtection="0"/>
    <xf numFmtId="0" fontId="22" fillId="0" borderId="0"/>
    <xf numFmtId="194" fontId="20" fillId="0" borderId="0" applyFont="0" applyFill="0" applyBorder="0" applyAlignment="0" applyProtection="0"/>
    <xf numFmtId="0" fontId="22" fillId="0" borderId="0"/>
    <xf numFmtId="176" fontId="17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2" fillId="0" borderId="0"/>
    <xf numFmtId="18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0" fillId="0" borderId="0"/>
    <xf numFmtId="0" fontId="20" fillId="0" borderId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0" fontId="20" fillId="0" borderId="0" applyFont="0" applyFill="0" applyBorder="0" applyAlignment="0" applyProtection="0"/>
    <xf numFmtId="200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0" fontId="20" fillId="0" borderId="0"/>
    <xf numFmtId="0" fontId="17" fillId="0" borderId="0"/>
    <xf numFmtId="0" fontId="20" fillId="0" borderId="0"/>
    <xf numFmtId="0" fontId="22" fillId="0" borderId="0"/>
    <xf numFmtId="0" fontId="20" fillId="0" borderId="0"/>
    <xf numFmtId="0" fontId="17" fillId="0" borderId="0"/>
    <xf numFmtId="0" fontId="20" fillId="0" borderId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2" fillId="0" borderId="0"/>
    <xf numFmtId="0" fontId="20" fillId="0" borderId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4" fillId="0" borderId="0"/>
    <xf numFmtId="0" fontId="20" fillId="0" borderId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68" fillId="0" borderId="0"/>
    <xf numFmtId="175" fontId="20" fillId="0" borderId="0" applyFont="0" applyFill="0" applyBorder="0" applyAlignment="0" applyProtection="0"/>
    <xf numFmtId="0" fontId="15" fillId="0" borderId="0"/>
    <xf numFmtId="173" fontId="15" fillId="0" borderId="0" applyFont="0" applyFill="0" applyBorder="0" applyAlignment="0" applyProtection="0"/>
    <xf numFmtId="0" fontId="14" fillId="0" borderId="0"/>
    <xf numFmtId="176" fontId="20" fillId="0" borderId="0" applyFont="0" applyFill="0" applyBorder="0" applyAlignment="0" applyProtection="0"/>
    <xf numFmtId="0" fontId="22" fillId="0" borderId="0"/>
    <xf numFmtId="9" fontId="14" fillId="0" borderId="0" applyFont="0" applyFill="0" applyBorder="0" applyAlignment="0" applyProtection="0"/>
    <xf numFmtId="181" fontId="68" fillId="0" borderId="0" applyFont="0" applyFill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193" fontId="27" fillId="8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193" fontId="27" fillId="7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2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9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193" fontId="27" fillId="13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193" fontId="27" fillId="3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193" fontId="27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2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21" borderId="0" applyNumberFormat="0" applyBorder="0" applyAlignment="0" applyProtection="0"/>
    <xf numFmtId="0" fontId="28" fillId="21" borderId="0" applyNumberFormat="0" applyBorder="0" applyAlignment="0" applyProtection="0"/>
    <xf numFmtId="0" fontId="53" fillId="2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19" borderId="0" applyNumberFormat="0" applyBorder="0" applyAlignment="0" applyProtection="0"/>
    <xf numFmtId="0" fontId="73" fillId="4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52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25" borderId="0" applyNumberFormat="0" applyBorder="0" applyAlignment="0" applyProtection="0"/>
    <xf numFmtId="0" fontId="53" fillId="25" borderId="0" applyNumberFormat="0" applyBorder="0" applyAlignment="0" applyProtection="0"/>
    <xf numFmtId="0" fontId="28" fillId="23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52" fillId="2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52" fillId="20" borderId="0" applyNumberFormat="0" applyBorder="0" applyAlignment="0" applyProtection="0"/>
    <xf numFmtId="0" fontId="28" fillId="24" borderId="0" applyNumberFormat="0" applyBorder="0" applyAlignment="0" applyProtection="0"/>
    <xf numFmtId="0" fontId="53" fillId="24" borderId="0" applyNumberFormat="0" applyBorder="0" applyAlignment="0" applyProtection="0"/>
    <xf numFmtId="0" fontId="28" fillId="26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24" borderId="0" applyNumberFormat="0" applyBorder="0" applyAlignment="0" applyProtection="0"/>
    <xf numFmtId="0" fontId="53" fillId="27" borderId="0" applyNumberFormat="0" applyBorder="0" applyAlignment="0" applyProtection="0"/>
    <xf numFmtId="0" fontId="28" fillId="1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4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4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15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52" fillId="2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22" borderId="0" applyNumberFormat="0" applyBorder="0" applyAlignment="0" applyProtection="0"/>
    <xf numFmtId="0" fontId="28" fillId="21" borderId="0" applyNumberFormat="0" applyBorder="0" applyAlignment="0" applyProtection="0"/>
    <xf numFmtId="0" fontId="53" fillId="22" borderId="0" applyNumberFormat="0" applyBorder="0" applyAlignment="0" applyProtection="0"/>
    <xf numFmtId="0" fontId="28" fillId="1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47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47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52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52" fillId="28" borderId="0" applyNumberFormat="0" applyBorder="0" applyAlignment="0" applyProtection="0"/>
    <xf numFmtId="0" fontId="28" fillId="20" borderId="0" applyNumberFormat="0" applyBorder="0" applyAlignment="0" applyProtection="0"/>
    <xf numFmtId="0" fontId="53" fillId="29" borderId="0" applyNumberFormat="0" applyBorder="0" applyAlignment="0" applyProtection="0"/>
    <xf numFmtId="0" fontId="28" fillId="1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4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4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18" borderId="0" applyNumberFormat="0" applyBorder="0" applyAlignment="0" applyProtection="0"/>
    <xf numFmtId="0" fontId="74" fillId="27" borderId="0" applyNumberFormat="0" applyBorder="0" applyAlignment="0" applyProtection="0"/>
    <xf numFmtId="0" fontId="29" fillId="3" borderId="0" applyNumberFormat="0" applyBorder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0" fontId="75" fillId="49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193" fontId="54" fillId="31" borderId="1" applyNumberFormat="0" applyAlignment="0" applyProtection="0"/>
    <xf numFmtId="0" fontId="32" fillId="32" borderId="2" applyNumberFormat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0" fontId="22" fillId="0" borderId="0" applyFont="0" applyFill="0" applyBorder="0" applyAlignment="0" applyProtection="0"/>
    <xf numFmtId="20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76" fillId="0" borderId="0"/>
    <xf numFmtId="208" fontId="77" fillId="0" borderId="0">
      <protection locked="0"/>
    </xf>
    <xf numFmtId="0" fontId="78" fillId="0" borderId="0"/>
    <xf numFmtId="200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201" fontId="2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01" fontId="2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35" fillId="33" borderId="0" applyNumberFormat="0" applyBorder="0" applyAlignment="0" applyProtection="0"/>
    <xf numFmtId="0" fontId="55" fillId="33" borderId="0" applyNumberFormat="0" applyBorder="0" applyAlignment="0" applyProtection="0"/>
    <xf numFmtId="0" fontId="35" fillId="36" borderId="0" applyNumberFormat="0" applyBorder="0" applyAlignment="0" applyProtection="0"/>
    <xf numFmtId="0" fontId="55" fillId="34" borderId="0" applyNumberFormat="0" applyBorder="0" applyAlignment="0" applyProtection="0"/>
    <xf numFmtId="0" fontId="35" fillId="35" borderId="0" applyNumberFormat="0" applyBorder="0" applyAlignment="0" applyProtection="0"/>
    <xf numFmtId="0" fontId="55" fillId="35" borderId="0" applyNumberFormat="0" applyBorder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193" fontId="37" fillId="13" borderId="1" applyNumberFormat="0" applyAlignment="0" applyProtection="0"/>
    <xf numFmtId="211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1" fontId="63" fillId="0" borderId="0" applyNumberFormat="0" applyFont="0" applyFill="0" applyBorder="0" applyAlignment="0" applyProtection="0"/>
    <xf numFmtId="196" fontId="66" fillId="0" borderId="0"/>
    <xf numFmtId="0" fontId="20" fillId="0" borderId="0"/>
    <xf numFmtId="0" fontId="38" fillId="0" borderId="0" applyNumberFormat="0" applyFill="0" applyBorder="0" applyAlignment="0" applyProtection="0"/>
    <xf numFmtId="2" fontId="20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80" fillId="0" borderId="33" applyNumberFormat="0" applyFill="0" applyAlignment="0" applyProtection="0"/>
    <xf numFmtId="0" fontId="45" fillId="0" borderId="10" applyNumberFormat="0" applyFill="0" applyAlignment="0" applyProtection="0"/>
    <xf numFmtId="0" fontId="39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65" fillId="0" borderId="6" applyNumberFormat="0" applyFill="0" applyAlignment="0" applyProtection="0"/>
    <xf numFmtId="0" fontId="40" fillId="0" borderId="6" applyNumberFormat="0" applyFill="0" applyAlignment="0" applyProtection="0"/>
    <xf numFmtId="0" fontId="81" fillId="0" borderId="34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0" fillId="0" borderId="0" applyFill="0" applyBorder="0" applyProtection="0">
      <alignment horizontal="center" vertical="center"/>
      <protection locked="0"/>
    </xf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3" fillId="0" borderId="3" applyNumberFormat="0" applyFill="0" applyAlignment="0" applyProtection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1" fillId="0" borderId="0" applyFont="0" applyFill="0" applyBorder="0" applyAlignment="0" applyProtection="0"/>
    <xf numFmtId="21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5" fontId="20" fillId="0" borderId="0" applyFill="0" applyBorder="0" applyAlignment="0" applyProtection="0"/>
    <xf numFmtId="215" fontId="20" fillId="0" borderId="0" applyFill="0" applyBorder="0" applyAlignment="0" applyProtection="0"/>
    <xf numFmtId="43" fontId="20" fillId="0" borderId="0" applyFont="0" applyFill="0" applyBorder="0" applyAlignment="0" applyProtection="0"/>
    <xf numFmtId="215" fontId="20" fillId="0" borderId="0" applyFill="0" applyBorder="0" applyAlignment="0" applyProtection="0"/>
    <xf numFmtId="186" fontId="20" fillId="0" borderId="0" applyFont="0" applyFill="0" applyBorder="0" applyAlignment="0" applyProtection="0"/>
    <xf numFmtId="215" fontId="20" fillId="0" borderId="0" applyFill="0" applyBorder="0" applyAlignment="0" applyProtection="0"/>
    <xf numFmtId="215" fontId="20" fillId="0" borderId="0" applyFill="0" applyBorder="0" applyAlignment="0" applyProtection="0"/>
    <xf numFmtId="40" fontId="22" fillId="0" borderId="0" applyFont="0" applyFill="0" applyBorder="0" applyAlignment="0" applyProtection="0"/>
    <xf numFmtId="215" fontId="20" fillId="0" borderId="0" applyFill="0" applyBorder="0" applyAlignment="0" applyProtection="0"/>
    <xf numFmtId="18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16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7" fontId="20" fillId="0" borderId="0" applyFill="0" applyBorder="0" applyAlignment="0" applyProtection="0"/>
    <xf numFmtId="180" fontId="20" fillId="0" borderId="0" applyFont="0" applyFill="0" applyBorder="0" applyAlignment="0" applyProtection="0"/>
    <xf numFmtId="217" fontId="20" fillId="0" borderId="0" applyFill="0" applyBorder="0" applyAlignment="0" applyProtection="0"/>
    <xf numFmtId="217" fontId="20" fillId="0" borderId="0" applyFill="0" applyBorder="0" applyAlignment="0" applyProtection="0"/>
    <xf numFmtId="43" fontId="20" fillId="0" borderId="0" applyFont="0" applyFill="0" applyBorder="0" applyAlignment="0" applyProtection="0"/>
    <xf numFmtId="217" fontId="20" fillId="0" borderId="0" applyFill="0" applyBorder="0" applyAlignment="0" applyProtection="0"/>
    <xf numFmtId="0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1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9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220" fontId="20" fillId="0" borderId="0" applyFill="0" applyBorder="0" applyAlignment="0" applyProtection="0"/>
    <xf numFmtId="0" fontId="27" fillId="0" borderId="0" applyFont="0" applyFill="0" applyBorder="0" applyAlignment="0" applyProtection="0"/>
    <xf numFmtId="220" fontId="20" fillId="0" borderId="0" applyFill="0" applyBorder="0" applyAlignment="0" applyProtection="0"/>
    <xf numFmtId="186" fontId="20" fillId="0" borderId="0" applyFont="0" applyFill="0" applyBorder="0" applyAlignment="0" applyProtection="0"/>
    <xf numFmtId="201" fontId="22" fillId="0" borderId="0" applyFont="0" applyFill="0" applyBorder="0" applyAlignment="0" applyProtection="0"/>
    <xf numFmtId="202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202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220" fontId="20" fillId="0" borderId="0" applyFill="0" applyBorder="0" applyAlignment="0" applyProtection="0"/>
    <xf numFmtId="44" fontId="20" fillId="0" borderId="0" applyFont="0" applyFill="0" applyBorder="0" applyAlignment="0" applyProtection="0"/>
    <xf numFmtId="220" fontId="20" fillId="0" borderId="0" applyFill="0" applyBorder="0" applyAlignment="0" applyProtection="0"/>
    <xf numFmtId="176" fontId="20" fillId="0" borderId="0" applyFont="0" applyFill="0" applyBorder="0" applyAlignment="0" applyProtection="0"/>
    <xf numFmtId="220" fontId="20" fillId="0" borderId="0" applyFill="0" applyBorder="0" applyAlignment="0" applyProtection="0"/>
    <xf numFmtId="186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93" fontId="64" fillId="13" borderId="0" applyNumberFormat="0" applyBorder="0" applyAlignment="0" applyProtection="0"/>
    <xf numFmtId="0" fontId="41" fillId="13" borderId="0" applyNumberFormat="0" applyBorder="0" applyAlignment="0" applyProtection="0"/>
    <xf numFmtId="0" fontId="22" fillId="0" borderId="0"/>
    <xf numFmtId="0" fontId="20" fillId="0" borderId="0"/>
    <xf numFmtId="193" fontId="27" fillId="0" borderId="0"/>
    <xf numFmtId="0" fontId="6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20" fillId="0" borderId="0"/>
    <xf numFmtId="193" fontId="27" fillId="0" borderId="0"/>
    <xf numFmtId="193" fontId="27" fillId="0" borderId="0"/>
    <xf numFmtId="192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193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193" fontId="2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27" fillId="0" borderId="0"/>
    <xf numFmtId="193" fontId="27" fillId="0" borderId="0"/>
    <xf numFmtId="193" fontId="27" fillId="0" borderId="0"/>
    <xf numFmtId="0" fontId="20" fillId="0" borderId="0"/>
    <xf numFmtId="193" fontId="27" fillId="0" borderId="0"/>
    <xf numFmtId="193" fontId="27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27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27" fillId="0" borderId="0"/>
    <xf numFmtId="0" fontId="20" fillId="0" borderId="0"/>
    <xf numFmtId="193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14" fillId="0" borderId="0"/>
    <xf numFmtId="193" fontId="14" fillId="0" borderId="0"/>
    <xf numFmtId="0" fontId="20" fillId="0" borderId="0"/>
    <xf numFmtId="193" fontId="14" fillId="0" borderId="0"/>
    <xf numFmtId="0" fontId="22" fillId="0" borderId="0"/>
    <xf numFmtId="0" fontId="20" fillId="0" borderId="0"/>
    <xf numFmtId="0" fontId="22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193" fontId="22" fillId="0" borderId="0"/>
    <xf numFmtId="0" fontId="22" fillId="0" borderId="0"/>
    <xf numFmtId="193" fontId="22" fillId="0" borderId="0"/>
    <xf numFmtId="0" fontId="20" fillId="0" borderId="0"/>
    <xf numFmtId="193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14" fillId="0" borderId="0"/>
    <xf numFmtId="193" fontId="14" fillId="0" borderId="0"/>
    <xf numFmtId="0" fontId="20" fillId="0" borderId="0"/>
    <xf numFmtId="193" fontId="14" fillId="0" borderId="0"/>
    <xf numFmtId="193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20" fillId="0" borderId="0"/>
    <xf numFmtId="193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" fontId="63" fillId="0" borderId="0" applyNumberForma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47" fillId="0" borderId="0"/>
    <xf numFmtId="0" fontId="20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2" fillId="0" borderId="0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14" fillId="0" borderId="0"/>
    <xf numFmtId="0" fontId="14" fillId="0" borderId="0"/>
    <xf numFmtId="0" fontId="68" fillId="0" borderId="0"/>
    <xf numFmtId="193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22" fillId="0" borderId="0"/>
    <xf numFmtId="0" fontId="47" fillId="0" borderId="0"/>
    <xf numFmtId="193" fontId="22" fillId="0" borderId="0"/>
    <xf numFmtId="0" fontId="20" fillId="0" borderId="0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3" fontId="22" fillId="0" borderId="0"/>
    <xf numFmtId="0" fontId="22" fillId="0" borderId="0"/>
    <xf numFmtId="0" fontId="22" fillId="0" borderId="0"/>
    <xf numFmtId="193" fontId="22" fillId="0" borderId="0"/>
    <xf numFmtId="0" fontId="20" fillId="0" borderId="0"/>
    <xf numFmtId="193" fontId="22" fillId="0" borderId="0"/>
    <xf numFmtId="0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193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193" fontId="27" fillId="0" borderId="0"/>
    <xf numFmtId="0" fontId="68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193" fontId="27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20" fillId="0" borderId="0"/>
    <xf numFmtId="0" fontId="20" fillId="0" borderId="0"/>
    <xf numFmtId="0" fontId="51" fillId="0" borderId="0"/>
    <xf numFmtId="4" fontId="63" fillId="0" borderId="0" applyNumberFormat="0"/>
    <xf numFmtId="0" fontId="20" fillId="0" borderId="0"/>
    <xf numFmtId="0" fontId="20" fillId="0" borderId="0"/>
    <xf numFmtId="193" fontId="27" fillId="0" borderId="0"/>
    <xf numFmtId="0" fontId="22" fillId="0" borderId="0"/>
    <xf numFmtId="0" fontId="51" fillId="0" borderId="0"/>
    <xf numFmtId="0" fontId="51" fillId="0" borderId="0"/>
    <xf numFmtId="4" fontId="63" fillId="0" borderId="0" applyNumberFormat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0" borderId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193" fontId="22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30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0" fontId="42" fillId="49" borderId="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4" fillId="0" borderId="0" applyFont="0" applyFill="0" applyBorder="0" applyAlignment="0" applyProtection="0"/>
    <xf numFmtId="38" fontId="84" fillId="0" borderId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193" fontId="42" fillId="31" borderId="9" applyNumberFormat="0" applyAlignment="0" applyProtection="0"/>
    <xf numFmtId="0" fontId="44" fillId="0" borderId="0" applyNumberFormat="0" applyFill="0" applyBorder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56" fillId="0" borderId="13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0" fontId="20" fillId="0" borderId="36" applyNumberFormat="0" applyFont="0" applyFill="0" applyAlignment="0" applyProtection="0"/>
    <xf numFmtId="0" fontId="20" fillId="0" borderId="36" applyNumberFormat="0" applyFon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0" fontId="43" fillId="0" borderId="0" applyNumberFormat="0" applyFill="0" applyBorder="0" applyAlignment="0" applyProtection="0"/>
    <xf numFmtId="0" fontId="85" fillId="0" borderId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7" fillId="0" borderId="0"/>
    <xf numFmtId="0" fontId="88" fillId="0" borderId="0"/>
    <xf numFmtId="43" fontId="13" fillId="0" borderId="0" applyFont="0" applyFill="0" applyBorder="0" applyAlignment="0" applyProtection="0"/>
    <xf numFmtId="0" fontId="13" fillId="0" borderId="0"/>
    <xf numFmtId="9" fontId="20" fillId="0" borderId="0" applyFont="0" applyFill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7" borderId="0" applyNumberFormat="0" applyBorder="0" applyAlignment="0" applyProtection="0"/>
    <xf numFmtId="0" fontId="27" fillId="6" borderId="0" applyNumberFormat="0" applyBorder="0" applyAlignment="0" applyProtection="0"/>
    <xf numFmtId="0" fontId="27" fillId="10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6" borderId="0" applyNumberFormat="0" applyBorder="0" applyAlignment="0" applyProtection="0"/>
    <xf numFmtId="0" fontId="27" fillId="10" borderId="0" applyNumberFormat="0" applyBorder="0" applyAlignment="0" applyProtection="0"/>
    <xf numFmtId="0" fontId="48" fillId="0" borderId="0"/>
    <xf numFmtId="14" fontId="20" fillId="0" borderId="0"/>
    <xf numFmtId="2" fontId="20" fillId="0" borderId="0"/>
    <xf numFmtId="0" fontId="89" fillId="0" borderId="0" applyNumberFormat="0" applyFill="0" applyBorder="0" applyAlignment="0" applyProtection="0">
      <alignment vertical="top"/>
      <protection locked="0"/>
    </xf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181" fontId="20" fillId="0" borderId="0" applyFont="0" applyFill="0" applyBorder="0" applyAlignment="0" applyProtection="0"/>
    <xf numFmtId="222" fontId="20" fillId="0" borderId="0" applyFont="0" applyFill="0" applyAlignment="0" applyProtection="0"/>
    <xf numFmtId="40" fontId="22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222" fontId="20" fillId="0" borderId="0" applyFont="0" applyFill="0" applyAlignment="0" applyProtection="0"/>
    <xf numFmtId="170" fontId="20" fillId="0" borderId="0" applyFont="0" applyFill="0" applyBorder="0" applyAlignment="0" applyProtection="0"/>
    <xf numFmtId="223" fontId="22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224" fontId="20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7" fillId="0" borderId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3" fontId="20" fillId="0" borderId="0"/>
    <xf numFmtId="211" fontId="47" fillId="0" borderId="0" applyFont="0" applyFill="0" applyBorder="0" applyAlignment="0" applyProtection="0"/>
    <xf numFmtId="187" fontId="90" fillId="13" borderId="0" applyNumberFormat="0" applyBorder="0" applyAlignment="0" applyProtection="0"/>
    <xf numFmtId="180" fontId="12" fillId="0" borderId="0" applyFont="0" applyFill="0" applyBorder="0" applyAlignment="0" applyProtection="0"/>
    <xf numFmtId="0" fontId="12" fillId="0" borderId="0"/>
    <xf numFmtId="18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2" fillId="0" borderId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2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228" fontId="20" fillId="0" borderId="0" applyFont="0" applyFill="0" applyBorder="0" applyAlignment="0" applyProtection="0"/>
    <xf numFmtId="22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2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30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31" fontId="20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26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8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225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3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1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64" fillId="29" borderId="0" applyNumberFormat="0" applyBorder="0" applyAlignment="0" applyProtection="0"/>
    <xf numFmtId="0" fontId="12" fillId="0" borderId="0"/>
    <xf numFmtId="0" fontId="12" fillId="0" borderId="0"/>
    <xf numFmtId="0" fontId="20" fillId="0" borderId="0"/>
    <xf numFmtId="39" fontId="24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92" fillId="0" borderId="0" applyNumberFormat="0" applyFill="0" applyBorder="0" applyProtection="0">
      <alignment vertical="top" wrapText="1"/>
    </xf>
    <xf numFmtId="0" fontId="12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92" fillId="0" borderId="0" applyNumberFormat="0" applyFill="0" applyBorder="0" applyProtection="0">
      <alignment vertical="top" wrapText="1"/>
    </xf>
    <xf numFmtId="0" fontId="20" fillId="0" borderId="0"/>
    <xf numFmtId="0" fontId="22" fillId="0" borderId="0"/>
    <xf numFmtId="0" fontId="12" fillId="0" borderId="0"/>
    <xf numFmtId="0" fontId="92" fillId="0" borderId="0" applyNumberFormat="0" applyFill="0" applyBorder="0" applyProtection="0">
      <alignment vertical="top" wrapText="1"/>
    </xf>
    <xf numFmtId="0" fontId="12" fillId="0" borderId="0"/>
    <xf numFmtId="0" fontId="20" fillId="0" borderId="0"/>
    <xf numFmtId="0" fontId="20" fillId="0" borderId="0"/>
    <xf numFmtId="0" fontId="92" fillId="0" borderId="0" applyNumberFormat="0" applyFill="0" applyBorder="0" applyProtection="0">
      <alignment vertical="top" wrapText="1"/>
    </xf>
    <xf numFmtId="0" fontId="20" fillId="0" borderId="0"/>
    <xf numFmtId="0" fontId="92" fillId="0" borderId="0" applyNumberFormat="0" applyFill="0" applyBorder="0" applyProtection="0">
      <alignment vertical="top" wrapText="1"/>
    </xf>
    <xf numFmtId="0" fontId="12" fillId="0" borderId="0"/>
    <xf numFmtId="0" fontId="92" fillId="0" borderId="0" applyNumberFormat="0" applyFill="0" applyBorder="0" applyProtection="0">
      <alignment vertical="top" wrapText="1"/>
    </xf>
    <xf numFmtId="0" fontId="92" fillId="0" borderId="0" applyNumberFormat="0" applyFill="0" applyBorder="0" applyProtection="0">
      <alignment vertical="top" wrapText="1"/>
    </xf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0" fontId="20" fillId="10" borderId="8" applyNumberFormat="0" applyFont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5" fillId="0" borderId="37" applyNumberFormat="0" applyFill="0" applyAlignment="0" applyProtection="0"/>
    <xf numFmtId="203" fontId="20" fillId="0" borderId="0" applyFont="0" applyFill="0" applyBorder="0" applyAlignment="0" applyProtection="0"/>
    <xf numFmtId="0" fontId="20" fillId="0" borderId="0"/>
    <xf numFmtId="0" fontId="20" fillId="0" borderId="0"/>
    <xf numFmtId="0" fontId="22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8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30" borderId="1" applyNumberFormat="0" applyAlignment="0" applyProtection="0"/>
    <xf numFmtId="0" fontId="31" fillId="30" borderId="1" applyNumberFormat="0" applyAlignment="0" applyProtection="0"/>
    <xf numFmtId="0" fontId="32" fillId="32" borderId="2" applyNumberFormat="0" applyAlignment="0" applyProtection="0"/>
    <xf numFmtId="0" fontId="33" fillId="0" borderId="3" applyNumberFormat="0" applyFill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08" fontId="77" fillId="0" borderId="0">
      <protection locked="0"/>
    </xf>
    <xf numFmtId="179" fontId="12" fillId="0" borderId="0" applyFont="0" applyFill="0" applyBorder="0" applyAlignment="0" applyProtection="0"/>
    <xf numFmtId="234" fontId="20" fillId="0" borderId="0" applyFont="0" applyFill="0" applyBorder="0" applyAlignment="0" applyProtection="0"/>
    <xf numFmtId="235" fontId="77" fillId="0" borderId="0">
      <protection locked="0"/>
    </xf>
    <xf numFmtId="0" fontId="49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8" borderId="0" applyNumberFormat="0" applyBorder="0" applyAlignment="0" applyProtection="0"/>
    <xf numFmtId="0" fontId="37" fillId="7" borderId="1" applyNumberFormat="0" applyAlignment="0" applyProtection="0"/>
    <xf numFmtId="218" fontId="22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2" fontId="49" fillId="0" borderId="0" applyFont="0" applyFill="0" applyBorder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34" fillId="0" borderId="7" applyNumberFormat="0" applyFill="0" applyAlignment="0" applyProtection="0"/>
    <xf numFmtId="0" fontId="29" fillId="3" borderId="0" applyNumberFormat="0" applyBorder="0" applyAlignment="0" applyProtection="0"/>
    <xf numFmtId="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40" fontId="22" fillId="0" borderId="0" applyFont="0" applyFill="0" applyBorder="0" applyAlignment="0" applyProtection="0"/>
    <xf numFmtId="236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237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237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237" fontId="20" fillId="0" borderId="0" applyFont="0" applyFill="0" applyBorder="0" applyAlignment="0" applyProtection="0"/>
    <xf numFmtId="237" fontId="20" fillId="0" borderId="0" applyFont="0" applyFill="0" applyBorder="0" applyAlignment="0" applyProtection="0"/>
    <xf numFmtId="238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218" fontId="20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0" fillId="0" borderId="0" applyFont="0" applyFill="0" applyBorder="0" applyAlignment="0" applyProtection="0"/>
    <xf numFmtId="239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49" fillId="0" borderId="0"/>
    <xf numFmtId="0" fontId="12" fillId="0" borderId="0"/>
    <xf numFmtId="193" fontId="27" fillId="0" borderId="0"/>
    <xf numFmtId="0" fontId="22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93" fillId="0" borderId="0"/>
    <xf numFmtId="0" fontId="22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22" fillId="0" borderId="0"/>
    <xf numFmtId="240" fontId="49" fillId="0" borderId="0"/>
    <xf numFmtId="193" fontId="22" fillId="0" borderId="0"/>
    <xf numFmtId="0" fontId="20" fillId="0" borderId="0"/>
    <xf numFmtId="0" fontId="68" fillId="0" borderId="0"/>
    <xf numFmtId="0" fontId="51" fillId="0" borderId="0"/>
    <xf numFmtId="0" fontId="42" fillId="30" borderId="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2" fillId="30" borderId="9" applyNumberFormat="0" applyAlignment="0" applyProtection="0"/>
    <xf numFmtId="0" fontId="4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34" fillId="0" borderId="7" applyNumberFormat="0" applyFill="0" applyAlignment="0" applyProtection="0"/>
    <xf numFmtId="0" fontId="44" fillId="0" borderId="0" applyNumberFormat="0" applyFill="0" applyBorder="0" applyAlignment="0" applyProtection="0"/>
    <xf numFmtId="0" fontId="20" fillId="0" borderId="0" applyFont="0" applyFill="0" applyBorder="0" applyAlignment="0" applyProtection="0"/>
    <xf numFmtId="239" fontId="20" fillId="0" borderId="0" applyFont="0" applyFill="0" applyBorder="0" applyAlignment="0" applyProtection="0"/>
    <xf numFmtId="0" fontId="22" fillId="0" borderId="0"/>
    <xf numFmtId="0" fontId="20" fillId="0" borderId="0"/>
    <xf numFmtId="18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22" fillId="0" borderId="0"/>
    <xf numFmtId="0" fontId="22" fillId="0" borderId="0"/>
    <xf numFmtId="0" fontId="12" fillId="0" borderId="0"/>
    <xf numFmtId="225" fontId="20" fillId="0" borderId="0" applyFont="0" applyFill="0" applyBorder="0" applyAlignment="0" applyProtection="0"/>
    <xf numFmtId="227" fontId="6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20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8" fontId="63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/>
    <xf numFmtId="180" fontId="63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3" fontId="12" fillId="0" borderId="0"/>
    <xf numFmtId="193" fontId="12" fillId="0" borderId="0"/>
    <xf numFmtId="193" fontId="12" fillId="0" borderId="0"/>
    <xf numFmtId="0" fontId="2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19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3" fontId="12" fillId="0" borderId="0"/>
    <xf numFmtId="193" fontId="12" fillId="0" borderId="0"/>
    <xf numFmtId="19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20" fillId="0" borderId="38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8" fontId="77" fillId="0" borderId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4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43" fontId="27" fillId="0" borderId="0" applyFont="0" applyFill="0" applyBorder="0" applyAlignment="0" applyProtection="0"/>
    <xf numFmtId="17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20" fillId="0" borderId="0"/>
    <xf numFmtId="182" fontId="2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198" fontId="20" fillId="0" borderId="0" applyFont="0" applyFill="0" applyBorder="0" applyAlignment="0" applyProtection="0"/>
    <xf numFmtId="0" fontId="8" fillId="0" borderId="0"/>
    <xf numFmtId="182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" fillId="30" borderId="44" applyNumberFormat="0" applyAlignment="0" applyProtection="0"/>
    <xf numFmtId="190" fontId="2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0" fontId="51" fillId="0" borderId="0" applyFont="0" applyFill="0" applyBorder="0" applyAlignment="0" applyProtection="0"/>
    <xf numFmtId="174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2" fillId="30" borderId="45" applyNumberFormat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91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7" fillId="0" borderId="0"/>
    <xf numFmtId="43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0" borderId="0"/>
    <xf numFmtId="0" fontId="20" fillId="0" borderId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1" borderId="44" applyNumberFormat="0" applyAlignment="0" applyProtection="0"/>
    <xf numFmtId="0" fontId="31" fillId="31" borderId="44" applyNumberFormat="0" applyAlignment="0" applyProtection="0"/>
    <xf numFmtId="0" fontId="31" fillId="31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32" fillId="32" borderId="2" applyNumberFormat="0" applyAlignment="0" applyProtection="0"/>
    <xf numFmtId="193" fontId="32" fillId="32" borderId="2" applyNumberFormat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38" fontId="20" fillId="0" borderId="0" applyFont="0" applyFill="0" applyBorder="0" applyAlignment="0" applyProtection="0"/>
    <xf numFmtId="238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42" fontId="20" fillId="0" borderId="0" applyFont="0" applyFill="0" applyBorder="0" applyAlignment="0" applyProtection="0"/>
    <xf numFmtId="242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8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193" fontId="28" fillId="18" borderId="0" applyNumberFormat="0" applyBorder="0" applyAlignment="0" applyProtection="0"/>
    <xf numFmtId="193" fontId="28" fillId="18" borderId="0" applyNumberFormat="0" applyBorder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79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218" fontId="22" fillId="0" borderId="0" applyFont="0" applyFill="0" applyBorder="0" applyAlignment="0" applyProtection="0"/>
    <xf numFmtId="218" fontId="22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193" fontId="61" fillId="0" borderId="0" applyFill="0" applyBorder="0" applyAlignment="0" applyProtection="0">
      <alignment vertical="top"/>
      <protection locked="0"/>
    </xf>
    <xf numFmtId="193" fontId="61" fillId="0" borderId="0" applyFill="0" applyBorder="0" applyAlignment="0" applyProtection="0">
      <alignment vertical="top"/>
      <protection locked="0"/>
    </xf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6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22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/>
    <xf numFmtId="0" fontId="20" fillId="0" borderId="0"/>
    <xf numFmtId="247" fontId="20" fillId="0" borderId="0" applyFont="0" applyFill="0" applyBorder="0" applyAlignment="0" applyProtection="0"/>
    <xf numFmtId="247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237" fontId="20" fillId="0" borderId="0" applyFont="0" applyFill="0" applyBorder="0" applyAlignment="0" applyProtection="0"/>
    <xf numFmtId="237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25" fontId="20" fillId="0" borderId="0" applyFont="0" applyFill="0" applyBorder="0" applyAlignment="0" applyProtection="0"/>
    <xf numFmtId="226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20" fillId="0" borderId="0"/>
    <xf numFmtId="0" fontId="20" fillId="0" borderId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11" fontId="49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15" fontId="20" fillId="0" borderId="0" applyFill="0" applyBorder="0" applyAlignment="0" applyProtection="0"/>
    <xf numFmtId="215" fontId="20" fillId="0" borderId="0" applyFill="0" applyBorder="0" applyAlignment="0" applyProtection="0"/>
    <xf numFmtId="211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48" fontId="20" fillId="0" borderId="0" applyFont="0" applyFill="0" applyBorder="0" applyAlignment="0" applyProtection="0"/>
    <xf numFmtId="248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5" fontId="20" fillId="0" borderId="0" applyFont="0" applyFill="0" applyBorder="0" applyAlignment="0" applyProtection="0"/>
    <xf numFmtId="218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2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216" fontId="8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217" fontId="20" fillId="0" borderId="0" applyFill="0" applyBorder="0" applyAlignment="0" applyProtection="0"/>
    <xf numFmtId="217" fontId="20" fillId="0" borderId="0" applyFill="0" applyBorder="0" applyAlignment="0" applyProtection="0"/>
    <xf numFmtId="24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18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218" fontId="20" fillId="0" borderId="0" applyFont="0" applyFill="0" applyBorder="0" applyAlignment="0" applyProtection="0"/>
    <xf numFmtId="218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68" fillId="0" borderId="0" applyFont="0" applyFill="0" applyBorder="0" applyAlignment="0" applyProtection="0"/>
    <xf numFmtId="180" fontId="6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93" fontId="7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93" fontId="7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93" fontId="7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20" fontId="20" fillId="0" borderId="0" applyFill="0" applyBorder="0" applyAlignment="0" applyProtection="0"/>
    <xf numFmtId="220" fontId="20" fillId="0" borderId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0" fontId="20" fillId="0" borderId="0" applyFont="0" applyFill="0" applyBorder="0" applyAlignment="0" applyProtection="0"/>
    <xf numFmtId="251" fontId="20" fillId="0" borderId="0" applyFont="0" applyFill="0" applyBorder="0" applyAlignment="0" applyProtection="0"/>
    <xf numFmtId="228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28" fontId="22" fillId="0" borderId="0" applyFont="0" applyFill="0" applyBorder="0" applyAlignment="0" applyProtection="0"/>
    <xf numFmtId="228" fontId="22" fillId="0" borderId="0" applyFont="0" applyFill="0" applyBorder="0" applyAlignment="0" applyProtection="0"/>
    <xf numFmtId="228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252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80" fontId="7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253" fontId="22" fillId="0" borderId="0" applyFont="0" applyFill="0" applyBorder="0" applyAlignment="0" applyProtection="0"/>
    <xf numFmtId="253" fontId="22" fillId="0" borderId="0" applyFont="0" applyFill="0" applyBorder="0" applyAlignment="0" applyProtection="0"/>
    <xf numFmtId="252" fontId="49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6" fontId="20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6" fontId="27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3" fontId="27" fillId="0" borderId="0"/>
    <xf numFmtId="193" fontId="27" fillId="0" borderId="0"/>
    <xf numFmtId="0" fontId="20" fillId="0" borderId="0"/>
    <xf numFmtId="0" fontId="20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193" fontId="27" fillId="0" borderId="0"/>
    <xf numFmtId="0" fontId="22" fillId="0" borderId="0"/>
    <xf numFmtId="199" fontId="49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0" fontId="93" fillId="0" borderId="0"/>
    <xf numFmtId="0" fontId="93" fillId="0" borderId="0"/>
    <xf numFmtId="0" fontId="20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0" borderId="0"/>
    <xf numFmtId="0" fontId="20" fillId="0" borderId="0"/>
    <xf numFmtId="0" fontId="22" fillId="0" borderId="0"/>
    <xf numFmtId="0" fontId="22" fillId="0" borderId="0"/>
    <xf numFmtId="0" fontId="7" fillId="0" borderId="0"/>
    <xf numFmtId="0" fontId="22" fillId="0" borderId="0"/>
    <xf numFmtId="0" fontId="22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99" fillId="0" borderId="0"/>
    <xf numFmtId="0" fontId="9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2" fillId="0" borderId="0"/>
    <xf numFmtId="193" fontId="22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0" fillId="0" borderId="0"/>
    <xf numFmtId="193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51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63" fillId="0" borderId="0" applyNumberFormat="0"/>
    <xf numFmtId="4" fontId="63" fillId="0" borderId="0" applyNumberForma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8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7" fillId="0" borderId="0"/>
    <xf numFmtId="193" fontId="22" fillId="0" borderId="0"/>
    <xf numFmtId="0" fontId="7" fillId="0" borderId="0"/>
    <xf numFmtId="0" fontId="22" fillId="0" borderId="0"/>
    <xf numFmtId="0" fontId="22" fillId="0" borderId="0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20" fillId="0" borderId="16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2" fillId="0" borderId="0"/>
    <xf numFmtId="193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193" fontId="22" fillId="0" borderId="0"/>
    <xf numFmtId="193" fontId="22" fillId="0" borderId="0"/>
    <xf numFmtId="193" fontId="22" fillId="0" borderId="0"/>
    <xf numFmtId="193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0" fontId="51" fillId="0" borderId="0"/>
    <xf numFmtId="0" fontId="51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0" fontId="22" fillId="0" borderId="0"/>
    <xf numFmtId="193" fontId="27" fillId="0" borderId="0"/>
    <xf numFmtId="193" fontId="27" fillId="0" borderId="0"/>
    <xf numFmtId="247" fontId="27" fillId="0" borderId="0"/>
    <xf numFmtId="247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193" fontId="27" fillId="0" borderId="0"/>
    <xf numFmtId="193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3" fontId="2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51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63" fillId="0" borderId="0" applyNumberFormat="0"/>
    <xf numFmtId="4" fontId="63" fillId="0" borderId="0" applyNumberFormat="0"/>
    <xf numFmtId="0" fontId="51" fillId="0" borderId="0"/>
    <xf numFmtId="0" fontId="51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193" fontId="27" fillId="0" borderId="0"/>
    <xf numFmtId="0" fontId="51" fillId="0" borderId="0"/>
    <xf numFmtId="0" fontId="51" fillId="0" borderId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7" fillId="10" borderId="47" applyNumberFormat="0" applyFont="0" applyAlignment="0" applyProtection="0"/>
    <xf numFmtId="0" fontId="27" fillId="10" borderId="47" applyNumberFormat="0" applyFont="0" applyAlignment="0" applyProtection="0"/>
    <xf numFmtId="0" fontId="27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0" fontId="4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0" fillId="58" borderId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254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55" fontId="20" fillId="0" borderId="0" applyFont="0" applyFill="0" applyBorder="0" applyAlignment="0" applyProtection="0"/>
    <xf numFmtId="0" fontId="51" fillId="0" borderId="0"/>
    <xf numFmtId="0" fontId="6" fillId="0" borderId="0"/>
    <xf numFmtId="0" fontId="20" fillId="0" borderId="0"/>
    <xf numFmtId="0" fontId="5" fillId="0" borderId="0"/>
    <xf numFmtId="0" fontId="5" fillId="44" borderId="0" applyNumberFormat="0" applyBorder="0" applyAlignment="0" applyProtection="0"/>
    <xf numFmtId="199" fontId="49" fillId="0" borderId="0"/>
    <xf numFmtId="0" fontId="31" fillId="30" borderId="55" applyNumberFormat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57" fontId="27" fillId="0" borderId="0" applyFill="0" applyBorder="0" applyAlignment="0" applyProtection="0"/>
    <xf numFmtId="211" fontId="49" fillId="0" borderId="0" applyFont="0" applyFill="0" applyBorder="0" applyAlignment="0" applyProtection="0"/>
    <xf numFmtId="0" fontId="100" fillId="0" borderId="0"/>
    <xf numFmtId="0" fontId="27" fillId="0" borderId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56" fontId="27" fillId="0" borderId="0" applyFill="0" applyBorder="0" applyAlignment="0" applyProtection="0"/>
    <xf numFmtId="180" fontId="5" fillId="0" borderId="0" applyFont="0" applyFill="0" applyBorder="0" applyAlignment="0" applyProtection="0"/>
    <xf numFmtId="257" fontId="27" fillId="0" borderId="0" applyFill="0" applyBorder="0" applyAlignment="0" applyProtection="0"/>
    <xf numFmtId="176" fontId="5" fillId="0" borderId="0" applyFont="0" applyFill="0" applyBorder="0" applyAlignment="0" applyProtection="0"/>
    <xf numFmtId="199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56" applyNumberFormat="0" applyAlignment="0" applyProtection="0"/>
    <xf numFmtId="9" fontId="5" fillId="0" borderId="0" applyFont="0" applyFill="0" applyBorder="0" applyAlignment="0" applyProtection="0"/>
    <xf numFmtId="0" fontId="101" fillId="0" borderId="0"/>
    <xf numFmtId="0" fontId="5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02" fillId="0" borderId="0"/>
    <xf numFmtId="43" fontId="20" fillId="0" borderId="0" applyFont="0" applyFill="0" applyBorder="0" applyAlignment="0" applyProtection="0"/>
    <xf numFmtId="0" fontId="102" fillId="0" borderId="0"/>
    <xf numFmtId="43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20" fillId="0" borderId="0"/>
    <xf numFmtId="0" fontId="20" fillId="0" borderId="0"/>
    <xf numFmtId="0" fontId="28" fillId="45" borderId="0" applyNumberFormat="0" applyBorder="0" applyAlignment="0" applyProtection="0"/>
    <xf numFmtId="0" fontId="28" fillId="39" borderId="0" applyNumberFormat="0" applyBorder="0" applyAlignment="0" applyProtection="0"/>
    <xf numFmtId="0" fontId="28" fillId="25" borderId="0" applyNumberFormat="0" applyBorder="0" applyAlignment="0" applyProtection="0"/>
    <xf numFmtId="0" fontId="28" fillId="45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201" fontId="22" fillId="0" borderId="0" applyFont="0" applyFill="0" applyBorder="0" applyAlignment="0" applyProtection="0"/>
    <xf numFmtId="176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5" fillId="0" borderId="10" applyNumberFormat="0" applyFill="0" applyAlignment="0" applyProtection="0"/>
    <xf numFmtId="0" fontId="35" fillId="3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8" fillId="22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8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2" borderId="0" applyNumberFormat="0" applyBorder="0" applyAlignment="0" applyProtection="0"/>
    <xf numFmtId="0" fontId="28" fillId="22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8" fillId="29" borderId="0" applyNumberFormat="0" applyBorder="0" applyAlignment="0" applyProtection="0"/>
    <xf numFmtId="44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80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0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58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20" fillId="0" borderId="0" applyFont="0" applyFill="0" applyBorder="0" applyAlignment="0" applyProtection="0"/>
    <xf numFmtId="217" fontId="20" fillId="0" borderId="0" applyFill="0" applyBorder="0" applyAlignment="0" applyProtection="0"/>
    <xf numFmtId="234" fontId="20" fillId="0" borderId="0" applyFont="0" applyFill="0" applyBorder="0" applyAlignment="0" applyProtection="0"/>
    <xf numFmtId="217" fontId="20" fillId="0" borderId="0" applyFill="0" applyBorder="0" applyAlignment="0" applyProtection="0"/>
    <xf numFmtId="4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219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92" fillId="0" borderId="0" applyNumberFormat="0" applyFill="0" applyBorder="0" applyProtection="0">
      <alignment vertical="top" wrapText="1"/>
    </xf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93" fontId="22" fillId="0" borderId="0"/>
    <xf numFmtId="193" fontId="22" fillId="0" borderId="0"/>
    <xf numFmtId="0" fontId="92" fillId="0" borderId="0" applyNumberFormat="0" applyFill="0" applyBorder="0" applyProtection="0">
      <alignment vertical="top" wrapText="1"/>
    </xf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0" fillId="0" borderId="0"/>
    <xf numFmtId="43" fontId="10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22" fillId="0" borderId="0"/>
    <xf numFmtId="0" fontId="22" fillId="0" borderId="0"/>
    <xf numFmtId="0" fontId="20" fillId="0" borderId="0" applyFont="0" applyFill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27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39" borderId="0" applyNumberFormat="0" applyBorder="0" applyAlignment="0" applyProtection="0"/>
    <xf numFmtId="0" fontId="28" fillId="25" borderId="0" applyNumberFormat="0" applyBorder="0" applyAlignment="0" applyProtection="0"/>
    <xf numFmtId="0" fontId="28" fillId="45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74" fillId="27" borderId="0" applyNumberFormat="0" applyBorder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0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1" borderId="44" applyNumberFormat="0" applyAlignment="0" applyProtection="0"/>
    <xf numFmtId="0" fontId="31" fillId="31" borderId="44" applyNumberFormat="0" applyAlignment="0" applyProtection="0"/>
    <xf numFmtId="0" fontId="31" fillId="31" borderId="44" applyNumberFormat="0" applyAlignment="0" applyProtection="0"/>
    <xf numFmtId="0" fontId="75" fillId="49" borderId="44" applyNumberFormat="0" applyAlignment="0" applyProtection="0"/>
    <xf numFmtId="0" fontId="31" fillId="31" borderId="44" applyNumberFormat="0" applyAlignment="0" applyProtection="0"/>
    <xf numFmtId="0" fontId="31" fillId="31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0" fontId="75" fillId="49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0" fontId="31" fillId="30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193" fontId="54" fillId="31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0" fontId="31" fillId="30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193" fontId="54" fillId="31" borderId="44" applyNumberFormat="0" applyAlignment="0" applyProtection="0"/>
    <xf numFmtId="43" fontId="2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25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259" fontId="20" fillId="0" borderId="0" applyFont="0" applyFill="0" applyBorder="0" applyAlignment="0" applyProtection="0"/>
    <xf numFmtId="228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71" fontId="20" fillId="0" borderId="0" applyFont="0" applyFill="0" applyBorder="0" applyAlignment="0" applyProtection="0"/>
    <xf numFmtId="228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0" fillId="0" borderId="0" applyFont="0" applyFill="0" applyBorder="0" applyAlignment="0" applyProtection="0"/>
    <xf numFmtId="228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190" fontId="20" fillId="0" borderId="0" applyFont="0" applyFill="0" applyBorder="0" applyAlignment="0" applyProtection="0"/>
    <xf numFmtId="26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34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201" fontId="2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6" fontId="20" fillId="0" borderId="0" applyFont="0" applyFill="0" applyBorder="0" applyAlignment="0" applyProtection="0"/>
    <xf numFmtId="201" fontId="2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201" fontId="2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1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0" fontId="37" fillId="7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93" fontId="37" fillId="13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193" fontId="37" fillId="13" borderId="44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" fontId="20" fillId="0" borderId="0" applyNumberFormat="0" applyFill="0" applyBorder="0" applyAlignment="0" applyProtection="0"/>
    <xf numFmtId="0" fontId="60" fillId="0" borderId="0" applyFill="0" applyBorder="0" applyProtection="0">
      <alignment horizontal="center" vertical="center"/>
      <protection locked="0"/>
    </xf>
    <xf numFmtId="0" fontId="105" fillId="0" borderId="0" applyNumberFormat="0" applyFill="0" applyBorder="0" applyAlignment="0" applyProtection="0"/>
    <xf numFmtId="0" fontId="61" fillId="0" borderId="0" applyFill="0" applyBorder="0" applyAlignment="0" applyProtection="0">
      <alignment vertical="top"/>
      <protection locked="0"/>
    </xf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0" fontId="37" fillId="7" borderId="44" applyNumberFormat="0" applyAlignment="0" applyProtection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51" fillId="0" borderId="0" applyFont="0" applyFill="0" applyBorder="0" applyAlignment="0" applyProtection="0"/>
    <xf numFmtId="194" fontId="20" fillId="0" borderId="0" applyFont="0" applyFill="0" applyBorder="0" applyAlignment="0" applyProtection="0"/>
    <xf numFmtId="17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238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8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176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17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23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237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6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" fillId="0" borderId="0" applyFont="0" applyFill="0" applyBorder="0" applyAlignment="0" applyProtection="0"/>
    <xf numFmtId="237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8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2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23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7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1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7" fillId="0" borderId="0" applyFont="0" applyFill="0" applyBorder="0" applyAlignment="0" applyProtection="0"/>
    <xf numFmtId="180" fontId="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201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20" fontId="20" fillId="0" borderId="0" applyFill="0" applyBorder="0" applyAlignment="0" applyProtection="0"/>
    <xf numFmtId="44" fontId="2" fillId="0" borderId="0" applyFont="0" applyFill="0" applyBorder="0" applyAlignment="0" applyProtection="0"/>
    <xf numFmtId="179" fontId="22" fillId="0" borderId="0" applyFont="0" applyFill="0" applyBorder="0" applyAlignment="0" applyProtection="0"/>
    <xf numFmtId="248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20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86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01" fontId="22" fillId="0" borderId="0" applyFont="0" applyFill="0" applyBorder="0" applyAlignment="0" applyProtection="0"/>
    <xf numFmtId="234" fontId="2" fillId="0" borderId="0" applyFont="0" applyFill="0" applyBorder="0" applyAlignment="0" applyProtection="0"/>
    <xf numFmtId="176" fontId="20" fillId="0" borderId="0" applyFont="0" applyFill="0" applyBorder="0" applyAlignment="0" applyProtection="0"/>
    <xf numFmtId="174" fontId="22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23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234" fontId="20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" fillId="0" borderId="0" applyFont="0" applyFill="0" applyBorder="0" applyAlignment="0" applyProtection="0"/>
    <xf numFmtId="201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24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2" fillId="0" borderId="0"/>
    <xf numFmtId="19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0" fontId="20" fillId="0" borderId="0"/>
    <xf numFmtId="0" fontId="2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24" fillId="0" borderId="0"/>
    <xf numFmtId="0" fontId="22" fillId="0" borderId="0"/>
    <xf numFmtId="19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" fillId="0" borderId="0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0"/>
    <xf numFmtId="240" fontId="49" fillId="0" borderId="0"/>
    <xf numFmtId="0" fontId="22" fillId="0" borderId="0"/>
    <xf numFmtId="0" fontId="20" fillId="0" borderId="0"/>
    <xf numFmtId="0" fontId="107" fillId="0" borderId="0"/>
    <xf numFmtId="0" fontId="2" fillId="0" borderId="0"/>
    <xf numFmtId="0" fontId="92" fillId="0" borderId="0" applyNumberFormat="0" applyFill="0" applyBorder="0" applyProtection="0">
      <alignment vertical="top" wrapText="1"/>
    </xf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0" fillId="0" borderId="49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08" fillId="0" borderId="0"/>
    <xf numFmtId="0" fontId="92" fillId="0" borderId="0" applyNumberFormat="0" applyFill="0" applyBorder="0" applyProtection="0">
      <alignment vertical="top" wrapText="1"/>
    </xf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92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 applyNumberFormat="0" applyFill="0" applyBorder="0" applyProtection="0">
      <alignment vertical="top" wrapText="1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92" fillId="0" borderId="0" applyNumberFormat="0" applyFill="0" applyBorder="0" applyProtection="0">
      <alignment vertical="top" wrapText="1"/>
    </xf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7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7" fillId="10" borderId="47" applyNumberFormat="0" applyFont="0" applyAlignment="0" applyProtection="0"/>
    <xf numFmtId="0" fontId="27" fillId="10" borderId="47" applyNumberFormat="0" applyFont="0" applyAlignment="0" applyProtection="0"/>
    <xf numFmtId="0" fontId="27" fillId="10" borderId="47" applyNumberFormat="0" applyFont="0" applyAlignment="0" applyProtection="0"/>
    <xf numFmtId="193" fontId="22" fillId="10" borderId="47" applyNumberFormat="0" applyFont="0" applyAlignment="0" applyProtection="0"/>
    <xf numFmtId="0" fontId="27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193" fontId="22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20" fillId="10" borderId="47" applyNumberFormat="0" applyFon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30" borderId="45" applyNumberFormat="0" applyAlignment="0" applyProtection="0"/>
    <xf numFmtId="0" fontId="42" fillId="49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49" borderId="45" applyNumberFormat="0" applyAlignment="0" applyProtection="0"/>
    <xf numFmtId="0" fontId="42" fillId="31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1" borderId="45" applyNumberFormat="0" applyAlignment="0" applyProtection="0"/>
    <xf numFmtId="0" fontId="42" fillId="30" borderId="45" applyNumberFormat="0" applyAlignment="0" applyProtection="0"/>
    <xf numFmtId="0" fontId="42" fillId="31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0" fontId="42" fillId="49" borderId="4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0" fontId="42" fillId="30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0" fontId="42" fillId="30" borderId="45" applyNumberFormat="0" applyAlignment="0" applyProtection="0"/>
    <xf numFmtId="193" fontId="42" fillId="31" borderId="45" applyNumberFormat="0" applyAlignment="0" applyProtection="0"/>
    <xf numFmtId="0" fontId="42" fillId="30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193" fontId="42" fillId="31" borderId="45" applyNumberFormat="0" applyAlignment="0" applyProtection="0"/>
    <xf numFmtId="0" fontId="44" fillId="0" borderId="0" applyNumberFormat="0" applyFill="0" applyBorder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193" fontId="35" fillId="0" borderId="15" applyNumberFormat="0" applyFill="0" applyAlignment="0" applyProtection="0"/>
    <xf numFmtId="0" fontId="35" fillId="0" borderId="14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193" fontId="35" fillId="0" borderId="15" applyNumberFormat="0" applyFill="0" applyAlignment="0" applyProtection="0"/>
    <xf numFmtId="20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107" fillId="0" borderId="0"/>
    <xf numFmtId="189" fontId="20" fillId="0" borderId="0" applyFont="0" applyFill="0" applyBorder="0" applyAlignment="0" applyProtection="0"/>
    <xf numFmtId="171" fontId="1" fillId="0" borderId="0" applyFont="0" applyFill="0" applyBorder="0" applyAlignment="0" applyProtection="0"/>
    <xf numFmtId="18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3" fontId="27" fillId="8" borderId="0" applyNumberFormat="0" applyBorder="0" applyAlignment="0" applyProtection="0"/>
    <xf numFmtId="193" fontId="27" fillId="9" borderId="0" applyNumberFormat="0" applyBorder="0" applyAlignment="0" applyProtection="0"/>
    <xf numFmtId="0" fontId="27" fillId="3" borderId="0" applyNumberFormat="0" applyBorder="0" applyAlignment="0" applyProtection="0"/>
    <xf numFmtId="193" fontId="27" fillId="10" borderId="0" applyNumberFormat="0" applyBorder="0" applyAlignment="0" applyProtection="0"/>
    <xf numFmtId="0" fontId="27" fillId="4" borderId="0" applyNumberFormat="0" applyBorder="0" applyAlignment="0" applyProtection="0"/>
    <xf numFmtId="193" fontId="27" fillId="7" borderId="0" applyNumberFormat="0" applyBorder="0" applyAlignment="0" applyProtection="0"/>
    <xf numFmtId="0" fontId="27" fillId="5" borderId="0" applyNumberFormat="0" applyBorder="0" applyAlignment="0" applyProtection="0"/>
    <xf numFmtId="193" fontId="27" fillId="6" borderId="0" applyNumberFormat="0" applyBorder="0" applyAlignment="0" applyProtection="0"/>
    <xf numFmtId="0" fontId="27" fillId="6" borderId="0" applyNumberFormat="0" applyBorder="0" applyAlignment="0" applyProtection="0"/>
    <xf numFmtId="193" fontId="27" fillId="10" borderId="0" applyNumberFormat="0" applyBorder="0" applyAlignment="0" applyProtection="0"/>
    <xf numFmtId="0" fontId="27" fillId="7" borderId="0" applyNumberFormat="0" applyBorder="0" applyAlignment="0" applyProtection="0"/>
    <xf numFmtId="193" fontId="27" fillId="6" borderId="0" applyNumberFormat="0" applyBorder="0" applyAlignment="0" applyProtection="0"/>
    <xf numFmtId="0" fontId="27" fillId="8" borderId="0" applyNumberFormat="0" applyBorder="0" applyAlignment="0" applyProtection="0"/>
    <xf numFmtId="193" fontId="27" fillId="9" borderId="0" applyNumberFormat="0" applyBorder="0" applyAlignment="0" applyProtection="0"/>
    <xf numFmtId="0" fontId="27" fillId="9" borderId="0" applyNumberFormat="0" applyBorder="0" applyAlignment="0" applyProtection="0"/>
    <xf numFmtId="193" fontId="27" fillId="13" borderId="0" applyNumberFormat="0" applyBorder="0" applyAlignment="0" applyProtection="0"/>
    <xf numFmtId="0" fontId="27" fillId="11" borderId="0" applyNumberFormat="0" applyBorder="0" applyAlignment="0" applyProtection="0"/>
    <xf numFmtId="193" fontId="27" fillId="3" borderId="0" applyNumberFormat="0" applyBorder="0" applyAlignment="0" applyProtection="0"/>
    <xf numFmtId="0" fontId="27" fillId="5" borderId="0" applyNumberFormat="0" applyBorder="0" applyAlignment="0" applyProtection="0"/>
    <xf numFmtId="193" fontId="27" fillId="6" borderId="0" applyNumberFormat="0" applyBorder="0" applyAlignment="0" applyProtection="0"/>
    <xf numFmtId="0" fontId="27" fillId="8" borderId="0" applyNumberFormat="0" applyBorder="0" applyAlignment="0" applyProtection="0"/>
    <xf numFmtId="193" fontId="27" fillId="10" borderId="0" applyNumberFormat="0" applyBorder="0" applyAlignment="0" applyProtection="0"/>
    <xf numFmtId="0" fontId="27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93" fontId="28" fillId="6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93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93" fontId="28" fillId="12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93" fontId="28" fillId="3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93" fontId="28" fillId="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93" fontId="28" fillId="9" borderId="0" applyNumberFormat="0" applyBorder="0" applyAlignment="0" applyProtection="0"/>
    <xf numFmtId="0" fontId="28" fillId="1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193" fontId="30" fillId="6" borderId="0" applyNumberFormat="0" applyBorder="0" applyAlignment="0" applyProtection="0"/>
    <xf numFmtId="0" fontId="30" fillId="4" borderId="0" applyNumberFormat="0" applyBorder="0" applyAlignment="0" applyProtection="0"/>
    <xf numFmtId="0" fontId="31" fillId="30" borderId="44" applyNumberFormat="0" applyAlignment="0" applyProtection="0"/>
    <xf numFmtId="0" fontId="32" fillId="32" borderId="2" applyNumberFormat="0" applyAlignment="0" applyProtection="0"/>
    <xf numFmtId="0" fontId="32" fillId="32" borderId="2" applyNumberFormat="0" applyAlignment="0" applyProtection="0"/>
    <xf numFmtId="0" fontId="32" fillId="32" borderId="2" applyNumberFormat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193" fontId="43" fillId="0" borderId="4" applyNumberFormat="0" applyFill="0" applyAlignment="0" applyProtection="0"/>
    <xf numFmtId="0" fontId="33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5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193" fontId="28" fillId="38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193" fontId="28" fillId="12" borderId="0" applyNumberFormat="0" applyBorder="0" applyAlignment="0" applyProtection="0"/>
    <xf numFmtId="0" fontId="28" fillId="26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93" fontId="28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93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93" fontId="28" fillId="23" borderId="0" applyNumberFormat="0" applyBorder="0" applyAlignment="0" applyProtection="0"/>
    <xf numFmtId="0" fontId="36" fillId="42" borderId="0" applyNumberFormat="0" applyBorder="0" applyAlignment="0" applyProtection="0"/>
    <xf numFmtId="0" fontId="37" fillId="7" borderId="44" applyNumberFormat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93" fontId="29" fillId="5" borderId="0" applyNumberFormat="0" applyBorder="0" applyAlignment="0" applyProtection="0"/>
    <xf numFmtId="0" fontId="29" fillId="3" borderId="0" applyNumberFormat="0" applyBorder="0" applyAlignment="0" applyProtection="0"/>
    <xf numFmtId="193" fontId="64" fillId="13" borderId="0" applyNumberFormat="0" applyBorder="0" applyAlignment="0" applyProtection="0"/>
    <xf numFmtId="193" fontId="64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20" fillId="0" borderId="0"/>
    <xf numFmtId="0" fontId="20" fillId="10" borderId="47" applyNumberFormat="0" applyFont="0" applyAlignment="0" applyProtection="0"/>
    <xf numFmtId="9" fontId="22" fillId="0" borderId="0" applyFont="0" applyFill="0" applyBorder="0" applyAlignment="0" applyProtection="0"/>
    <xf numFmtId="0" fontId="42" fillId="30" borderId="45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3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6" applyNumberFormat="0" applyFill="0" applyAlignment="0" applyProtection="0"/>
    <xf numFmtId="0" fontId="40" fillId="0" borderId="6" applyNumberFormat="0" applyFill="0" applyAlignment="0" applyProtection="0"/>
    <xf numFmtId="193" fontId="65" fillId="0" borderId="12" applyNumberFormat="0" applyFill="0" applyAlignment="0" applyProtection="0"/>
    <xf numFmtId="0" fontId="40" fillId="0" borderId="6" applyNumberFormat="0" applyFill="0" applyAlignment="0" applyProtection="0"/>
    <xf numFmtId="193" fontId="56" fillId="0" borderId="13" applyNumberFormat="0" applyFill="0" applyAlignment="0" applyProtection="0"/>
    <xf numFmtId="0" fontId="34" fillId="0" borderId="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3" fontId="4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5" fillId="0" borderId="14" applyNumberFormat="0" applyFill="0" applyAlignment="0" applyProtection="0"/>
  </cellStyleXfs>
  <cellXfs count="777">
    <xf numFmtId="0" fontId="0" fillId="0" borderId="0" xfId="0"/>
    <xf numFmtId="4" fontId="21" fillId="0" borderId="0" xfId="615" applyNumberFormat="1" applyFont="1" applyFill="1" applyBorder="1" applyAlignment="1">
      <alignment vertical="center"/>
    </xf>
    <xf numFmtId="4" fontId="21" fillId="0" borderId="0" xfId="615" applyNumberFormat="1" applyFont="1" applyFill="1" applyBorder="1" applyAlignment="1">
      <alignment horizontal="left" vertical="center"/>
    </xf>
    <xf numFmtId="4" fontId="21" fillId="0" borderId="0" xfId="615" applyNumberFormat="1" applyFont="1" applyFill="1" applyBorder="1" applyAlignment="1">
      <alignment horizontal="center" vertical="center" wrapText="1"/>
    </xf>
    <xf numFmtId="4" fontId="21" fillId="0" borderId="20" xfId="617" applyNumberFormat="1" applyFont="1" applyFill="1" applyBorder="1" applyAlignment="1">
      <alignment horizontal="center" vertical="center"/>
    </xf>
    <xf numFmtId="4" fontId="21" fillId="0" borderId="21" xfId="617" applyNumberFormat="1" applyFont="1" applyFill="1" applyBorder="1" applyAlignment="1">
      <alignment horizontal="center" vertical="center" wrapText="1"/>
    </xf>
    <xf numFmtId="4" fontId="21" fillId="0" borderId="21" xfId="617" applyNumberFormat="1" applyFont="1" applyFill="1" applyBorder="1" applyAlignment="1">
      <alignment horizontal="center" vertical="center"/>
    </xf>
    <xf numFmtId="4" fontId="21" fillId="0" borderId="26" xfId="617" applyNumberFormat="1" applyFont="1" applyFill="1" applyBorder="1" applyAlignment="1">
      <alignment horizontal="center" vertical="center" wrapText="1"/>
    </xf>
    <xf numFmtId="4" fontId="21" fillId="0" borderId="42" xfId="6193" quotePrefix="1" applyNumberFormat="1" applyFont="1" applyFill="1" applyBorder="1" applyAlignment="1" applyProtection="1">
      <alignment horizontal="center"/>
    </xf>
    <xf numFmtId="4" fontId="21" fillId="0" borderId="27" xfId="6193" quotePrefix="1" applyNumberFormat="1" applyFont="1" applyFill="1" applyBorder="1" applyAlignment="1" applyProtection="1">
      <alignment horizontal="left" vertical="center"/>
    </xf>
    <xf numFmtId="4" fontId="21" fillId="0" borderId="27" xfId="6193" quotePrefix="1" applyNumberFormat="1" applyFont="1" applyFill="1" applyBorder="1" applyAlignment="1" applyProtection="1">
      <alignment horizontal="center" vertical="center"/>
    </xf>
    <xf numFmtId="2" fontId="21" fillId="0" borderId="27" xfId="6193" quotePrefix="1" applyNumberFormat="1" applyFont="1" applyFill="1" applyBorder="1" applyAlignment="1" applyProtection="1">
      <alignment horizontal="left" vertical="center"/>
    </xf>
    <xf numFmtId="4" fontId="26" fillId="0" borderId="27" xfId="6193" applyNumberFormat="1" applyFont="1" applyFill="1" applyBorder="1" applyAlignment="1" applyProtection="1">
      <alignment vertical="center"/>
    </xf>
    <xf numFmtId="0" fontId="21" fillId="0" borderId="16" xfId="6193" applyFont="1" applyFill="1" applyBorder="1" applyAlignment="1">
      <alignment horizontal="left" vertical="center"/>
    </xf>
    <xf numFmtId="4" fontId="26" fillId="0" borderId="16" xfId="6193" applyNumberFormat="1" applyFont="1" applyFill="1" applyBorder="1" applyAlignment="1">
      <alignment horizontal="right" vertical="center"/>
    </xf>
    <xf numFmtId="4" fontId="26" fillId="0" borderId="16" xfId="513" applyNumberFormat="1" applyFont="1" applyFill="1" applyBorder="1" applyAlignment="1">
      <alignment horizontal="center" vertical="center"/>
    </xf>
    <xf numFmtId="4" fontId="26" fillId="0" borderId="16" xfId="513" applyNumberFormat="1" applyFont="1" applyFill="1" applyBorder="1" applyAlignment="1">
      <alignment horizontal="right" vertical="center"/>
    </xf>
    <xf numFmtId="4" fontId="26" fillId="0" borderId="16" xfId="513" applyNumberFormat="1" applyFont="1" applyFill="1" applyBorder="1" applyAlignment="1">
      <alignment horizontal="right" vertical="center" wrapText="1"/>
    </xf>
    <xf numFmtId="0" fontId="26" fillId="0" borderId="16" xfId="6193" applyFont="1" applyFill="1" applyBorder="1" applyAlignment="1">
      <alignment horizontal="left" vertical="center" wrapText="1"/>
    </xf>
    <xf numFmtId="43" fontId="26" fillId="0" borderId="16" xfId="513" applyFont="1" applyFill="1" applyBorder="1" applyAlignment="1">
      <alignment horizontal="center" vertical="center"/>
    </xf>
    <xf numFmtId="4" fontId="26" fillId="0" borderId="16" xfId="6193" applyNumberFormat="1" applyFont="1" applyFill="1" applyBorder="1" applyAlignment="1">
      <alignment horizontal="center" vertical="center"/>
    </xf>
    <xf numFmtId="4" fontId="21" fillId="0" borderId="25" xfId="6193" applyNumberFormat="1" applyFont="1" applyFill="1" applyBorder="1" applyAlignment="1">
      <alignment horizontal="right" vertical="center"/>
    </xf>
    <xf numFmtId="0" fontId="21" fillId="0" borderId="16" xfId="6193" applyFont="1" applyFill="1" applyBorder="1" applyAlignment="1">
      <alignment horizontal="left" vertical="center" wrapText="1"/>
    </xf>
    <xf numFmtId="4" fontId="21" fillId="0" borderId="28" xfId="6193" applyNumberFormat="1" applyFont="1" applyFill="1" applyBorder="1" applyAlignment="1" applyProtection="1">
      <alignment horizontal="right" vertical="center"/>
    </xf>
    <xf numFmtId="4" fontId="21" fillId="0" borderId="19" xfId="6193" applyNumberFormat="1" applyFont="1" applyFill="1" applyBorder="1" applyAlignment="1" applyProtection="1">
      <alignment horizontal="right" vertical="center"/>
    </xf>
    <xf numFmtId="4" fontId="21" fillId="0" borderId="0" xfId="6193" applyNumberFormat="1" applyFont="1" applyFill="1" applyBorder="1" applyAlignment="1" applyProtection="1">
      <alignment horizontal="right" vertical="center"/>
    </xf>
    <xf numFmtId="0" fontId="26" fillId="0" borderId="0" xfId="6193" applyFont="1" applyFill="1" applyBorder="1" applyAlignment="1">
      <alignment horizontal="center"/>
    </xf>
    <xf numFmtId="0" fontId="26" fillId="0" borderId="0" xfId="6193" applyFont="1" applyFill="1" applyBorder="1" applyAlignment="1">
      <alignment horizontal="left" vertical="center" wrapText="1"/>
    </xf>
    <xf numFmtId="4" fontId="26" fillId="0" borderId="0" xfId="513" applyNumberFormat="1" applyFont="1" applyFill="1" applyBorder="1" applyAlignment="1">
      <alignment horizontal="right" vertical="center"/>
    </xf>
    <xf numFmtId="4" fontId="26" fillId="0" borderId="0" xfId="6193" applyNumberFormat="1" applyFont="1" applyFill="1" applyBorder="1" applyAlignment="1">
      <alignment horizontal="center" vertical="center"/>
    </xf>
    <xf numFmtId="4" fontId="26" fillId="0" borderId="0" xfId="6193" applyNumberFormat="1" applyFont="1" applyFill="1" applyBorder="1" applyAlignment="1">
      <alignment horizontal="right" vertical="center"/>
    </xf>
    <xf numFmtId="0" fontId="26" fillId="0" borderId="0" xfId="616" applyFont="1" applyFill="1" applyBorder="1"/>
    <xf numFmtId="0" fontId="26" fillId="0" borderId="0" xfId="616" applyFont="1" applyFill="1" applyBorder="1" applyAlignment="1">
      <alignment vertical="center"/>
    </xf>
    <xf numFmtId="0" fontId="26" fillId="0" borderId="0" xfId="616" applyFont="1" applyFill="1" applyBorder="1" applyAlignment="1">
      <alignment horizontal="center" vertical="center"/>
    </xf>
    <xf numFmtId="0" fontId="26" fillId="0" borderId="0" xfId="616" applyFont="1" applyFill="1" applyBorder="1" applyAlignment="1">
      <alignment horizontal="center"/>
    </xf>
    <xf numFmtId="192" fontId="21" fillId="0" borderId="0" xfId="616" applyNumberFormat="1" applyFont="1" applyFill="1" applyBorder="1" applyAlignment="1" applyProtection="1">
      <alignment horizontal="left" vertical="center"/>
    </xf>
    <xf numFmtId="0" fontId="21" fillId="0" borderId="0" xfId="616" applyFont="1" applyFill="1" applyBorder="1" applyAlignment="1">
      <alignment vertical="center"/>
    </xf>
    <xf numFmtId="0" fontId="21" fillId="0" borderId="43" xfId="616" applyFont="1" applyFill="1" applyBorder="1" applyAlignment="1">
      <alignment vertical="center"/>
    </xf>
    <xf numFmtId="4" fontId="26" fillId="0" borderId="0" xfId="616" applyNumberFormat="1" applyFont="1" applyFill="1" applyBorder="1" applyAlignment="1"/>
    <xf numFmtId="192" fontId="21" fillId="0" borderId="24" xfId="616" applyNumberFormat="1" applyFont="1" applyFill="1" applyBorder="1" applyAlignment="1" applyProtection="1">
      <alignment horizontal="center"/>
    </xf>
    <xf numFmtId="4" fontId="21" fillId="0" borderId="25" xfId="616" applyNumberFormat="1" applyFont="1" applyFill="1" applyBorder="1" applyAlignment="1">
      <alignment horizontal="right" vertical="center"/>
    </xf>
    <xf numFmtId="4" fontId="26" fillId="0" borderId="24" xfId="616" applyNumberFormat="1" applyFont="1" applyFill="1" applyBorder="1" applyAlignment="1" applyProtection="1">
      <alignment horizontal="center" vertical="top"/>
    </xf>
    <xf numFmtId="4" fontId="26" fillId="0" borderId="16" xfId="4130" applyNumberFormat="1" applyFont="1" applyFill="1" applyBorder="1" applyAlignment="1">
      <alignment horizontal="right" vertical="center"/>
    </xf>
    <xf numFmtId="0" fontId="26" fillId="0" borderId="16" xfId="616" applyFont="1" applyFill="1" applyBorder="1"/>
    <xf numFmtId="192" fontId="21" fillId="0" borderId="22" xfId="616" applyNumberFormat="1" applyFont="1" applyFill="1" applyBorder="1" applyAlignment="1" applyProtection="1">
      <alignment horizontal="right"/>
    </xf>
    <xf numFmtId="4" fontId="21" fillId="0" borderId="23" xfId="616" applyNumberFormat="1" applyFont="1" applyFill="1" applyBorder="1" applyAlignment="1" applyProtection="1">
      <alignment horizontal="left" vertical="center" wrapText="1"/>
    </xf>
    <xf numFmtId="39" fontId="26" fillId="0" borderId="23" xfId="616" applyNumberFormat="1" applyFont="1" applyFill="1" applyBorder="1" applyAlignment="1" applyProtection="1">
      <alignment horizontal="right" vertical="center"/>
    </xf>
    <xf numFmtId="192" fontId="26" fillId="0" borderId="23" xfId="616" applyNumberFormat="1" applyFont="1" applyFill="1" applyBorder="1" applyAlignment="1" applyProtection="1">
      <alignment horizontal="center" vertical="center"/>
    </xf>
    <xf numFmtId="4" fontId="26" fillId="0" borderId="23" xfId="616" applyNumberFormat="1" applyFont="1" applyFill="1" applyBorder="1" applyAlignment="1" applyProtection="1">
      <alignment horizontal="right" vertical="center"/>
    </xf>
    <xf numFmtId="192" fontId="21" fillId="0" borderId="19" xfId="616" applyNumberFormat="1" applyFont="1" applyFill="1" applyBorder="1" applyAlignment="1" applyProtection="1">
      <alignment horizontal="right"/>
    </xf>
    <xf numFmtId="4" fontId="21" fillId="0" borderId="19" xfId="616" applyNumberFormat="1" applyFont="1" applyFill="1" applyBorder="1" applyAlignment="1" applyProtection="1">
      <alignment horizontal="left" vertical="center" wrapText="1"/>
    </xf>
    <xf numFmtId="39" fontId="26" fillId="0" borderId="19" xfId="616" applyNumberFormat="1" applyFont="1" applyFill="1" applyBorder="1" applyAlignment="1" applyProtection="1">
      <alignment horizontal="right" vertical="center"/>
    </xf>
    <xf numFmtId="192" fontId="26" fillId="0" borderId="19" xfId="616" applyNumberFormat="1" applyFont="1" applyFill="1" applyBorder="1" applyAlignment="1" applyProtection="1">
      <alignment horizontal="center" vertical="center"/>
    </xf>
    <xf numFmtId="4" fontId="26" fillId="0" borderId="19" xfId="616" applyNumberFormat="1" applyFont="1" applyFill="1" applyBorder="1" applyAlignment="1" applyProtection="1">
      <alignment horizontal="right" vertical="center"/>
    </xf>
    <xf numFmtId="4" fontId="21" fillId="0" borderId="19" xfId="616" applyNumberFormat="1" applyFont="1" applyFill="1" applyBorder="1" applyAlignment="1">
      <alignment horizontal="right" vertical="center"/>
    </xf>
    <xf numFmtId="192" fontId="21" fillId="0" borderId="0" xfId="616" applyNumberFormat="1" applyFont="1" applyFill="1" applyBorder="1" applyAlignment="1" applyProtection="1">
      <alignment horizontal="right"/>
    </xf>
    <xf numFmtId="4" fontId="21" fillId="0" borderId="0" xfId="616" applyNumberFormat="1" applyFont="1" applyFill="1" applyBorder="1" applyAlignment="1" applyProtection="1">
      <alignment horizontal="left" vertical="center" wrapText="1"/>
    </xf>
    <xf numFmtId="39" fontId="26" fillId="0" borderId="0" xfId="616" applyNumberFormat="1" applyFont="1" applyFill="1" applyBorder="1" applyAlignment="1" applyProtection="1">
      <alignment horizontal="right" vertical="center"/>
    </xf>
    <xf numFmtId="192" fontId="26" fillId="0" borderId="0" xfId="616" applyNumberFormat="1" applyFont="1" applyFill="1" applyBorder="1" applyAlignment="1" applyProtection="1">
      <alignment horizontal="center" vertical="center"/>
    </xf>
    <xf numFmtId="4" fontId="26" fillId="0" borderId="0" xfId="616" applyNumberFormat="1" applyFont="1" applyFill="1" applyBorder="1" applyAlignment="1" applyProtection="1">
      <alignment horizontal="right" vertical="center"/>
    </xf>
    <xf numFmtId="4" fontId="21" fillId="0" borderId="0" xfId="616" applyNumberFormat="1" applyFont="1" applyFill="1" applyBorder="1" applyAlignment="1">
      <alignment horizontal="right" vertical="center"/>
    </xf>
    <xf numFmtId="4" fontId="26" fillId="0" borderId="0" xfId="616" applyNumberFormat="1" applyFont="1" applyFill="1" applyBorder="1" applyAlignment="1" applyProtection="1">
      <alignment horizontal="left" vertical="center" wrapText="1"/>
    </xf>
    <xf numFmtId="4" fontId="26" fillId="0" borderId="0" xfId="616" quotePrefix="1" applyNumberFormat="1" applyFont="1" applyFill="1" applyBorder="1" applyAlignment="1" applyProtection="1">
      <alignment horizontal="left" vertical="center" wrapText="1"/>
    </xf>
    <xf numFmtId="192" fontId="26" fillId="0" borderId="0" xfId="616" applyNumberFormat="1" applyFont="1" applyFill="1" applyBorder="1" applyAlignment="1" applyProtection="1">
      <alignment horizontal="left" vertical="center"/>
    </xf>
    <xf numFmtId="0" fontId="26" fillId="0" borderId="0" xfId="6193" applyFont="1" applyFill="1" applyBorder="1"/>
    <xf numFmtId="4" fontId="21" fillId="0" borderId="0" xfId="616" applyNumberFormat="1" applyFont="1" applyFill="1" applyBorder="1" applyAlignment="1" applyProtection="1">
      <alignment horizontal="right" vertical="center"/>
    </xf>
    <xf numFmtId="192" fontId="26" fillId="0" borderId="0" xfId="616" applyNumberFormat="1" applyFont="1" applyFill="1" applyBorder="1" applyAlignment="1" applyProtection="1">
      <alignment horizontal="left"/>
    </xf>
    <xf numFmtId="4" fontId="21" fillId="0" borderId="0" xfId="616" quotePrefix="1" applyNumberFormat="1" applyFont="1" applyFill="1" applyBorder="1" applyAlignment="1" applyProtection="1">
      <alignment horizontal="left" vertical="center" wrapText="1"/>
    </xf>
    <xf numFmtId="9" fontId="26" fillId="0" borderId="0" xfId="616" applyNumberFormat="1" applyFont="1" applyFill="1" applyBorder="1" applyAlignment="1" applyProtection="1">
      <alignment horizontal="right" vertical="center"/>
    </xf>
    <xf numFmtId="4" fontId="21" fillId="0" borderId="23" xfId="616" quotePrefix="1" applyNumberFormat="1" applyFont="1" applyFill="1" applyBorder="1" applyAlignment="1" applyProtection="1">
      <alignment horizontal="left" vertical="center" wrapText="1"/>
    </xf>
    <xf numFmtId="9" fontId="26" fillId="0" borderId="23" xfId="616" applyNumberFormat="1" applyFont="1" applyFill="1" applyBorder="1" applyAlignment="1" applyProtection="1">
      <alignment horizontal="right" vertical="center"/>
    </xf>
    <xf numFmtId="4" fontId="21" fillId="0" borderId="28" xfId="616" applyNumberFormat="1" applyFont="1" applyFill="1" applyBorder="1" applyAlignment="1" applyProtection="1">
      <alignment horizontal="right" vertical="center"/>
    </xf>
    <xf numFmtId="192" fontId="26" fillId="0" borderId="0" xfId="616" applyNumberFormat="1" applyFont="1" applyFill="1" applyBorder="1" applyAlignment="1" applyProtection="1">
      <alignment horizontal="right"/>
    </xf>
    <xf numFmtId="10" fontId="21" fillId="0" borderId="0" xfId="616" applyNumberFormat="1" applyFont="1" applyFill="1" applyBorder="1" applyAlignment="1" applyProtection="1">
      <alignment horizontal="right" vertical="center"/>
    </xf>
    <xf numFmtId="192" fontId="21" fillId="0" borderId="0" xfId="616" applyNumberFormat="1" applyFont="1" applyFill="1" applyBorder="1" applyAlignment="1" applyProtection="1">
      <alignment horizontal="center" vertical="center"/>
    </xf>
    <xf numFmtId="4" fontId="26" fillId="0" borderId="16" xfId="616" applyNumberFormat="1" applyFont="1" applyFill="1" applyBorder="1" applyAlignment="1" applyProtection="1">
      <alignment horizontal="center" vertical="top"/>
    </xf>
    <xf numFmtId="192" fontId="26" fillId="0" borderId="22" xfId="616" applyNumberFormat="1" applyFont="1" applyFill="1" applyBorder="1" applyAlignment="1" applyProtection="1">
      <alignment horizontal="left"/>
    </xf>
    <xf numFmtId="2" fontId="26" fillId="0" borderId="0" xfId="616" applyNumberFormat="1" applyFont="1" applyFill="1" applyBorder="1" applyAlignment="1" applyProtection="1">
      <alignment horizontal="right" vertical="center"/>
    </xf>
    <xf numFmtId="40" fontId="21" fillId="0" borderId="0" xfId="616" applyNumberFormat="1" applyFont="1" applyFill="1" applyBorder="1" applyAlignment="1" applyProtection="1">
      <alignment vertical="center"/>
    </xf>
    <xf numFmtId="0" fontId="21" fillId="0" borderId="0" xfId="6193" applyFont="1" applyFill="1" applyBorder="1" applyAlignment="1">
      <alignment vertical="center"/>
    </xf>
    <xf numFmtId="0" fontId="26" fillId="0" borderId="0" xfId="6193" applyFont="1" applyFill="1"/>
    <xf numFmtId="0" fontId="26" fillId="0" borderId="0" xfId="6193" applyFont="1" applyFill="1" applyAlignment="1">
      <alignment vertical="center"/>
    </xf>
    <xf numFmtId="0" fontId="26" fillId="0" borderId="0" xfId="6193" applyFont="1" applyFill="1" applyAlignment="1">
      <alignment horizontal="center" vertical="center"/>
    </xf>
    <xf numFmtId="2" fontId="26" fillId="0" borderId="0" xfId="6193" applyNumberFormat="1" applyFont="1" applyFill="1" applyAlignment="1">
      <alignment vertical="center"/>
    </xf>
    <xf numFmtId="241" fontId="26" fillId="0" borderId="0" xfId="6193" applyNumberFormat="1" applyFont="1" applyFill="1" applyAlignment="1">
      <alignment vertical="center"/>
    </xf>
    <xf numFmtId="0" fontId="26" fillId="0" borderId="0" xfId="6193" applyFont="1" applyFill="1" applyAlignment="1">
      <alignment horizontal="left" vertical="center"/>
    </xf>
    <xf numFmtId="4" fontId="26" fillId="0" borderId="16" xfId="590" applyNumberFormat="1" applyFont="1" applyFill="1" applyBorder="1" applyAlignment="1">
      <alignment horizontal="center" vertical="center"/>
    </xf>
    <xf numFmtId="0" fontId="26" fillId="0" borderId="27" xfId="6193" applyFont="1" applyFill="1" applyBorder="1" applyAlignment="1">
      <alignment horizontal="left" vertical="center" wrapText="1"/>
    </xf>
    <xf numFmtId="4" fontId="26" fillId="0" borderId="27" xfId="513" applyNumberFormat="1" applyFont="1" applyFill="1" applyBorder="1" applyAlignment="1">
      <alignment horizontal="right" vertical="center"/>
    </xf>
    <xf numFmtId="4" fontId="26" fillId="0" borderId="27" xfId="6193" applyNumberFormat="1" applyFont="1" applyFill="1" applyBorder="1" applyAlignment="1">
      <alignment horizontal="right" vertical="center"/>
    </xf>
    <xf numFmtId="4" fontId="21" fillId="0" borderId="43" xfId="6193" applyNumberFormat="1" applyFont="1" applyFill="1" applyBorder="1" applyAlignment="1">
      <alignment horizontal="right" vertical="center"/>
    </xf>
    <xf numFmtId="0" fontId="26" fillId="0" borderId="16" xfId="616" applyFont="1" applyFill="1" applyBorder="1" applyAlignment="1">
      <alignment wrapText="1"/>
    </xf>
    <xf numFmtId="3" fontId="21" fillId="0" borderId="16" xfId="590" applyNumberFormat="1" applyFont="1" applyFill="1" applyBorder="1" applyAlignment="1">
      <alignment horizontal="center" vertical="center"/>
    </xf>
    <xf numFmtId="4" fontId="21" fillId="0" borderId="16" xfId="590" applyNumberFormat="1" applyFont="1" applyFill="1" applyBorder="1" applyAlignment="1">
      <alignment horizontal="left" vertical="center" wrapText="1"/>
    </xf>
    <xf numFmtId="4" fontId="21" fillId="0" borderId="16" xfId="590" applyNumberFormat="1" applyFont="1" applyFill="1" applyBorder="1" applyAlignment="1">
      <alignment horizontal="center" vertical="center"/>
    </xf>
    <xf numFmtId="4" fontId="26" fillId="0" borderId="16" xfId="590" applyNumberFormat="1" applyFont="1" applyFill="1" applyBorder="1" applyAlignment="1">
      <alignment horizontal="left" vertical="center" wrapText="1"/>
    </xf>
    <xf numFmtId="3" fontId="26" fillId="0" borderId="16" xfId="590" applyNumberFormat="1" applyFont="1" applyFill="1" applyBorder="1" applyAlignment="1">
      <alignment horizontal="center" vertical="center"/>
    </xf>
    <xf numFmtId="4" fontId="21" fillId="0" borderId="31" xfId="590" applyNumberFormat="1" applyFont="1" applyFill="1" applyBorder="1" applyAlignment="1">
      <alignment horizontal="center" vertical="center" wrapText="1"/>
    </xf>
    <xf numFmtId="4" fontId="26" fillId="0" borderId="27" xfId="590" applyNumberFormat="1" applyFont="1" applyFill="1" applyBorder="1" applyAlignment="1">
      <alignment horizontal="left" vertical="center" wrapText="1"/>
    </xf>
    <xf numFmtId="4" fontId="26" fillId="0" borderId="16" xfId="590" applyNumberFormat="1" applyFont="1" applyFill="1" applyBorder="1" applyAlignment="1">
      <alignment horizontal="center" vertical="top"/>
    </xf>
    <xf numFmtId="4" fontId="26" fillId="0" borderId="16" xfId="514" applyNumberFormat="1" applyFont="1" applyFill="1" applyBorder="1" applyAlignment="1">
      <alignment horizontal="center" vertical="center"/>
    </xf>
    <xf numFmtId="3" fontId="21" fillId="0" borderId="30" xfId="590" applyNumberFormat="1" applyFont="1" applyFill="1" applyBorder="1" applyAlignment="1">
      <alignment horizontal="center" vertical="center"/>
    </xf>
    <xf numFmtId="4" fontId="21" fillId="0" borderId="30" xfId="590" applyNumberFormat="1" applyFont="1" applyFill="1" applyBorder="1" applyAlignment="1">
      <alignment horizontal="left" vertical="center" wrapText="1"/>
    </xf>
    <xf numFmtId="4" fontId="21" fillId="0" borderId="30" xfId="590" applyNumberFormat="1" applyFont="1" applyFill="1" applyBorder="1" applyAlignment="1">
      <alignment horizontal="center" vertical="center"/>
    </xf>
    <xf numFmtId="3" fontId="21" fillId="0" borderId="27" xfId="590" applyNumberFormat="1" applyFont="1" applyFill="1" applyBorder="1" applyAlignment="1">
      <alignment horizontal="center" vertical="center"/>
    </xf>
    <xf numFmtId="4" fontId="21" fillId="0" borderId="27" xfId="590" applyNumberFormat="1" applyFont="1" applyFill="1" applyBorder="1" applyAlignment="1">
      <alignment horizontal="left" vertical="center" wrapText="1"/>
    </xf>
    <xf numFmtId="4" fontId="21" fillId="0" borderId="27" xfId="590" applyNumberFormat="1" applyFont="1" applyFill="1" applyBorder="1" applyAlignment="1">
      <alignment horizontal="center" vertical="center"/>
    </xf>
    <xf numFmtId="4" fontId="26" fillId="0" borderId="16" xfId="2097" applyNumberFormat="1" applyFont="1" applyFill="1" applyBorder="1" applyAlignment="1" applyProtection="1">
      <alignment horizontal="right" vertical="center"/>
    </xf>
    <xf numFmtId="0" fontId="26" fillId="0" borderId="29" xfId="14107" applyNumberFormat="1" applyFont="1" applyFill="1" applyBorder="1" applyAlignment="1" applyProtection="1">
      <alignment horizontal="left" vertical="center" wrapText="1"/>
    </xf>
    <xf numFmtId="4" fontId="26" fillId="0" borderId="29" xfId="513" applyNumberFormat="1" applyFont="1" applyFill="1" applyBorder="1" applyAlignment="1">
      <alignment horizontal="right" vertical="center"/>
    </xf>
    <xf numFmtId="4" fontId="21" fillId="0" borderId="16" xfId="6193" applyNumberFormat="1" applyFont="1" applyFill="1" applyBorder="1" applyAlignment="1">
      <alignment horizontal="right" vertical="center"/>
    </xf>
    <xf numFmtId="4" fontId="26" fillId="0" borderId="16" xfId="507" applyNumberFormat="1" applyFont="1" applyFill="1" applyBorder="1" applyAlignment="1" applyProtection="1">
      <alignment horizontal="right" vertical="center" wrapText="1"/>
    </xf>
    <xf numFmtId="4" fontId="26" fillId="0" borderId="16" xfId="6171" applyNumberFormat="1" applyFont="1" applyFill="1" applyBorder="1" applyAlignment="1">
      <alignment horizontal="right" vertical="center"/>
    </xf>
    <xf numFmtId="4" fontId="26" fillId="0" borderId="16" xfId="0" applyNumberFormat="1" applyFont="1" applyFill="1" applyBorder="1" applyAlignment="1"/>
    <xf numFmtId="4" fontId="21" fillId="0" borderId="23" xfId="590" applyNumberFormat="1" applyFont="1" applyFill="1" applyBorder="1" applyAlignment="1">
      <alignment horizontal="center" vertical="center" wrapText="1"/>
    </xf>
    <xf numFmtId="4" fontId="26" fillId="0" borderId="49" xfId="513" applyNumberFormat="1" applyFont="1" applyFill="1" applyBorder="1" applyAlignment="1">
      <alignment horizontal="right" vertical="center"/>
    </xf>
    <xf numFmtId="4" fontId="26" fillId="0" borderId="49" xfId="6193" applyNumberFormat="1" applyFont="1" applyFill="1" applyBorder="1" applyAlignment="1">
      <alignment horizontal="center" vertical="center"/>
    </xf>
    <xf numFmtId="0" fontId="26" fillId="0" borderId="49" xfId="6193" applyFont="1" applyFill="1" applyBorder="1" applyAlignment="1">
      <alignment horizontal="left" vertical="center" wrapText="1"/>
    </xf>
    <xf numFmtId="4" fontId="21" fillId="0" borderId="50" xfId="6193" applyNumberFormat="1" applyFont="1" applyFill="1" applyBorder="1" applyAlignment="1">
      <alignment horizontal="right" vertical="center"/>
    </xf>
    <xf numFmtId="4" fontId="26" fillId="0" borderId="49" xfId="10311" applyNumberFormat="1" applyFont="1" applyFill="1" applyBorder="1" applyAlignment="1">
      <alignment horizontal="right" vertical="center"/>
    </xf>
    <xf numFmtId="0" fontId="26" fillId="0" borderId="16" xfId="0" applyFont="1" applyFill="1" applyBorder="1" applyAlignment="1">
      <alignment vertical="center" wrapText="1"/>
    </xf>
    <xf numFmtId="4" fontId="26" fillId="0" borderId="16" xfId="506" applyNumberFormat="1" applyFont="1" applyFill="1" applyBorder="1" applyAlignment="1" applyProtection="1">
      <alignment vertical="center" wrapText="1"/>
    </xf>
    <xf numFmtId="4" fontId="26" fillId="0" borderId="16" xfId="506" applyNumberFormat="1" applyFont="1" applyFill="1" applyBorder="1" applyAlignment="1" applyProtection="1">
      <alignment horizontal="center" vertical="center" wrapText="1"/>
    </xf>
    <xf numFmtId="4" fontId="26" fillId="0" borderId="16" xfId="3831" applyNumberFormat="1" applyFont="1" applyFill="1" applyBorder="1" applyAlignment="1">
      <alignment horizontal="right" vertical="center" wrapText="1"/>
    </xf>
    <xf numFmtId="3" fontId="21" fillId="0" borderId="48" xfId="590" applyNumberFormat="1" applyFont="1" applyFill="1" applyBorder="1" applyAlignment="1">
      <alignment horizontal="center" vertical="center"/>
    </xf>
    <xf numFmtId="4" fontId="21" fillId="0" borderId="48" xfId="590" applyNumberFormat="1" applyFont="1" applyFill="1" applyBorder="1" applyAlignment="1">
      <alignment horizontal="left" vertical="center" wrapText="1"/>
    </xf>
    <xf numFmtId="4" fontId="21" fillId="0" borderId="48" xfId="590" applyNumberFormat="1" applyFont="1" applyFill="1" applyBorder="1" applyAlignment="1">
      <alignment horizontal="center" vertical="center"/>
    </xf>
    <xf numFmtId="4" fontId="26" fillId="0" borderId="48" xfId="513" applyNumberFormat="1" applyFont="1" applyFill="1" applyBorder="1" applyAlignment="1">
      <alignment horizontal="right" vertical="center"/>
    </xf>
    <xf numFmtId="4" fontId="26" fillId="0" borderId="48" xfId="6193" applyNumberFormat="1" applyFont="1" applyFill="1" applyBorder="1" applyAlignment="1">
      <alignment horizontal="right" vertical="center"/>
    </xf>
    <xf numFmtId="4" fontId="21" fillId="0" borderId="54" xfId="6193" applyNumberFormat="1" applyFont="1" applyFill="1" applyBorder="1" applyAlignment="1">
      <alignment horizontal="right" vertical="center"/>
    </xf>
    <xf numFmtId="4" fontId="26" fillId="0" borderId="42" xfId="616" applyNumberFormat="1" applyFont="1" applyFill="1" applyBorder="1" applyAlignment="1" applyProtection="1">
      <alignment horizontal="center" vertical="top"/>
    </xf>
    <xf numFmtId="4" fontId="26" fillId="0" borderId="27" xfId="6193" applyNumberFormat="1" applyFont="1" applyFill="1" applyBorder="1" applyAlignment="1">
      <alignment horizontal="center" vertical="center"/>
    </xf>
    <xf numFmtId="4" fontId="26" fillId="0" borderId="57" xfId="6193" applyNumberFormat="1" applyFont="1" applyFill="1" applyBorder="1" applyAlignment="1">
      <alignment horizontal="right" vertical="center"/>
    </xf>
    <xf numFmtId="4" fontId="26" fillId="0" borderId="57" xfId="513" applyNumberFormat="1" applyFont="1" applyFill="1" applyBorder="1" applyAlignment="1">
      <alignment horizontal="right" vertical="center"/>
    </xf>
    <xf numFmtId="4" fontId="26" fillId="0" borderId="16" xfId="0" applyNumberFormat="1" applyFont="1" applyFill="1" applyBorder="1" applyAlignment="1">
      <alignment horizontal="center"/>
    </xf>
    <xf numFmtId="4" fontId="21" fillId="0" borderId="27" xfId="6193" applyNumberFormat="1" applyFont="1" applyFill="1" applyBorder="1" applyAlignment="1">
      <alignment horizontal="right" vertical="center"/>
    </xf>
    <xf numFmtId="3" fontId="21" fillId="0" borderId="52" xfId="590" applyNumberFormat="1" applyFont="1" applyFill="1" applyBorder="1" applyAlignment="1">
      <alignment horizontal="center" vertical="center"/>
    </xf>
    <xf numFmtId="4" fontId="21" fillId="0" borderId="53" xfId="590" applyNumberFormat="1" applyFont="1" applyFill="1" applyBorder="1" applyAlignment="1">
      <alignment horizontal="center" vertical="center"/>
    </xf>
    <xf numFmtId="4" fontId="26" fillId="0" borderId="53" xfId="513" applyNumberFormat="1" applyFont="1" applyFill="1" applyBorder="1" applyAlignment="1">
      <alignment horizontal="right" vertical="center"/>
    </xf>
    <xf numFmtId="4" fontId="21" fillId="0" borderId="52" xfId="6193" applyNumberFormat="1" applyFont="1" applyFill="1" applyBorder="1" applyAlignment="1">
      <alignment horizontal="right" vertical="center"/>
    </xf>
    <xf numFmtId="4" fontId="26" fillId="0" borderId="32" xfId="513" applyNumberFormat="1" applyFont="1" applyFill="1" applyBorder="1" applyAlignment="1">
      <alignment horizontal="right" vertical="center"/>
    </xf>
    <xf numFmtId="4" fontId="26" fillId="0" borderId="49" xfId="616" applyNumberFormat="1" applyFont="1" applyFill="1" applyBorder="1" applyAlignment="1" applyProtection="1">
      <alignment horizontal="center" vertical="top"/>
    </xf>
    <xf numFmtId="4" fontId="26" fillId="0" borderId="17" xfId="616" applyNumberFormat="1" applyFont="1" applyFill="1" applyBorder="1" applyAlignment="1" applyProtection="1">
      <alignment horizontal="center" vertical="top"/>
    </xf>
    <xf numFmtId="0" fontId="21" fillId="0" borderId="31" xfId="6193" applyFont="1" applyFill="1" applyBorder="1" applyAlignment="1">
      <alignment horizontal="center" vertical="center" wrapText="1"/>
    </xf>
    <xf numFmtId="0" fontId="26" fillId="0" borderId="57" xfId="6193" applyFont="1" applyFill="1" applyBorder="1" applyAlignment="1">
      <alignment horizontal="left" vertical="center" wrapText="1"/>
    </xf>
    <xf numFmtId="4" fontId="26" fillId="0" borderId="57" xfId="6193" applyNumberFormat="1" applyFont="1" applyFill="1" applyBorder="1" applyAlignment="1">
      <alignment horizontal="center" vertical="center"/>
    </xf>
    <xf numFmtId="4" fontId="26" fillId="0" borderId="27" xfId="616" applyNumberFormat="1" applyFont="1" applyFill="1" applyBorder="1" applyAlignment="1" applyProtection="1">
      <alignment horizontal="center" vertical="top"/>
    </xf>
    <xf numFmtId="4" fontId="26" fillId="0" borderId="58" xfId="616" applyNumberFormat="1" applyFont="1" applyFill="1" applyBorder="1" applyAlignment="1" applyProtection="1">
      <alignment horizontal="center" vertical="top"/>
    </xf>
    <xf numFmtId="4" fontId="26" fillId="0" borderId="49" xfId="6193" applyNumberFormat="1" applyFont="1" applyFill="1" applyBorder="1" applyAlignment="1">
      <alignment horizontal="right" vertical="center"/>
    </xf>
    <xf numFmtId="4" fontId="26" fillId="0" borderId="49" xfId="10311" applyNumberFormat="1" applyFont="1" applyFill="1" applyBorder="1" applyAlignment="1">
      <alignment horizontal="right" vertical="center" wrapText="1"/>
    </xf>
    <xf numFmtId="4" fontId="26" fillId="0" borderId="24" xfId="0" applyNumberFormat="1" applyFont="1" applyFill="1" applyBorder="1" applyAlignment="1">
      <alignment horizontal="center" vertical="top"/>
    </xf>
    <xf numFmtId="4" fontId="26" fillId="0" borderId="49" xfId="0" applyNumberFormat="1" applyFont="1" applyFill="1" applyBorder="1" applyAlignment="1">
      <alignment vertical="center" wrapText="1"/>
    </xf>
    <xf numFmtId="4" fontId="21" fillId="0" borderId="59" xfId="590" applyNumberFormat="1" applyFont="1" applyFill="1" applyBorder="1" applyAlignment="1">
      <alignment horizontal="center" wrapText="1"/>
    </xf>
    <xf numFmtId="4" fontId="21" fillId="0" borderId="49" xfId="590" applyNumberFormat="1" applyFont="1" applyFill="1" applyBorder="1" applyAlignment="1">
      <alignment horizontal="center" wrapText="1"/>
    </xf>
    <xf numFmtId="4" fontId="21" fillId="0" borderId="24" xfId="590" applyNumberFormat="1" applyFont="1" applyFill="1" applyBorder="1" applyAlignment="1">
      <alignment horizontal="center" wrapText="1"/>
    </xf>
    <xf numFmtId="4" fontId="26" fillId="0" borderId="16" xfId="3883" applyNumberFormat="1" applyFont="1" applyFill="1" applyBorder="1" applyAlignment="1"/>
    <xf numFmtId="4" fontId="26" fillId="0" borderId="16" xfId="14138" applyNumberFormat="1" applyFont="1" applyFill="1" applyBorder="1" applyAlignment="1">
      <alignment horizontal="right" vertical="center" wrapText="1"/>
    </xf>
    <xf numFmtId="4" fontId="21" fillId="0" borderId="53" xfId="590" applyNumberFormat="1" applyFont="1" applyFill="1" applyBorder="1" applyAlignment="1">
      <alignment horizontal="center" wrapText="1"/>
    </xf>
    <xf numFmtId="4" fontId="26" fillId="43" borderId="0" xfId="14140" applyNumberFormat="1" applyFont="1" applyFill="1" applyBorder="1" applyAlignment="1">
      <alignment horizontal="left" vertical="center"/>
    </xf>
    <xf numFmtId="4" fontId="26" fillId="43" borderId="0" xfId="14140" applyNumberFormat="1" applyFont="1" applyFill="1" applyBorder="1" applyAlignment="1">
      <alignment vertical="center"/>
    </xf>
    <xf numFmtId="0" fontId="20" fillId="0" borderId="0" xfId="3883"/>
    <xf numFmtId="4" fontId="21" fillId="43" borderId="20" xfId="14140" applyNumberFormat="1" applyFont="1" applyFill="1" applyBorder="1" applyAlignment="1">
      <alignment horizontal="center" vertical="center"/>
    </xf>
    <xf numFmtId="4" fontId="21" fillId="43" borderId="46" xfId="14140" applyNumberFormat="1" applyFont="1" applyFill="1" applyBorder="1" applyAlignment="1">
      <alignment horizontal="center" vertical="center"/>
    </xf>
    <xf numFmtId="4" fontId="21" fillId="43" borderId="51" xfId="14140" applyNumberFormat="1" applyFont="1" applyFill="1" applyBorder="1" applyAlignment="1">
      <alignment horizontal="center" vertical="center"/>
    </xf>
    <xf numFmtId="4" fontId="21" fillId="43" borderId="26" xfId="14140" applyNumberFormat="1" applyFont="1" applyFill="1" applyBorder="1" applyAlignment="1">
      <alignment horizontal="center" vertical="center"/>
    </xf>
    <xf numFmtId="4" fontId="21" fillId="43" borderId="42" xfId="14140" applyNumberFormat="1" applyFont="1" applyFill="1" applyBorder="1" applyAlignment="1">
      <alignment horizontal="center" vertical="center"/>
    </xf>
    <xf numFmtId="4" fontId="21" fillId="43" borderId="60" xfId="14140" applyNumberFormat="1" applyFont="1" applyFill="1" applyBorder="1" applyAlignment="1">
      <alignment horizontal="left" vertical="center"/>
    </xf>
    <xf numFmtId="4" fontId="21" fillId="43" borderId="61" xfId="14140" applyNumberFormat="1" applyFont="1" applyFill="1" applyBorder="1" applyAlignment="1">
      <alignment horizontal="left" vertical="center"/>
    </xf>
    <xf numFmtId="4" fontId="26" fillId="43" borderId="43" xfId="14140" applyNumberFormat="1" applyFont="1" applyFill="1" applyBorder="1" applyAlignment="1">
      <alignment vertical="center"/>
    </xf>
    <xf numFmtId="1" fontId="21" fillId="43" borderId="24" xfId="14141" applyNumberFormat="1" applyFont="1" applyFill="1" applyBorder="1" applyAlignment="1">
      <alignment horizontal="center" vertical="center" wrapText="1"/>
    </xf>
    <xf numFmtId="4" fontId="21" fillId="43" borderId="52" xfId="12640" applyNumberFormat="1" applyFont="1" applyFill="1" applyBorder="1" applyAlignment="1">
      <alignment horizontal="left" vertical="center" wrapText="1"/>
    </xf>
    <xf numFmtId="4" fontId="21" fillId="43" borderId="53" xfId="12640" applyNumberFormat="1" applyFont="1" applyFill="1" applyBorder="1" applyAlignment="1">
      <alignment horizontal="left" vertical="center" wrapText="1"/>
    </xf>
    <xf numFmtId="4" fontId="26" fillId="43" borderId="25" xfId="14141" applyNumberFormat="1" applyFont="1" applyFill="1" applyBorder="1" applyAlignment="1">
      <alignment horizontal="right" vertical="center" wrapText="1"/>
    </xf>
    <xf numFmtId="4" fontId="21" fillId="43" borderId="0" xfId="14140" applyNumberFormat="1" applyFont="1" applyFill="1" applyBorder="1" applyAlignment="1">
      <alignment vertical="center"/>
    </xf>
    <xf numFmtId="4" fontId="26" fillId="43" borderId="0" xfId="14140" applyNumberFormat="1" applyFont="1" applyFill="1" applyBorder="1" applyAlignment="1">
      <alignment horizontal="right" vertical="center"/>
    </xf>
    <xf numFmtId="0" fontId="72" fillId="43" borderId="52" xfId="14142" applyFont="1" applyFill="1" applyBorder="1" applyAlignment="1">
      <alignment horizontal="left" vertical="center" wrapText="1"/>
    </xf>
    <xf numFmtId="0" fontId="72" fillId="43" borderId="53" xfId="14140" applyFont="1" applyFill="1" applyBorder="1" applyAlignment="1">
      <alignment horizontal="left" vertical="center" wrapText="1"/>
    </xf>
    <xf numFmtId="0" fontId="72" fillId="43" borderId="52" xfId="14140" applyFont="1" applyFill="1" applyBorder="1" applyAlignment="1">
      <alignment horizontal="left" vertical="center" wrapText="1"/>
    </xf>
    <xf numFmtId="2" fontId="69" fillId="43" borderId="24" xfId="14141" applyNumberFormat="1" applyFont="1" applyFill="1" applyBorder="1" applyAlignment="1">
      <alignment horizontal="center" vertical="center" wrapText="1"/>
    </xf>
    <xf numFmtId="0" fontId="69" fillId="43" borderId="62" xfId="14140" applyFont="1" applyFill="1" applyBorder="1" applyAlignment="1">
      <alignment horizontal="left" vertical="center" wrapText="1"/>
    </xf>
    <xf numFmtId="0" fontId="69" fillId="43" borderId="63" xfId="14140" applyFont="1" applyFill="1" applyBorder="1" applyAlignment="1">
      <alignment horizontal="left" vertical="center" wrapText="1"/>
    </xf>
    <xf numFmtId="4" fontId="21" fillId="43" borderId="22" xfId="14140" applyNumberFormat="1" applyFont="1" applyFill="1" applyBorder="1" applyAlignment="1">
      <alignment horizontal="center" vertical="center"/>
    </xf>
    <xf numFmtId="4" fontId="21" fillId="43" borderId="23" xfId="14140" applyNumberFormat="1" applyFont="1" applyFill="1" applyBorder="1" applyAlignment="1">
      <alignment horizontal="left" vertical="center" wrapText="1"/>
    </xf>
    <xf numFmtId="4" fontId="21" fillId="43" borderId="28" xfId="14140" applyNumberFormat="1" applyFont="1" applyFill="1" applyBorder="1" applyAlignment="1">
      <alignment horizontal="right" vertical="center"/>
    </xf>
    <xf numFmtId="4" fontId="26" fillId="43" borderId="0" xfId="14143" applyNumberFormat="1" applyFont="1" applyFill="1" applyBorder="1" applyAlignment="1">
      <alignment vertical="center"/>
    </xf>
    <xf numFmtId="4" fontId="26" fillId="43" borderId="0" xfId="14140" applyNumberFormat="1" applyFont="1" applyFill="1" applyBorder="1" applyAlignment="1">
      <alignment horizontal="center" vertical="center"/>
    </xf>
    <xf numFmtId="4" fontId="21" fillId="43" borderId="0" xfId="14140" applyNumberFormat="1" applyFont="1" applyFill="1" applyBorder="1" applyAlignment="1">
      <alignment horizontal="left" vertical="center"/>
    </xf>
    <xf numFmtId="10" fontId="26" fillId="43" borderId="0" xfId="14144" applyNumberFormat="1" applyFont="1" applyFill="1" applyBorder="1"/>
    <xf numFmtId="4" fontId="21" fillId="43" borderId="0" xfId="14140" applyNumberFormat="1" applyFont="1" applyFill="1" applyBorder="1" applyAlignment="1">
      <alignment horizontal="center" vertical="center"/>
    </xf>
    <xf numFmtId="4" fontId="26" fillId="43" borderId="0" xfId="14140" applyNumberFormat="1" applyFont="1" applyFill="1" applyBorder="1"/>
    <xf numFmtId="4" fontId="21" fillId="43" borderId="0" xfId="14140" applyNumberFormat="1" applyFont="1" applyFill="1" applyBorder="1" applyAlignment="1">
      <alignment horizontal="right" vertical="center"/>
    </xf>
    <xf numFmtId="4" fontId="103" fillId="43" borderId="22" xfId="14140" applyNumberFormat="1" applyFont="1" applyFill="1" applyBorder="1" applyAlignment="1">
      <alignment horizontal="center" vertical="center"/>
    </xf>
    <xf numFmtId="4" fontId="104" fillId="43" borderId="23" xfId="14140" applyNumberFormat="1" applyFont="1" applyFill="1" applyBorder="1" applyAlignment="1">
      <alignment horizontal="right"/>
    </xf>
    <xf numFmtId="4" fontId="103" fillId="43" borderId="28" xfId="14140" applyNumberFormat="1" applyFont="1" applyFill="1" applyBorder="1" applyAlignment="1">
      <alignment horizontal="right" vertical="center"/>
    </xf>
    <xf numFmtId="4" fontId="104" fillId="43" borderId="0" xfId="14140" applyNumberFormat="1" applyFont="1" applyFill="1" applyAlignment="1">
      <alignment horizontal="center" vertical="center"/>
    </xf>
    <xf numFmtId="4" fontId="104" fillId="43" borderId="0" xfId="14140" applyNumberFormat="1" applyFont="1" applyFill="1" applyAlignment="1">
      <alignment vertical="center" wrapText="1"/>
    </xf>
    <xf numFmtId="4" fontId="104" fillId="43" borderId="0" xfId="14140" applyNumberFormat="1" applyFont="1" applyFill="1" applyAlignment="1"/>
    <xf numFmtId="4" fontId="103" fillId="43" borderId="0" xfId="14140" applyNumberFormat="1" applyFont="1" applyFill="1" applyBorder="1" applyAlignment="1">
      <alignment vertical="center" wrapText="1"/>
    </xf>
    <xf numFmtId="10" fontId="103" fillId="43" borderId="0" xfId="14144" applyNumberFormat="1" applyFont="1" applyFill="1" applyBorder="1" applyAlignment="1"/>
    <xf numFmtId="4" fontId="104" fillId="43" borderId="0" xfId="14140" applyNumberFormat="1" applyFont="1" applyFill="1" applyAlignment="1">
      <alignment vertical="center"/>
    </xf>
    <xf numFmtId="4" fontId="103" fillId="43" borderId="23" xfId="14140" applyNumberFormat="1" applyFont="1" applyFill="1" applyBorder="1" applyAlignment="1">
      <alignment horizontal="left" vertical="center" wrapText="1"/>
    </xf>
    <xf numFmtId="4" fontId="26" fillId="0" borderId="0" xfId="14142" applyNumberFormat="1" applyFont="1" applyFill="1" applyBorder="1" applyAlignment="1"/>
    <xf numFmtId="4" fontId="21" fillId="0" borderId="0" xfId="14142" applyNumberFormat="1" applyFont="1" applyFill="1" applyBorder="1" applyAlignment="1">
      <alignment horizontal="left"/>
    </xf>
    <xf numFmtId="4" fontId="26" fillId="0" borderId="0" xfId="14142" applyNumberFormat="1" applyFont="1" applyFill="1" applyBorder="1" applyAlignment="1">
      <alignment horizontal="left"/>
    </xf>
    <xf numFmtId="4" fontId="26" fillId="0" borderId="0" xfId="14142" applyNumberFormat="1" applyFont="1" applyFill="1" applyBorder="1" applyAlignment="1">
      <alignment horizontal="center"/>
    </xf>
    <xf numFmtId="4" fontId="26" fillId="0" borderId="0" xfId="14142" applyNumberFormat="1" applyFont="1" applyFill="1" applyBorder="1"/>
    <xf numFmtId="4" fontId="21" fillId="0" borderId="20" xfId="14142" applyNumberFormat="1" applyFont="1" applyFill="1" applyBorder="1" applyAlignment="1">
      <alignment horizontal="center" vertical="center"/>
    </xf>
    <xf numFmtId="4" fontId="21" fillId="0" borderId="21" xfId="14142" applyNumberFormat="1" applyFont="1" applyFill="1" applyBorder="1" applyAlignment="1">
      <alignment horizontal="center" vertical="center" wrapText="1"/>
    </xf>
    <xf numFmtId="4" fontId="21" fillId="0" borderId="21" xfId="14142" applyNumberFormat="1" applyFont="1" applyFill="1" applyBorder="1" applyAlignment="1">
      <alignment horizontal="center" vertical="center"/>
    </xf>
    <xf numFmtId="4" fontId="21" fillId="0" borderId="26" xfId="14142" applyNumberFormat="1" applyFont="1" applyFill="1" applyBorder="1" applyAlignment="1">
      <alignment horizontal="center" vertical="center"/>
    </xf>
    <xf numFmtId="4" fontId="26" fillId="0" borderId="27" xfId="14142" applyNumberFormat="1" applyFont="1" applyFill="1" applyBorder="1" applyAlignment="1">
      <alignment horizontal="center" vertical="center"/>
    </xf>
    <xf numFmtId="4" fontId="21" fillId="0" borderId="27" xfId="14142" applyNumberFormat="1" applyFont="1" applyFill="1" applyBorder="1" applyAlignment="1">
      <alignment horizontal="center" vertical="center"/>
    </xf>
    <xf numFmtId="4" fontId="26" fillId="0" borderId="27" xfId="14142" applyNumberFormat="1" applyFont="1" applyFill="1" applyBorder="1" applyAlignment="1"/>
    <xf numFmtId="4" fontId="21" fillId="0" borderId="27" xfId="14142" applyNumberFormat="1" applyFont="1" applyFill="1" applyBorder="1" applyAlignment="1">
      <alignment horizontal="center" vertical="center" wrapText="1"/>
    </xf>
    <xf numFmtId="4" fontId="26" fillId="0" borderId="16" xfId="14142" applyNumberFormat="1" applyFont="1" applyFill="1" applyBorder="1" applyAlignment="1"/>
    <xf numFmtId="4" fontId="21" fillId="0" borderId="23" xfId="14257" applyNumberFormat="1" applyFont="1" applyFill="1" applyBorder="1" applyAlignment="1">
      <alignment horizontal="left" wrapText="1"/>
    </xf>
    <xf numFmtId="4" fontId="21" fillId="0" borderId="23" xfId="14262" applyNumberFormat="1" applyFont="1" applyFill="1" applyBorder="1" applyAlignment="1">
      <alignment horizontal="left" wrapText="1"/>
    </xf>
    <xf numFmtId="3" fontId="21" fillId="0" borderId="24" xfId="0" applyNumberFormat="1" applyFont="1" applyFill="1" applyBorder="1" applyAlignment="1">
      <alignment horizontal="center" vertical="center"/>
    </xf>
    <xf numFmtId="4" fontId="26" fillId="0" borderId="22" xfId="616" applyNumberFormat="1" applyFont="1" applyFill="1" applyBorder="1" applyAlignment="1" applyProtection="1">
      <alignment horizontal="center" vertical="top"/>
    </xf>
    <xf numFmtId="0" fontId="21" fillId="0" borderId="23" xfId="6193" applyFont="1" applyFill="1" applyBorder="1" applyAlignment="1">
      <alignment horizontal="left" vertical="center" wrapText="1"/>
    </xf>
    <xf numFmtId="4" fontId="26" fillId="0" borderId="23" xfId="513" applyNumberFormat="1" applyFont="1" applyFill="1" applyBorder="1" applyAlignment="1">
      <alignment horizontal="right" vertical="center"/>
    </xf>
    <xf numFmtId="4" fontId="26" fillId="0" borderId="23" xfId="6193" applyNumberFormat="1" applyFont="1" applyFill="1" applyBorder="1" applyAlignment="1">
      <alignment horizontal="center" vertical="center"/>
    </xf>
    <xf numFmtId="4" fontId="21" fillId="0" borderId="28" xfId="6193" applyNumberFormat="1" applyFont="1" applyFill="1" applyBorder="1" applyAlignment="1">
      <alignment horizontal="right" vertical="center"/>
    </xf>
    <xf numFmtId="4" fontId="26" fillId="0" borderId="22" xfId="590" applyNumberFormat="1" applyFont="1" applyFill="1" applyBorder="1" applyAlignment="1">
      <alignment horizontal="center" vertical="center" wrapText="1"/>
    </xf>
    <xf numFmtId="4" fontId="21" fillId="0" borderId="23" xfId="590" applyNumberFormat="1" applyFont="1" applyFill="1" applyBorder="1" applyAlignment="1">
      <alignment horizontal="left" vertical="center" wrapText="1"/>
    </xf>
    <xf numFmtId="4" fontId="21" fillId="0" borderId="23" xfId="590" applyNumberFormat="1" applyFont="1" applyFill="1" applyBorder="1" applyAlignment="1">
      <alignment horizontal="right" vertical="center" wrapText="1"/>
    </xf>
    <xf numFmtId="4" fontId="26" fillId="0" borderId="23" xfId="10542" applyNumberFormat="1" applyFont="1" applyFill="1" applyBorder="1" applyAlignment="1">
      <alignment horizontal="right" vertical="center" wrapText="1"/>
    </xf>
    <xf numFmtId="4" fontId="26" fillId="0" borderId="22" xfId="590" applyNumberFormat="1" applyFont="1" applyFill="1" applyBorder="1" applyAlignment="1">
      <alignment horizontal="center" wrapText="1"/>
    </xf>
    <xf numFmtId="4" fontId="21" fillId="0" borderId="18" xfId="6193" applyNumberFormat="1" applyFont="1" applyFill="1" applyBorder="1" applyAlignment="1">
      <alignment horizontal="right" vertical="center"/>
    </xf>
    <xf numFmtId="4" fontId="21" fillId="0" borderId="49" xfId="0" applyNumberFormat="1" applyFont="1" applyFill="1" applyBorder="1" applyAlignment="1">
      <alignment vertical="center" wrapText="1"/>
    </xf>
    <xf numFmtId="4" fontId="21" fillId="0" borderId="39" xfId="6193" quotePrefix="1" applyNumberFormat="1" applyFont="1" applyFill="1" applyBorder="1" applyAlignment="1" applyProtection="1">
      <alignment horizontal="center"/>
    </xf>
    <xf numFmtId="4" fontId="21" fillId="0" borderId="40" xfId="6193" quotePrefix="1" applyNumberFormat="1" applyFont="1" applyFill="1" applyBorder="1" applyAlignment="1" applyProtection="1">
      <alignment horizontal="center" vertical="center"/>
    </xf>
    <xf numFmtId="4" fontId="21" fillId="0" borderId="41" xfId="6193" quotePrefix="1" applyNumberFormat="1" applyFont="1" applyFill="1" applyBorder="1" applyAlignment="1" applyProtection="1">
      <alignment horizontal="center" vertical="center"/>
    </xf>
    <xf numFmtId="0" fontId="26" fillId="0" borderId="16" xfId="616" applyFont="1" applyFill="1" applyBorder="1" applyAlignment="1">
      <alignment vertical="center"/>
    </xf>
    <xf numFmtId="0" fontId="26" fillId="0" borderId="16" xfId="0" applyFont="1" applyFill="1" applyBorder="1" applyAlignment="1">
      <alignment vertical="center"/>
    </xf>
    <xf numFmtId="0" fontId="26" fillId="0" borderId="16" xfId="0" applyFont="1" applyFill="1" applyBorder="1" applyAlignment="1">
      <alignment horizontal="center" vertical="center"/>
    </xf>
    <xf numFmtId="4" fontId="26" fillId="0" borderId="16" xfId="0" applyNumberFormat="1" applyFont="1" applyFill="1" applyBorder="1" applyAlignment="1">
      <alignment vertical="center"/>
    </xf>
    <xf numFmtId="4" fontId="26" fillId="0" borderId="16" xfId="0" applyNumberFormat="1" applyFont="1" applyFill="1" applyBorder="1" applyAlignment="1">
      <alignment horizontal="center" vertical="center"/>
    </xf>
    <xf numFmtId="4" fontId="26" fillId="0" borderId="49" xfId="0" applyNumberFormat="1" applyFont="1" applyFill="1" applyBorder="1" applyAlignment="1">
      <alignment vertical="center"/>
    </xf>
    <xf numFmtId="4" fontId="26" fillId="0" borderId="16" xfId="520" applyNumberFormat="1" applyFont="1" applyFill="1" applyBorder="1" applyAlignment="1" applyProtection="1">
      <alignment horizontal="right" vertical="center" wrapText="1"/>
    </xf>
    <xf numFmtId="4" fontId="26" fillId="0" borderId="49" xfId="0" applyNumberFormat="1" applyFont="1" applyFill="1" applyBorder="1" applyAlignment="1">
      <alignment horizontal="center" vertical="center"/>
    </xf>
    <xf numFmtId="4" fontId="21" fillId="0" borderId="50" xfId="0" applyNumberFormat="1" applyFont="1" applyFill="1" applyBorder="1" applyAlignment="1">
      <alignment vertical="center"/>
    </xf>
    <xf numFmtId="4" fontId="21" fillId="0" borderId="49" xfId="0" applyNumberFormat="1" applyFont="1" applyFill="1" applyBorder="1" applyAlignment="1">
      <alignment horizontal="center" vertical="center"/>
    </xf>
    <xf numFmtId="4" fontId="21" fillId="0" borderId="49" xfId="0" applyNumberFormat="1" applyFont="1" applyFill="1" applyBorder="1" applyAlignment="1">
      <alignment vertical="center"/>
    </xf>
    <xf numFmtId="4" fontId="21" fillId="0" borderId="50" xfId="0" applyNumberFormat="1" applyFont="1" applyFill="1" applyBorder="1" applyAlignment="1">
      <alignment horizontal="right" vertical="center"/>
    </xf>
    <xf numFmtId="0" fontId="26" fillId="0" borderId="57" xfId="616" applyFont="1" applyFill="1" applyBorder="1" applyAlignment="1">
      <alignment vertical="center"/>
    </xf>
    <xf numFmtId="0" fontId="26" fillId="0" borderId="23" xfId="616" applyFont="1" applyFill="1" applyBorder="1" applyAlignment="1">
      <alignment vertical="center"/>
    </xf>
    <xf numFmtId="0" fontId="26" fillId="0" borderId="27" xfId="616" applyFont="1" applyFill="1" applyBorder="1" applyAlignment="1">
      <alignment vertical="center"/>
    </xf>
    <xf numFmtId="4" fontId="26" fillId="0" borderId="49" xfId="0" applyNumberFormat="1" applyFont="1" applyFill="1" applyBorder="1" applyAlignment="1">
      <alignment horizontal="left" vertical="center" wrapText="1"/>
    </xf>
    <xf numFmtId="0" fontId="26" fillId="0" borderId="49" xfId="616" applyFont="1" applyFill="1" applyBorder="1" applyAlignment="1">
      <alignment vertical="center"/>
    </xf>
    <xf numFmtId="4" fontId="26" fillId="0" borderId="16" xfId="616" applyNumberFormat="1" applyFont="1" applyFill="1" applyBorder="1" applyAlignment="1" applyProtection="1">
      <alignment horizontal="left" vertical="center"/>
    </xf>
    <xf numFmtId="4" fontId="26" fillId="0" borderId="16" xfId="616" applyNumberFormat="1" applyFont="1" applyFill="1" applyBorder="1" applyAlignment="1" applyProtection="1">
      <alignment horizontal="center" vertical="center"/>
    </xf>
    <xf numFmtId="4" fontId="21" fillId="0" borderId="53" xfId="590" applyNumberFormat="1" applyFont="1" applyFill="1" applyBorder="1" applyAlignment="1">
      <alignment vertical="center" wrapText="1"/>
    </xf>
    <xf numFmtId="4" fontId="21" fillId="0" borderId="49" xfId="590" applyNumberFormat="1" applyFont="1" applyFill="1" applyBorder="1" applyAlignment="1">
      <alignment horizontal="center" vertical="center" wrapText="1"/>
    </xf>
    <xf numFmtId="4" fontId="26" fillId="0" borderId="49" xfId="590" applyNumberFormat="1" applyFont="1" applyFill="1" applyBorder="1" applyAlignment="1">
      <alignment vertical="center" wrapText="1"/>
    </xf>
    <xf numFmtId="4" fontId="26" fillId="0" borderId="49" xfId="14137" applyNumberFormat="1" applyFont="1" applyFill="1" applyBorder="1" applyAlignment="1">
      <alignment horizontal="right" vertical="center" wrapText="1"/>
    </xf>
    <xf numFmtId="4" fontId="21" fillId="0" borderId="50" xfId="590" applyNumberFormat="1" applyFont="1" applyFill="1" applyBorder="1" applyAlignment="1">
      <alignment horizontal="right" vertical="center" wrapText="1"/>
    </xf>
    <xf numFmtId="4" fontId="21" fillId="0" borderId="49" xfId="590" applyNumberFormat="1" applyFont="1" applyFill="1" applyBorder="1" applyAlignment="1">
      <alignment vertical="center" wrapText="1"/>
    </xf>
    <xf numFmtId="4" fontId="26" fillId="0" borderId="16" xfId="3883" applyNumberFormat="1" applyFont="1" applyFill="1" applyBorder="1" applyAlignment="1">
      <alignment vertical="center"/>
    </xf>
    <xf numFmtId="4" fontId="21" fillId="0" borderId="16" xfId="590" applyNumberFormat="1" applyFont="1" applyFill="1" applyBorder="1" applyAlignment="1">
      <alignment vertical="center" wrapText="1"/>
    </xf>
    <xf numFmtId="4" fontId="21" fillId="0" borderId="16" xfId="590" applyNumberFormat="1" applyFont="1" applyFill="1" applyBorder="1" applyAlignment="1">
      <alignment horizontal="center" vertical="center" wrapText="1"/>
    </xf>
    <xf numFmtId="4" fontId="26" fillId="0" borderId="16" xfId="590" applyNumberFormat="1" applyFont="1" applyFill="1" applyBorder="1" applyAlignment="1">
      <alignment vertical="center" wrapText="1"/>
    </xf>
    <xf numFmtId="4" fontId="26" fillId="0" borderId="16" xfId="14137" applyNumberFormat="1" applyFont="1" applyFill="1" applyBorder="1" applyAlignment="1">
      <alignment horizontal="right" vertical="center" wrapText="1"/>
    </xf>
    <xf numFmtId="4" fontId="21" fillId="0" borderId="25" xfId="590" applyNumberFormat="1" applyFont="1" applyFill="1" applyBorder="1" applyAlignment="1">
      <alignment horizontal="right" vertical="center" wrapText="1"/>
    </xf>
    <xf numFmtId="4" fontId="21" fillId="0" borderId="49" xfId="590" applyNumberFormat="1" applyFont="1" applyFill="1" applyBorder="1" applyAlignment="1">
      <alignment horizontal="left" vertical="center" wrapText="1"/>
    </xf>
    <xf numFmtId="4" fontId="21" fillId="0" borderId="49" xfId="590" applyNumberFormat="1" applyFont="1" applyFill="1" applyBorder="1" applyAlignment="1">
      <alignment horizontal="right" vertical="center" wrapText="1"/>
    </xf>
    <xf numFmtId="4" fontId="21" fillId="0" borderId="16" xfId="590" applyNumberFormat="1" applyFont="1" applyFill="1" applyBorder="1" applyAlignment="1">
      <alignment horizontal="right" vertical="center" wrapText="1"/>
    </xf>
    <xf numFmtId="4" fontId="26" fillId="0" borderId="23" xfId="14137" applyNumberFormat="1" applyFont="1" applyFill="1" applyBorder="1" applyAlignment="1">
      <alignment horizontal="right" vertical="center" wrapText="1"/>
    </xf>
    <xf numFmtId="4" fontId="21" fillId="0" borderId="28" xfId="590" applyNumberFormat="1" applyFont="1" applyFill="1" applyBorder="1" applyAlignment="1">
      <alignment horizontal="right" vertical="center" wrapText="1"/>
    </xf>
    <xf numFmtId="0" fontId="26" fillId="0" borderId="0" xfId="6193" applyFont="1" applyFill="1" applyBorder="1" applyAlignment="1">
      <alignment vertical="center"/>
    </xf>
    <xf numFmtId="4" fontId="21" fillId="0" borderId="16" xfId="590" applyNumberFormat="1" applyFont="1" applyFill="1" applyBorder="1" applyAlignment="1">
      <alignment vertical="center"/>
    </xf>
    <xf numFmtId="4" fontId="21" fillId="0" borderId="16" xfId="0" applyNumberFormat="1" applyFont="1" applyFill="1" applyBorder="1" applyAlignment="1">
      <alignment vertical="center"/>
    </xf>
    <xf numFmtId="4" fontId="26" fillId="0" borderId="16" xfId="590" applyNumberFormat="1" applyFont="1" applyFill="1" applyBorder="1" applyAlignment="1">
      <alignment vertical="center"/>
    </xf>
    <xf numFmtId="4" fontId="21" fillId="0" borderId="16" xfId="514" applyNumberFormat="1" applyFont="1" applyFill="1" applyBorder="1" applyAlignment="1">
      <alignment horizontal="center" vertical="center"/>
    </xf>
    <xf numFmtId="4" fontId="21" fillId="0" borderId="16" xfId="11638" applyNumberFormat="1" applyFont="1" applyFill="1" applyBorder="1" applyAlignment="1">
      <alignment vertical="center" wrapText="1"/>
    </xf>
    <xf numFmtId="4" fontId="26" fillId="0" borderId="16" xfId="11638" applyNumberFormat="1" applyFont="1" applyFill="1" applyBorder="1" applyAlignment="1">
      <alignment vertical="center" wrapText="1"/>
    </xf>
    <xf numFmtId="4" fontId="26" fillId="0" borderId="57" xfId="590" applyNumberFormat="1" applyFont="1" applyFill="1" applyBorder="1" applyAlignment="1">
      <alignment horizontal="left" vertical="center" wrapText="1"/>
    </xf>
    <xf numFmtId="4" fontId="26" fillId="0" borderId="57" xfId="590" applyNumberFormat="1" applyFont="1" applyFill="1" applyBorder="1" applyAlignment="1">
      <alignment vertical="center"/>
    </xf>
    <xf numFmtId="4" fontId="26" fillId="0" borderId="57" xfId="590" applyNumberFormat="1" applyFont="1" applyFill="1" applyBorder="1" applyAlignment="1">
      <alignment horizontal="center" vertical="center"/>
    </xf>
    <xf numFmtId="4" fontId="26" fillId="0" borderId="57" xfId="0" applyNumberFormat="1" applyFont="1" applyFill="1" applyBorder="1" applyAlignment="1">
      <alignment vertical="center"/>
    </xf>
    <xf numFmtId="4" fontId="26" fillId="0" borderId="16" xfId="342" applyNumberFormat="1" applyFont="1" applyFill="1" applyBorder="1" applyAlignment="1">
      <alignment horizontal="left" vertical="center" wrapText="1"/>
    </xf>
    <xf numFmtId="4" fontId="26" fillId="0" borderId="16" xfId="520" applyNumberFormat="1" applyFont="1" applyFill="1" applyBorder="1" applyAlignment="1">
      <alignment vertical="center"/>
    </xf>
    <xf numFmtId="4" fontId="26" fillId="0" borderId="16" xfId="520" applyNumberFormat="1" applyFont="1" applyFill="1" applyBorder="1" applyAlignment="1">
      <alignment horizontal="center" vertical="center"/>
    </xf>
    <xf numFmtId="4" fontId="26" fillId="0" borderId="16" xfId="3883" applyNumberFormat="1" applyFont="1" applyFill="1" applyBorder="1" applyAlignment="1">
      <alignment horizontal="left" vertical="center" wrapText="1"/>
    </xf>
    <xf numFmtId="4" fontId="26" fillId="0" borderId="57" xfId="3883" applyNumberFormat="1" applyFont="1" applyFill="1" applyBorder="1" applyAlignment="1">
      <alignment horizontal="left" vertical="center" wrapText="1"/>
    </xf>
    <xf numFmtId="4" fontId="26" fillId="0" borderId="57" xfId="520" applyNumberFormat="1" applyFont="1" applyFill="1" applyBorder="1" applyAlignment="1">
      <alignment vertical="center"/>
    </xf>
    <xf numFmtId="4" fontId="26" fillId="0" borderId="57" xfId="520" applyNumberFormat="1" applyFont="1" applyFill="1" applyBorder="1" applyAlignment="1">
      <alignment horizontal="center" vertical="center"/>
    </xf>
    <xf numFmtId="4" fontId="21" fillId="0" borderId="23" xfId="3883" applyNumberFormat="1" applyFont="1" applyFill="1" applyBorder="1" applyAlignment="1">
      <alignment horizontal="left" vertical="center" wrapText="1"/>
    </xf>
    <xf numFmtId="4" fontId="21" fillId="0" borderId="23" xfId="520" applyNumberFormat="1" applyFont="1" applyFill="1" applyBorder="1" applyAlignment="1">
      <alignment vertical="center"/>
    </xf>
    <xf numFmtId="4" fontId="21" fillId="0" borderId="23" xfId="520" applyNumberFormat="1" applyFont="1" applyFill="1" applyBorder="1" applyAlignment="1">
      <alignment horizontal="center" vertical="center"/>
    </xf>
    <xf numFmtId="4" fontId="21" fillId="0" borderId="23" xfId="0" applyNumberFormat="1" applyFont="1" applyFill="1" applyBorder="1" applyAlignment="1">
      <alignment vertical="center"/>
    </xf>
    <xf numFmtId="4" fontId="26" fillId="0" borderId="16" xfId="590" applyNumberFormat="1" applyFont="1" applyFill="1" applyBorder="1" applyAlignment="1">
      <alignment horizontal="right" vertical="center"/>
    </xf>
    <xf numFmtId="4" fontId="21" fillId="0" borderId="22" xfId="590" applyNumberFormat="1" applyFont="1" applyFill="1" applyBorder="1" applyAlignment="1">
      <alignment horizontal="center" vertical="center" wrapText="1"/>
    </xf>
    <xf numFmtId="4" fontId="26" fillId="0" borderId="16" xfId="520" applyNumberFormat="1" applyFont="1" applyFill="1" applyBorder="1" applyAlignment="1">
      <alignment horizontal="right" vertical="center"/>
    </xf>
    <xf numFmtId="4" fontId="21" fillId="0" borderId="16" xfId="590" applyNumberFormat="1" applyFont="1" applyFill="1" applyBorder="1" applyAlignment="1">
      <alignment horizontal="right" vertical="center"/>
    </xf>
    <xf numFmtId="49" fontId="21" fillId="0" borderId="16" xfId="6245" applyNumberFormat="1" applyFont="1" applyFill="1" applyBorder="1" applyAlignment="1">
      <alignment vertical="center" wrapText="1"/>
    </xf>
    <xf numFmtId="4" fontId="26" fillId="0" borderId="16" xfId="6245" applyNumberFormat="1" applyFont="1" applyFill="1" applyBorder="1" applyAlignment="1">
      <alignment horizontal="center" vertical="center"/>
    </xf>
    <xf numFmtId="0" fontId="21" fillId="0" borderId="16" xfId="616" applyFont="1" applyFill="1" applyBorder="1" applyAlignment="1">
      <alignment vertical="center"/>
    </xf>
    <xf numFmtId="0" fontId="21" fillId="0" borderId="16" xfId="616" applyFont="1" applyFill="1" applyBorder="1"/>
    <xf numFmtId="4" fontId="26" fillId="0" borderId="16" xfId="616" applyNumberFormat="1" applyFont="1" applyFill="1" applyBorder="1" applyAlignment="1">
      <alignment horizontal="right"/>
    </xf>
    <xf numFmtId="0" fontId="26" fillId="0" borderId="16" xfId="616" applyFont="1" applyFill="1" applyBorder="1" applyAlignment="1">
      <alignment horizontal="center"/>
    </xf>
    <xf numFmtId="4" fontId="26" fillId="0" borderId="16" xfId="616" applyNumberFormat="1" applyFont="1" applyFill="1" applyBorder="1" applyAlignment="1">
      <alignment horizontal="center" vertical="top"/>
    </xf>
    <xf numFmtId="49" fontId="21" fillId="0" borderId="31" xfId="6245" applyNumberFormat="1" applyFont="1" applyFill="1" applyBorder="1" applyAlignment="1">
      <alignment horizontal="center" vertical="center" wrapText="1"/>
    </xf>
    <xf numFmtId="4" fontId="26" fillId="0" borderId="16" xfId="0" applyNumberFormat="1" applyFont="1" applyFill="1" applyBorder="1" applyAlignment="1">
      <alignment horizontal="right" vertical="center"/>
    </xf>
    <xf numFmtId="0" fontId="26" fillId="0" borderId="16" xfId="616" applyFont="1" applyFill="1" applyBorder="1" applyAlignment="1">
      <alignment vertical="center" wrapText="1"/>
    </xf>
    <xf numFmtId="49" fontId="21" fillId="0" borderId="16" xfId="6245" applyNumberFormat="1" applyFont="1" applyFill="1" applyBorder="1" applyAlignment="1">
      <alignment vertical="center"/>
    </xf>
    <xf numFmtId="0" fontId="21" fillId="0" borderId="16" xfId="6245" applyNumberFormat="1" applyFont="1" applyFill="1" applyBorder="1" applyAlignment="1">
      <alignment horizontal="center" vertical="center"/>
    </xf>
    <xf numFmtId="0" fontId="21" fillId="0" borderId="31" xfId="616" applyFont="1" applyFill="1" applyBorder="1" applyAlignment="1">
      <alignment horizontal="center" vertical="center"/>
    </xf>
    <xf numFmtId="4" fontId="26" fillId="0" borderId="16" xfId="14139" applyNumberFormat="1" applyFont="1" applyFill="1" applyBorder="1" applyAlignment="1">
      <alignment horizontal="right" vertical="center"/>
    </xf>
    <xf numFmtId="0" fontId="21" fillId="0" borderId="16" xfId="14107" applyFont="1" applyFill="1" applyBorder="1" applyAlignment="1">
      <alignment horizontal="left" vertical="center" wrapText="1"/>
    </xf>
    <xf numFmtId="4" fontId="26" fillId="0" borderId="16" xfId="2097" applyNumberFormat="1" applyFont="1" applyFill="1" applyBorder="1" applyAlignment="1">
      <alignment horizontal="right" vertical="center"/>
    </xf>
    <xf numFmtId="181" fontId="26" fillId="0" borderId="16" xfId="14107" applyNumberFormat="1" applyFont="1" applyFill="1" applyBorder="1" applyAlignment="1">
      <alignment horizontal="center" vertical="center"/>
    </xf>
    <xf numFmtId="0" fontId="26" fillId="0" borderId="16" xfId="14107" applyFont="1" applyFill="1" applyBorder="1" applyAlignment="1">
      <alignment horizontal="left" vertical="center" wrapText="1"/>
    </xf>
    <xf numFmtId="4" fontId="26" fillId="0" borderId="16" xfId="0" applyNumberFormat="1" applyFont="1" applyFill="1" applyBorder="1" applyAlignment="1">
      <alignment vertical="center" wrapText="1"/>
    </xf>
    <xf numFmtId="0" fontId="21" fillId="0" borderId="16" xfId="509" applyFont="1" applyFill="1" applyBorder="1" applyAlignment="1">
      <alignment horizontal="left" vertical="center" wrapText="1"/>
    </xf>
    <xf numFmtId="4" fontId="21" fillId="0" borderId="16" xfId="258" applyNumberFormat="1" applyFont="1" applyFill="1" applyBorder="1" applyAlignment="1">
      <alignment horizontal="center"/>
    </xf>
    <xf numFmtId="0" fontId="21" fillId="0" borderId="16" xfId="509" applyFont="1" applyFill="1" applyBorder="1" applyAlignment="1">
      <alignment horizontal="center"/>
    </xf>
    <xf numFmtId="0" fontId="26" fillId="0" borderId="16" xfId="509" applyFont="1" applyFill="1" applyBorder="1" applyAlignment="1">
      <alignment horizontal="left" vertical="center" wrapText="1"/>
    </xf>
    <xf numFmtId="0" fontId="26" fillId="0" borderId="16" xfId="509" applyFont="1" applyFill="1" applyBorder="1" applyAlignment="1">
      <alignment horizontal="center"/>
    </xf>
    <xf numFmtId="4" fontId="26" fillId="0" borderId="53" xfId="590" applyNumberFormat="1" applyFont="1" applyFill="1" applyBorder="1" applyAlignment="1">
      <alignment horizontal="right" vertical="center"/>
    </xf>
    <xf numFmtId="4" fontId="26" fillId="0" borderId="52" xfId="616" applyNumberFormat="1" applyFont="1" applyFill="1" applyBorder="1" applyAlignment="1" applyProtection="1">
      <alignment horizontal="center" vertical="top"/>
    </xf>
    <xf numFmtId="4" fontId="21" fillId="0" borderId="24" xfId="590" applyNumberFormat="1" applyFont="1" applyFill="1" applyBorder="1" applyAlignment="1">
      <alignment horizontal="center" vertical="center" wrapText="1"/>
    </xf>
    <xf numFmtId="4" fontId="26" fillId="0" borderId="16" xfId="6193" applyNumberFormat="1" applyFont="1" applyFill="1" applyBorder="1" applyAlignment="1">
      <alignment horizontal="center" wrapText="1"/>
    </xf>
    <xf numFmtId="4" fontId="26" fillId="43" borderId="16" xfId="2942" applyNumberFormat="1" applyFont="1" applyFill="1" applyBorder="1" applyAlignment="1">
      <alignment horizontal="center"/>
    </xf>
    <xf numFmtId="4" fontId="21" fillId="0" borderId="53" xfId="590" applyNumberFormat="1" applyFont="1" applyFill="1" applyBorder="1" applyAlignment="1">
      <alignment vertical="center"/>
    </xf>
    <xf numFmtId="0" fontId="26" fillId="0" borderId="30" xfId="6193" applyFont="1" applyFill="1" applyBorder="1" applyAlignment="1">
      <alignment horizontal="left" vertical="center" wrapText="1"/>
    </xf>
    <xf numFmtId="4" fontId="26" fillId="0" borderId="53" xfId="590" applyNumberFormat="1" applyFont="1" applyFill="1" applyBorder="1" applyAlignment="1">
      <alignment horizontal="center" vertical="center"/>
    </xf>
    <xf numFmtId="1" fontId="21" fillId="0" borderId="24" xfId="10563" applyNumberFormat="1" applyFont="1" applyFill="1" applyBorder="1" applyAlignment="1">
      <alignment horizontal="center" vertical="center"/>
    </xf>
    <xf numFmtId="4" fontId="26" fillId="0" borderId="16" xfId="10563" applyNumberFormat="1" applyFont="1" applyFill="1" applyBorder="1" applyAlignment="1">
      <alignment horizontal="right"/>
    </xf>
    <xf numFmtId="0" fontId="26" fillId="0" borderId="16" xfId="514" applyFont="1" applyFill="1" applyBorder="1" applyAlignment="1">
      <alignment horizontal="center"/>
    </xf>
    <xf numFmtId="4" fontId="21" fillId="0" borderId="25" xfId="16704" applyNumberFormat="1" applyFont="1" applyFill="1" applyBorder="1" applyAlignment="1">
      <alignment horizontal="right" vertical="center"/>
    </xf>
    <xf numFmtId="4" fontId="26" fillId="0" borderId="24" xfId="10563" applyNumberFormat="1" applyFont="1" applyFill="1" applyBorder="1" applyAlignment="1">
      <alignment horizontal="center" vertical="top"/>
    </xf>
    <xf numFmtId="0" fontId="21" fillId="0" borderId="16" xfId="514" applyFont="1" applyFill="1" applyBorder="1" applyAlignment="1">
      <alignment horizontal="left" vertical="center" wrapText="1"/>
    </xf>
    <xf numFmtId="1" fontId="21" fillId="0" borderId="59" xfId="10563" applyNumberFormat="1" applyFont="1" applyFill="1" applyBorder="1" applyAlignment="1">
      <alignment horizontal="center" vertical="center"/>
    </xf>
    <xf numFmtId="4" fontId="26" fillId="0" borderId="53" xfId="10563" applyNumberFormat="1" applyFont="1" applyFill="1" applyBorder="1" applyAlignment="1">
      <alignment horizontal="right"/>
    </xf>
    <xf numFmtId="0" fontId="21" fillId="0" borderId="31" xfId="514" applyFont="1" applyFill="1" applyBorder="1" applyAlignment="1">
      <alignment horizontal="center" vertical="center" wrapText="1"/>
    </xf>
    <xf numFmtId="43" fontId="26" fillId="0" borderId="16" xfId="19286" applyFont="1" applyFill="1" applyBorder="1" applyAlignment="1">
      <alignment horizontal="center"/>
    </xf>
    <xf numFmtId="4" fontId="26" fillId="0" borderId="16" xfId="19286" applyNumberFormat="1" applyFont="1" applyFill="1" applyBorder="1" applyAlignment="1">
      <alignment horizontal="right"/>
    </xf>
    <xf numFmtId="4" fontId="21" fillId="0" borderId="25" xfId="6241" applyNumberFormat="1" applyFont="1" applyFill="1" applyBorder="1" applyAlignment="1">
      <alignment horizontal="right" vertical="center"/>
    </xf>
    <xf numFmtId="4" fontId="26" fillId="0" borderId="24" xfId="19286" applyNumberFormat="1" applyFont="1" applyFill="1" applyBorder="1" applyAlignment="1">
      <alignment horizontal="center" vertical="top"/>
    </xf>
    <xf numFmtId="3" fontId="21" fillId="0" borderId="24" xfId="19286" applyNumberFormat="1" applyFont="1" applyFill="1" applyBorder="1" applyAlignment="1">
      <alignment horizontal="center" vertical="top"/>
    </xf>
    <xf numFmtId="0" fontId="26" fillId="0" borderId="16" xfId="514" applyFont="1" applyFill="1" applyBorder="1" applyAlignment="1">
      <alignment horizontal="left" vertical="center" wrapText="1"/>
    </xf>
    <xf numFmtId="4" fontId="21" fillId="0" borderId="22" xfId="19286" applyNumberFormat="1" applyFont="1" applyFill="1" applyBorder="1" applyAlignment="1">
      <alignment horizontal="center" vertical="top"/>
    </xf>
    <xf numFmtId="0" fontId="21" fillId="0" borderId="23" xfId="514" applyFont="1" applyFill="1" applyBorder="1" applyAlignment="1">
      <alignment horizontal="left" vertical="center" wrapText="1"/>
    </xf>
    <xf numFmtId="4" fontId="21" fillId="0" borderId="23" xfId="19286" applyNumberFormat="1" applyFont="1" applyFill="1" applyBorder="1" applyAlignment="1">
      <alignment horizontal="right"/>
    </xf>
    <xf numFmtId="43" fontId="21" fillId="0" borderId="23" xfId="19286" applyFont="1" applyFill="1" applyBorder="1" applyAlignment="1">
      <alignment horizontal="center"/>
    </xf>
    <xf numFmtId="4" fontId="21" fillId="0" borderId="28" xfId="6241" applyNumberFormat="1" applyFont="1" applyFill="1" applyBorder="1" applyAlignment="1">
      <alignment horizontal="right" vertical="center"/>
    </xf>
    <xf numFmtId="3" fontId="26" fillId="0" borderId="52" xfId="590" applyNumberFormat="1" applyFont="1" applyFill="1" applyBorder="1" applyAlignment="1">
      <alignment horizontal="center" vertical="center"/>
    </xf>
    <xf numFmtId="4" fontId="26" fillId="0" borderId="53" xfId="590" applyNumberFormat="1" applyFont="1" applyFill="1" applyBorder="1" applyAlignment="1">
      <alignment vertical="center"/>
    </xf>
    <xf numFmtId="4" fontId="26" fillId="0" borderId="16" xfId="10311" applyNumberFormat="1" applyFont="1" applyFill="1" applyBorder="1" applyAlignment="1">
      <alignment horizontal="right" vertical="center"/>
    </xf>
    <xf numFmtId="4" fontId="26" fillId="0" borderId="16" xfId="10542" applyNumberFormat="1" applyFont="1" applyFill="1" applyBorder="1" applyAlignment="1">
      <alignment horizontal="right" vertical="center"/>
    </xf>
    <xf numFmtId="3" fontId="26" fillId="0" borderId="57" xfId="590" applyNumberFormat="1" applyFont="1" applyFill="1" applyBorder="1" applyAlignment="1">
      <alignment horizontal="center" vertical="center"/>
    </xf>
    <xf numFmtId="3" fontId="26" fillId="0" borderId="22" xfId="590" applyNumberFormat="1" applyFont="1" applyFill="1" applyBorder="1" applyAlignment="1">
      <alignment horizontal="center" vertical="center"/>
    </xf>
    <xf numFmtId="4" fontId="21" fillId="0" borderId="23" xfId="590" applyNumberFormat="1" applyFont="1" applyFill="1" applyBorder="1" applyAlignment="1">
      <alignment horizontal="left" vertical="center"/>
    </xf>
    <xf numFmtId="4" fontId="26" fillId="0" borderId="23" xfId="10542" applyNumberFormat="1" applyFont="1" applyFill="1" applyBorder="1" applyAlignment="1">
      <alignment horizontal="right" vertical="center"/>
    </xf>
    <xf numFmtId="3" fontId="21" fillId="0" borderId="24" xfId="14109" quotePrefix="1" applyNumberFormat="1" applyFont="1" applyFill="1" applyBorder="1" applyAlignment="1">
      <alignment horizontal="center" vertical="top"/>
    </xf>
    <xf numFmtId="0" fontId="21" fillId="0" borderId="16" xfId="14109" applyNumberFormat="1" applyFont="1" applyFill="1" applyBorder="1" applyAlignment="1" applyProtection="1">
      <alignment vertical="center" wrapText="1"/>
    </xf>
    <xf numFmtId="4" fontId="26" fillId="0" borderId="16" xfId="14109" applyNumberFormat="1" applyFont="1" applyFill="1" applyBorder="1" applyAlignment="1" applyProtection="1">
      <alignment horizontal="right" vertical="center"/>
    </xf>
    <xf numFmtId="0" fontId="26" fillId="0" borderId="16" xfId="14109" applyFont="1" applyFill="1" applyBorder="1" applyAlignment="1" applyProtection="1">
      <alignment horizontal="center" vertical="center"/>
    </xf>
    <xf numFmtId="4" fontId="26" fillId="0" borderId="16" xfId="14109" applyNumberFormat="1" applyFont="1" applyFill="1" applyBorder="1" applyAlignment="1" applyProtection="1">
      <alignment horizontal="right"/>
    </xf>
    <xf numFmtId="4" fontId="26" fillId="0" borderId="16" xfId="6193" applyNumberFormat="1" applyFont="1" applyFill="1" applyBorder="1" applyAlignment="1">
      <alignment horizontal="right"/>
    </xf>
    <xf numFmtId="43" fontId="21" fillId="0" borderId="25" xfId="16385" applyFont="1" applyFill="1" applyBorder="1" applyAlignment="1">
      <alignment horizontal="right"/>
    </xf>
    <xf numFmtId="4" fontId="26" fillId="0" borderId="24" xfId="14109" quotePrefix="1" applyNumberFormat="1" applyFont="1" applyFill="1" applyBorder="1" applyAlignment="1">
      <alignment horizontal="center" vertical="top"/>
    </xf>
    <xf numFmtId="0" fontId="26" fillId="0" borderId="16" xfId="14109" applyNumberFormat="1" applyFont="1" applyFill="1" applyBorder="1" applyAlignment="1" applyProtection="1">
      <alignment vertical="center" wrapText="1"/>
    </xf>
    <xf numFmtId="4" fontId="26" fillId="0" borderId="66" xfId="14109" quotePrefix="1" applyNumberFormat="1" applyFont="1" applyFill="1" applyBorder="1" applyAlignment="1">
      <alignment horizontal="center" vertical="top"/>
    </xf>
    <xf numFmtId="0" fontId="26" fillId="0" borderId="57" xfId="14109" applyNumberFormat="1" applyFont="1" applyFill="1" applyBorder="1" applyAlignment="1" applyProtection="1">
      <alignment vertical="center" wrapText="1"/>
    </xf>
    <xf numFmtId="4" fontId="26" fillId="0" borderId="57" xfId="14109" applyNumberFormat="1" applyFont="1" applyFill="1" applyBorder="1" applyAlignment="1" applyProtection="1">
      <alignment horizontal="right" vertical="center"/>
    </xf>
    <xf numFmtId="0" fontId="26" fillId="0" borderId="57" xfId="14109" applyFont="1" applyFill="1" applyBorder="1" applyAlignment="1" applyProtection="1">
      <alignment horizontal="center" vertical="center"/>
    </xf>
    <xf numFmtId="4" fontId="26" fillId="0" borderId="57" xfId="6193" applyNumberFormat="1" applyFont="1" applyFill="1" applyBorder="1" applyAlignment="1">
      <alignment horizontal="right"/>
    </xf>
    <xf numFmtId="43" fontId="21" fillId="0" borderId="54" xfId="16385" applyFont="1" applyFill="1" applyBorder="1" applyAlignment="1">
      <alignment horizontal="right"/>
    </xf>
    <xf numFmtId="4" fontId="21" fillId="0" borderId="22" xfId="14109" quotePrefix="1" applyNumberFormat="1" applyFont="1" applyFill="1" applyBorder="1" applyAlignment="1">
      <alignment horizontal="center" vertical="top"/>
    </xf>
    <xf numFmtId="0" fontId="21" fillId="0" borderId="23" xfId="14109" applyNumberFormat="1" applyFont="1" applyFill="1" applyBorder="1" applyAlignment="1" applyProtection="1">
      <alignment vertical="center" wrapText="1"/>
    </xf>
    <xf numFmtId="4" fontId="21" fillId="0" borderId="23" xfId="14109" applyNumberFormat="1" applyFont="1" applyFill="1" applyBorder="1" applyAlignment="1" applyProtection="1">
      <alignment horizontal="right" vertical="center"/>
    </xf>
    <xf numFmtId="0" fontId="21" fillId="0" borderId="23" xfId="14109" applyFont="1" applyFill="1" applyBorder="1" applyAlignment="1" applyProtection="1">
      <alignment horizontal="center" vertical="center"/>
    </xf>
    <xf numFmtId="4" fontId="26" fillId="0" borderId="21" xfId="6193" applyNumberFormat="1" applyFont="1" applyFill="1" applyBorder="1" applyAlignment="1">
      <alignment horizontal="right"/>
    </xf>
    <xf numFmtId="4" fontId="21" fillId="0" borderId="23" xfId="6193" applyNumberFormat="1" applyFont="1" applyFill="1" applyBorder="1" applyAlignment="1">
      <alignment horizontal="right"/>
    </xf>
    <xf numFmtId="43" fontId="21" fillId="0" borderId="28" xfId="16385" applyFont="1" applyFill="1" applyBorder="1" applyAlignment="1">
      <alignment horizontal="right"/>
    </xf>
    <xf numFmtId="3" fontId="21" fillId="0" borderId="59" xfId="14109" quotePrefix="1" applyNumberFormat="1" applyFont="1" applyFill="1" applyBorder="1" applyAlignment="1">
      <alignment horizontal="center" vertical="top"/>
    </xf>
    <xf numFmtId="4" fontId="26" fillId="0" borderId="53" xfId="14109" applyNumberFormat="1" applyFont="1" applyFill="1" applyBorder="1" applyAlignment="1" applyProtection="1">
      <alignment horizontal="right" vertical="center"/>
    </xf>
    <xf numFmtId="0" fontId="26" fillId="0" borderId="30" xfId="514" applyFont="1" applyFill="1" applyBorder="1" applyAlignment="1">
      <alignment horizontal="left" vertical="center" wrapText="1"/>
    </xf>
    <xf numFmtId="0" fontId="21" fillId="0" borderId="27" xfId="14109" applyNumberFormat="1" applyFont="1" applyFill="1" applyBorder="1" applyAlignment="1" applyProtection="1">
      <alignment vertical="center" wrapText="1"/>
    </xf>
    <xf numFmtId="0" fontId="21" fillId="0" borderId="31" xfId="14109" applyNumberFormat="1" applyFont="1" applyFill="1" applyBorder="1" applyAlignment="1" applyProtection="1">
      <alignment horizontal="center" vertical="center" wrapText="1"/>
    </xf>
    <xf numFmtId="4" fontId="26" fillId="0" borderId="16" xfId="590" applyNumberFormat="1" applyFont="1" applyFill="1" applyBorder="1" applyAlignment="1">
      <alignment horizontal="right" vertical="center" wrapText="1"/>
    </xf>
    <xf numFmtId="43" fontId="26" fillId="0" borderId="25" xfId="16385" applyFont="1" applyFill="1" applyBorder="1" applyAlignment="1">
      <alignment horizontal="right"/>
    </xf>
    <xf numFmtId="192" fontId="21" fillId="0" borderId="53" xfId="616" applyNumberFormat="1" applyFont="1" applyFill="1" applyBorder="1" applyAlignment="1" applyProtection="1">
      <alignment horizontal="center"/>
    </xf>
    <xf numFmtId="4" fontId="26" fillId="0" borderId="16" xfId="590" applyNumberFormat="1" applyFont="1" applyFill="1" applyBorder="1" applyAlignment="1">
      <alignment horizontal="center" vertical="center" wrapText="1"/>
    </xf>
    <xf numFmtId="4" fontId="26" fillId="0" borderId="0" xfId="616" applyNumberFormat="1" applyFont="1" applyFill="1" applyBorder="1"/>
    <xf numFmtId="4" fontId="26" fillId="0" borderId="52" xfId="6193" applyNumberFormat="1" applyFont="1" applyFill="1" applyBorder="1" applyAlignment="1">
      <alignment horizontal="right" vertical="center"/>
    </xf>
    <xf numFmtId="192" fontId="21" fillId="0" borderId="0" xfId="616" applyNumberFormat="1" applyFont="1" applyFill="1" applyBorder="1" applyAlignment="1" applyProtection="1">
      <alignment horizontal="center" vertical="center" wrapText="1"/>
    </xf>
    <xf numFmtId="0" fontId="21" fillId="0" borderId="0" xfId="514" applyFont="1" applyFill="1" applyBorder="1" applyAlignment="1">
      <alignment horizontal="center" vertical="center" wrapText="1"/>
    </xf>
    <xf numFmtId="4" fontId="26" fillId="0" borderId="16" xfId="14109" applyNumberFormat="1" applyFont="1" applyFill="1" applyBorder="1" applyAlignment="1" applyProtection="1">
      <alignment horizontal="center"/>
    </xf>
    <xf numFmtId="0" fontId="26" fillId="0" borderId="16" xfId="6193" applyFont="1" applyFill="1" applyBorder="1" applyAlignment="1">
      <alignment horizontal="left" vertical="center"/>
    </xf>
    <xf numFmtId="184" fontId="26" fillId="0" borderId="16" xfId="590" applyNumberFormat="1" applyFont="1" applyFill="1" applyBorder="1" applyAlignment="1">
      <alignment horizontal="center" vertical="center" wrapText="1"/>
    </xf>
    <xf numFmtId="4" fontId="26" fillId="0" borderId="16" xfId="1027" applyNumberFormat="1" applyFont="1" applyFill="1" applyBorder="1" applyAlignment="1">
      <alignment horizontal="right" vertical="center" wrapText="1"/>
    </xf>
    <xf numFmtId="4" fontId="21" fillId="0" borderId="67" xfId="590" applyNumberFormat="1" applyFont="1" applyFill="1" applyBorder="1" applyAlignment="1">
      <alignment horizontal="center" vertical="center"/>
    </xf>
    <xf numFmtId="4" fontId="26" fillId="0" borderId="64" xfId="590" applyNumberFormat="1" applyFont="1" applyFill="1" applyBorder="1" applyAlignment="1">
      <alignment horizontal="center" vertical="center" wrapText="1"/>
    </xf>
    <xf numFmtId="4" fontId="26" fillId="0" borderId="64" xfId="590" applyNumberFormat="1" applyFont="1" applyFill="1" applyBorder="1" applyAlignment="1">
      <alignment horizontal="center" vertical="center"/>
    </xf>
    <xf numFmtId="4" fontId="26" fillId="0" borderId="65" xfId="590" applyNumberFormat="1" applyFont="1" applyFill="1" applyBorder="1" applyAlignment="1">
      <alignment horizontal="center" vertical="center" wrapText="1"/>
    </xf>
    <xf numFmtId="43" fontId="26" fillId="0" borderId="0" xfId="6240" applyFont="1" applyFill="1" applyAlignment="1">
      <alignment vertical="center"/>
    </xf>
    <xf numFmtId="0" fontId="26" fillId="0" borderId="0" xfId="6241" applyFont="1" applyFill="1" applyAlignment="1">
      <alignment vertical="center"/>
    </xf>
    <xf numFmtId="0" fontId="26" fillId="0" borderId="0" xfId="16704" applyFont="1" applyFill="1" applyAlignment="1">
      <alignment vertical="center"/>
    </xf>
    <xf numFmtId="43" fontId="26" fillId="0" borderId="0" xfId="16461" applyFont="1" applyFill="1" applyAlignment="1">
      <alignment vertical="center"/>
    </xf>
    <xf numFmtId="4" fontId="26" fillId="0" borderId="0" xfId="12446" applyNumberFormat="1" applyFont="1" applyFill="1" applyBorder="1" applyAlignment="1">
      <alignment vertical="center" wrapText="1"/>
    </xf>
    <xf numFmtId="0" fontId="26" fillId="0" borderId="0" xfId="14109" applyFont="1" applyFill="1" applyBorder="1" applyAlignment="1">
      <alignment vertical="center"/>
    </xf>
    <xf numFmtId="4" fontId="26" fillId="0" borderId="24" xfId="590" applyNumberFormat="1" applyFont="1" applyFill="1" applyBorder="1" applyAlignment="1">
      <alignment horizontal="center" wrapText="1"/>
    </xf>
    <xf numFmtId="4" fontId="26" fillId="0" borderId="16" xfId="508" applyNumberFormat="1" applyFont="1" applyFill="1" applyBorder="1" applyAlignment="1">
      <alignment horizontal="right" vertical="center" wrapText="1"/>
    </xf>
    <xf numFmtId="4" fontId="21" fillId="0" borderId="16" xfId="3883" applyNumberFormat="1" applyFont="1" applyFill="1" applyBorder="1" applyAlignment="1">
      <alignment vertical="center" wrapText="1"/>
    </xf>
    <xf numFmtId="4" fontId="21" fillId="0" borderId="16" xfId="3883" applyNumberFormat="1" applyFont="1" applyFill="1" applyBorder="1" applyAlignment="1">
      <alignment horizontal="center" vertical="center"/>
    </xf>
    <xf numFmtId="4" fontId="21" fillId="0" borderId="25" xfId="3883" applyNumberFormat="1" applyFont="1" applyFill="1" applyBorder="1" applyAlignment="1">
      <alignment vertical="center"/>
    </xf>
    <xf numFmtId="4" fontId="26" fillId="0" borderId="16" xfId="3883" applyNumberFormat="1" applyFont="1" applyFill="1" applyBorder="1" applyAlignment="1">
      <alignment vertical="center" wrapText="1"/>
    </xf>
    <xf numFmtId="4" fontId="26" fillId="0" borderId="16" xfId="3883" applyNumberFormat="1" applyFont="1" applyFill="1" applyBorder="1" applyAlignment="1">
      <alignment horizontal="center" vertical="center"/>
    </xf>
    <xf numFmtId="4" fontId="26" fillId="0" borderId="24" xfId="3883" applyNumberFormat="1" applyFont="1" applyFill="1" applyBorder="1" applyAlignment="1">
      <alignment horizontal="center" vertical="top"/>
    </xf>
    <xf numFmtId="0" fontId="21" fillId="0" borderId="24" xfId="14139" applyFont="1" applyFill="1" applyBorder="1" applyAlignment="1">
      <alignment horizontal="center" vertical="center"/>
    </xf>
    <xf numFmtId="4" fontId="26" fillId="0" borderId="25" xfId="3883" applyNumberFormat="1" applyFont="1" applyFill="1" applyBorder="1" applyAlignment="1">
      <alignment vertical="center"/>
    </xf>
    <xf numFmtId="4" fontId="26" fillId="0" borderId="25" xfId="590" applyNumberFormat="1" applyFont="1" applyFill="1" applyBorder="1" applyAlignment="1">
      <alignment horizontal="right" vertical="center" wrapText="1"/>
    </xf>
    <xf numFmtId="0" fontId="21" fillId="0" borderId="16" xfId="14139" applyFont="1" applyFill="1" applyBorder="1" applyAlignment="1">
      <alignment vertical="center" wrapText="1"/>
    </xf>
    <xf numFmtId="0" fontId="26" fillId="0" borderId="16" xfId="14139" applyFont="1" applyFill="1" applyBorder="1" applyAlignment="1">
      <alignment horizontal="center" vertical="center"/>
    </xf>
    <xf numFmtId="4" fontId="26" fillId="0" borderId="24" xfId="14139" applyNumberFormat="1" applyFont="1" applyFill="1" applyBorder="1" applyAlignment="1">
      <alignment horizontal="center" vertical="top"/>
    </xf>
    <xf numFmtId="0" fontId="26" fillId="0" borderId="16" xfId="14139" applyFont="1" applyFill="1" applyBorder="1" applyAlignment="1">
      <alignment vertical="center" wrapText="1"/>
    </xf>
    <xf numFmtId="4" fontId="26" fillId="0" borderId="16" xfId="6171" applyNumberFormat="1" applyFont="1" applyFill="1" applyBorder="1" applyAlignment="1">
      <alignment horizontal="right" vertical="center" wrapText="1"/>
    </xf>
    <xf numFmtId="4" fontId="26" fillId="0" borderId="16" xfId="10311" applyNumberFormat="1" applyFont="1" applyFill="1" applyBorder="1" applyAlignment="1">
      <alignment horizontal="right" vertical="center" wrapText="1"/>
    </xf>
    <xf numFmtId="0" fontId="26" fillId="0" borderId="16" xfId="590" applyNumberFormat="1" applyFont="1" applyFill="1" applyBorder="1" applyAlignment="1">
      <alignment horizontal="left" vertical="center" wrapText="1"/>
    </xf>
    <xf numFmtId="4" fontId="26" fillId="0" borderId="16" xfId="508" applyNumberFormat="1" applyFont="1" applyFill="1" applyBorder="1" applyAlignment="1">
      <alignment horizontal="center" vertical="center" wrapText="1"/>
    </xf>
    <xf numFmtId="4" fontId="26" fillId="0" borderId="16" xfId="6193" applyNumberFormat="1" applyFont="1" applyFill="1" applyBorder="1" applyAlignment="1">
      <alignment vertical="center"/>
    </xf>
    <xf numFmtId="4" fontId="21" fillId="0" borderId="25" xfId="14139" applyNumberFormat="1" applyFont="1" applyFill="1" applyBorder="1" applyAlignment="1">
      <alignment horizontal="right" vertical="center"/>
    </xf>
    <xf numFmtId="4" fontId="26" fillId="0" borderId="16" xfId="590" applyNumberFormat="1" applyFont="1" applyFill="1" applyBorder="1" applyAlignment="1">
      <alignment horizontal="center" wrapText="1"/>
    </xf>
    <xf numFmtId="4" fontId="26" fillId="0" borderId="16" xfId="14139" applyNumberFormat="1" applyFont="1" applyFill="1" applyBorder="1" applyAlignment="1">
      <alignment horizontal="center" vertical="center"/>
    </xf>
    <xf numFmtId="180" fontId="26" fillId="0" borderId="16" xfId="6243" applyFont="1" applyFill="1" applyBorder="1" applyAlignment="1">
      <alignment vertical="center"/>
    </xf>
    <xf numFmtId="0" fontId="26" fillId="0" borderId="16" xfId="6245" applyNumberFormat="1" applyFont="1" applyFill="1" applyBorder="1" applyAlignment="1">
      <alignment horizontal="center" vertical="center"/>
    </xf>
    <xf numFmtId="2" fontId="26" fillId="0" borderId="16" xfId="6243" applyNumberFormat="1" applyFont="1" applyFill="1" applyBorder="1" applyAlignment="1">
      <alignment horizontal="right" vertical="top"/>
    </xf>
    <xf numFmtId="173" fontId="21" fillId="0" borderId="28" xfId="590" applyNumberFormat="1" applyFont="1" applyFill="1" applyBorder="1" applyAlignment="1">
      <alignment vertical="center" wrapText="1"/>
    </xf>
    <xf numFmtId="4" fontId="21" fillId="0" borderId="0" xfId="590" applyNumberFormat="1" applyFont="1" applyFill="1" applyBorder="1" applyAlignment="1">
      <alignment vertical="center" wrapText="1"/>
    </xf>
    <xf numFmtId="4" fontId="21" fillId="0" borderId="0" xfId="590" applyNumberFormat="1" applyFont="1" applyFill="1" applyAlignment="1">
      <alignment vertical="center" wrapText="1"/>
    </xf>
    <xf numFmtId="4" fontId="21" fillId="0" borderId="28" xfId="590" applyNumberFormat="1" applyFont="1" applyFill="1" applyBorder="1" applyAlignment="1">
      <alignment horizontal="right" vertical="center"/>
    </xf>
    <xf numFmtId="2" fontId="26" fillId="0" borderId="16" xfId="6245" applyNumberFormat="1" applyFont="1" applyFill="1" applyBorder="1" applyAlignment="1">
      <alignment vertical="center"/>
    </xf>
    <xf numFmtId="0" fontId="26" fillId="0" borderId="16" xfId="6246" applyNumberFormat="1" applyFont="1" applyFill="1" applyBorder="1" applyAlignment="1">
      <alignment horizontal="center" vertical="center" wrapText="1"/>
    </xf>
    <xf numFmtId="4" fontId="26" fillId="0" borderId="49" xfId="590" applyNumberFormat="1" applyFont="1" applyFill="1" applyBorder="1" applyAlignment="1">
      <alignment vertical="center"/>
    </xf>
    <xf numFmtId="0" fontId="21" fillId="0" borderId="16" xfId="6245" applyFont="1" applyFill="1" applyBorder="1" applyAlignment="1">
      <alignment vertical="center"/>
    </xf>
    <xf numFmtId="0" fontId="26" fillId="0" borderId="16" xfId="6245" applyFont="1" applyFill="1" applyBorder="1" applyAlignment="1">
      <alignment vertical="center"/>
    </xf>
    <xf numFmtId="0" fontId="26" fillId="0" borderId="16" xfId="6245" applyFont="1" applyFill="1" applyBorder="1" applyAlignment="1">
      <alignment horizontal="center" vertical="center"/>
    </xf>
    <xf numFmtId="180" fontId="26" fillId="0" borderId="16" xfId="6243" applyFont="1" applyFill="1" applyBorder="1" applyAlignment="1">
      <alignment vertical="center" wrapText="1"/>
    </xf>
    <xf numFmtId="0" fontId="26" fillId="0" borderId="16" xfId="576" applyFont="1" applyFill="1" applyBorder="1" applyAlignment="1">
      <alignment vertical="center" wrapText="1"/>
    </xf>
    <xf numFmtId="0" fontId="26" fillId="0" borderId="16" xfId="6245" applyNumberFormat="1" applyFont="1" applyFill="1" applyBorder="1" applyAlignment="1">
      <alignment horizontal="left" vertical="center" wrapText="1"/>
    </xf>
    <xf numFmtId="170" fontId="26" fillId="0" borderId="16" xfId="6245" applyNumberFormat="1" applyFont="1" applyFill="1" applyBorder="1" applyAlignment="1">
      <alignment horizontal="center" vertical="center"/>
    </xf>
    <xf numFmtId="10" fontId="26" fillId="0" borderId="0" xfId="14144" applyNumberFormat="1" applyFont="1" applyFill="1" applyBorder="1" applyAlignment="1">
      <alignment vertical="center"/>
    </xf>
    <xf numFmtId="192" fontId="21" fillId="0" borderId="16" xfId="616" applyNumberFormat="1" applyFont="1" applyFill="1" applyBorder="1" applyAlignment="1">
      <alignment horizontal="center"/>
    </xf>
    <xf numFmtId="0" fontId="21" fillId="0" borderId="16" xfId="6245" applyFont="1" applyFill="1" applyBorder="1" applyAlignment="1">
      <alignment horizontal="center" vertical="top"/>
    </xf>
    <xf numFmtId="49" fontId="26" fillId="0" borderId="16" xfId="6245" applyNumberFormat="1" applyFont="1" applyFill="1" applyBorder="1" applyAlignment="1">
      <alignment horizontal="center" vertical="center"/>
    </xf>
    <xf numFmtId="49" fontId="21" fillId="0" borderId="57" xfId="6245" applyNumberFormat="1" applyFont="1" applyFill="1" applyBorder="1" applyAlignment="1">
      <alignment horizontal="center" vertical="center" wrapText="1"/>
    </xf>
    <xf numFmtId="49" fontId="21" fillId="0" borderId="27" xfId="6245" applyNumberFormat="1" applyFont="1" applyFill="1" applyBorder="1" applyAlignment="1">
      <alignment horizontal="center" vertical="center" wrapText="1"/>
    </xf>
    <xf numFmtId="10" fontId="26" fillId="0" borderId="0" xfId="14144" applyNumberFormat="1" applyFont="1" applyFill="1" applyBorder="1" applyAlignment="1"/>
    <xf numFmtId="4" fontId="21" fillId="0" borderId="22" xfId="14142" applyNumberFormat="1" applyFont="1" applyFill="1" applyBorder="1" applyAlignment="1">
      <alignment horizontal="center"/>
    </xf>
    <xf numFmtId="4" fontId="21" fillId="0" borderId="23" xfId="14142" applyNumberFormat="1" applyFont="1" applyFill="1" applyBorder="1" applyAlignment="1">
      <alignment horizontal="left" wrapText="1"/>
    </xf>
    <xf numFmtId="4" fontId="26" fillId="0" borderId="23" xfId="14142" applyNumberFormat="1" applyFont="1" applyFill="1" applyBorder="1" applyAlignment="1">
      <alignment horizontal="right"/>
    </xf>
    <xf numFmtId="4" fontId="21" fillId="0" borderId="23" xfId="14142" applyNumberFormat="1" applyFont="1" applyFill="1" applyBorder="1" applyAlignment="1">
      <alignment horizontal="right"/>
    </xf>
    <xf numFmtId="4" fontId="21" fillId="0" borderId="28" xfId="14142" applyNumberFormat="1" applyFont="1" applyFill="1" applyBorder="1" applyAlignment="1">
      <alignment horizontal="right"/>
    </xf>
    <xf numFmtId="4" fontId="26" fillId="0" borderId="0" xfId="14142" applyNumberFormat="1" applyFont="1" applyFill="1" applyAlignment="1"/>
    <xf numFmtId="4" fontId="26" fillId="0" borderId="0" xfId="14142" applyNumberFormat="1" applyFont="1" applyFill="1" applyAlignment="1">
      <alignment horizontal="center" vertical="top"/>
    </xf>
    <xf numFmtId="4" fontId="26" fillId="0" borderId="0" xfId="14142" applyNumberFormat="1" applyFont="1" applyFill="1" applyAlignment="1">
      <alignment horizontal="center" vertical="center" wrapText="1"/>
    </xf>
    <xf numFmtId="4" fontId="26" fillId="0" borderId="0" xfId="14142" applyNumberFormat="1" applyFont="1" applyFill="1" applyAlignment="1">
      <alignment vertical="top"/>
    </xf>
    <xf numFmtId="4" fontId="21" fillId="0" borderId="0" xfId="14142" applyNumberFormat="1" applyFont="1" applyFill="1" applyAlignment="1">
      <alignment horizontal="center" vertical="top"/>
    </xf>
    <xf numFmtId="4" fontId="26" fillId="0" borderId="0" xfId="14142" applyNumberFormat="1" applyFont="1" applyFill="1" applyAlignment="1">
      <alignment horizontal="left" vertical="top"/>
    </xf>
    <xf numFmtId="4" fontId="26" fillId="0" borderId="0" xfId="14142" applyNumberFormat="1" applyFont="1" applyFill="1" applyAlignment="1">
      <alignment horizontal="left" vertical="center"/>
    </xf>
    <xf numFmtId="4" fontId="21" fillId="0" borderId="0" xfId="14142" applyNumberFormat="1" applyFont="1" applyFill="1" applyAlignment="1">
      <alignment horizontal="left" vertical="center"/>
    </xf>
    <xf numFmtId="4" fontId="21" fillId="0" borderId="0" xfId="14142" applyNumberFormat="1" applyFont="1" applyFill="1" applyAlignment="1"/>
    <xf numFmtId="4" fontId="26" fillId="0" borderId="0" xfId="14259" applyNumberFormat="1" applyFont="1" applyFill="1" applyAlignment="1"/>
    <xf numFmtId="4" fontId="26" fillId="0" borderId="0" xfId="14142" applyNumberFormat="1" applyFont="1" applyFill="1" applyBorder="1" applyAlignment="1">
      <alignment wrapText="1"/>
    </xf>
    <xf numFmtId="4" fontId="21" fillId="0" borderId="0" xfId="14142" applyNumberFormat="1" applyFont="1" applyFill="1" applyBorder="1" applyAlignment="1"/>
    <xf numFmtId="4" fontId="26" fillId="0" borderId="0" xfId="14257" applyNumberFormat="1" applyFont="1" applyFill="1" applyBorder="1" applyAlignment="1">
      <alignment horizontal="center"/>
    </xf>
    <xf numFmtId="4" fontId="21" fillId="0" borderId="0" xfId="14257" applyNumberFormat="1" applyFont="1" applyFill="1" applyBorder="1" applyAlignment="1">
      <alignment wrapText="1"/>
    </xf>
    <xf numFmtId="4" fontId="26" fillId="0" borderId="0" xfId="14257" applyNumberFormat="1" applyFont="1" applyFill="1" applyBorder="1" applyAlignment="1"/>
    <xf numFmtId="4" fontId="21" fillId="0" borderId="0" xfId="14257" applyNumberFormat="1" applyFont="1" applyFill="1" applyBorder="1" applyAlignment="1"/>
    <xf numFmtId="4" fontId="21" fillId="0" borderId="0" xfId="14257" applyNumberFormat="1" applyFont="1" applyFill="1" applyBorder="1" applyAlignment="1">
      <alignment horizontal="right"/>
    </xf>
    <xf numFmtId="4" fontId="21" fillId="0" borderId="0" xfId="14257" applyNumberFormat="1" applyFont="1" applyFill="1" applyBorder="1" applyAlignment="1">
      <alignment horizontal="center"/>
    </xf>
    <xf numFmtId="4" fontId="21" fillId="0" borderId="0" xfId="14257" applyNumberFormat="1" applyFont="1" applyFill="1" applyBorder="1" applyAlignment="1">
      <alignment horizontal="left" wrapText="1"/>
    </xf>
    <xf numFmtId="4" fontId="26" fillId="0" borderId="0" xfId="14257" applyNumberFormat="1" applyFont="1" applyFill="1" applyBorder="1" applyAlignment="1">
      <alignment horizontal="right"/>
    </xf>
    <xf numFmtId="4" fontId="26" fillId="0" borderId="0" xfId="14257" applyNumberFormat="1" applyFont="1" applyFill="1" applyBorder="1" applyAlignment="1">
      <alignment wrapText="1"/>
    </xf>
    <xf numFmtId="4" fontId="21" fillId="0" borderId="22" xfId="14257" applyNumberFormat="1" applyFont="1" applyFill="1" applyBorder="1" applyAlignment="1">
      <alignment horizontal="center"/>
    </xf>
    <xf numFmtId="4" fontId="26" fillId="0" borderId="23" xfId="14257" applyNumberFormat="1" applyFont="1" applyFill="1" applyBorder="1" applyAlignment="1">
      <alignment horizontal="right"/>
    </xf>
    <xf numFmtId="4" fontId="21" fillId="0" borderId="23" xfId="14257" applyNumberFormat="1" applyFont="1" applyFill="1" applyBorder="1" applyAlignment="1">
      <alignment horizontal="right"/>
    </xf>
    <xf numFmtId="4" fontId="21" fillId="0" borderId="28" xfId="14257" applyNumberFormat="1" applyFont="1" applyFill="1" applyBorder="1" applyAlignment="1">
      <alignment horizontal="right"/>
    </xf>
    <xf numFmtId="4" fontId="26" fillId="0" borderId="0" xfId="14257" applyNumberFormat="1" applyFont="1" applyFill="1" applyAlignment="1">
      <alignment horizontal="center"/>
    </xf>
    <xf numFmtId="4" fontId="26" fillId="0" borderId="0" xfId="14257" applyNumberFormat="1" applyFont="1" applyFill="1" applyAlignment="1">
      <alignment wrapText="1"/>
    </xf>
    <xf numFmtId="4" fontId="26" fillId="0" borderId="0" xfId="14257" applyNumberFormat="1" applyFont="1" applyFill="1" applyAlignment="1"/>
    <xf numFmtId="4" fontId="21" fillId="0" borderId="0" xfId="14257" applyNumberFormat="1" applyFont="1" applyFill="1" applyAlignment="1"/>
    <xf numFmtId="10" fontId="21" fillId="0" borderId="0" xfId="14144" applyNumberFormat="1" applyFont="1" applyFill="1" applyBorder="1" applyAlignment="1"/>
    <xf numFmtId="4" fontId="26" fillId="0" borderId="0" xfId="14142" applyNumberFormat="1" applyFont="1" applyFill="1" applyAlignment="1">
      <alignment horizontal="center"/>
    </xf>
    <xf numFmtId="4" fontId="26" fillId="0" borderId="0" xfId="14142" applyNumberFormat="1" applyFont="1" applyFill="1" applyAlignment="1">
      <alignment wrapText="1"/>
    </xf>
    <xf numFmtId="4" fontId="26" fillId="0" borderId="0" xfId="14262" applyNumberFormat="1" applyFont="1" applyFill="1" applyBorder="1" applyAlignment="1">
      <alignment horizontal="center"/>
    </xf>
    <xf numFmtId="4" fontId="21" fillId="0" borderId="0" xfId="14262" applyNumberFormat="1" applyFont="1" applyFill="1" applyBorder="1" applyAlignment="1">
      <alignment wrapText="1"/>
    </xf>
    <xf numFmtId="4" fontId="26" fillId="0" borderId="0" xfId="14262" applyNumberFormat="1" applyFont="1" applyFill="1" applyBorder="1" applyAlignment="1"/>
    <xf numFmtId="4" fontId="21" fillId="0" borderId="0" xfId="14262" applyNumberFormat="1" applyFont="1" applyFill="1" applyBorder="1" applyAlignment="1"/>
    <xf numFmtId="4" fontId="26" fillId="0" borderId="0" xfId="14262" applyNumberFormat="1" applyFont="1" applyFill="1" applyBorder="1" applyAlignment="1">
      <alignment wrapText="1"/>
    </xf>
    <xf numFmtId="4" fontId="21" fillId="0" borderId="0" xfId="14262" applyNumberFormat="1" applyFont="1" applyFill="1" applyBorder="1" applyAlignment="1">
      <alignment horizontal="right"/>
    </xf>
    <xf numFmtId="4" fontId="21" fillId="0" borderId="0" xfId="14262" applyNumberFormat="1" applyFont="1" applyFill="1" applyBorder="1" applyAlignment="1">
      <alignment horizontal="center"/>
    </xf>
    <xf numFmtId="4" fontId="21" fillId="0" borderId="0" xfId="14262" applyNumberFormat="1" applyFont="1" applyFill="1" applyBorder="1" applyAlignment="1">
      <alignment horizontal="left" wrapText="1"/>
    </xf>
    <xf numFmtId="4" fontId="26" fillId="0" borderId="0" xfId="14262" applyNumberFormat="1" applyFont="1" applyFill="1" applyBorder="1" applyAlignment="1">
      <alignment horizontal="right"/>
    </xf>
    <xf numFmtId="4" fontId="21" fillId="0" borderId="22" xfId="14262" applyNumberFormat="1" applyFont="1" applyFill="1" applyBorder="1" applyAlignment="1">
      <alignment horizontal="center"/>
    </xf>
    <xf numFmtId="4" fontId="26" fillId="0" borderId="23" xfId="14262" applyNumberFormat="1" applyFont="1" applyFill="1" applyBorder="1" applyAlignment="1">
      <alignment horizontal="right"/>
    </xf>
    <xf numFmtId="4" fontId="21" fillId="0" borderId="23" xfId="14262" applyNumberFormat="1" applyFont="1" applyFill="1" applyBorder="1" applyAlignment="1">
      <alignment horizontal="right"/>
    </xf>
    <xf numFmtId="4" fontId="21" fillId="0" borderId="28" xfId="14262" applyNumberFormat="1" applyFont="1" applyFill="1" applyBorder="1" applyAlignment="1">
      <alignment horizontal="right"/>
    </xf>
    <xf numFmtId="4" fontId="26" fillId="0" borderId="0" xfId="14262" applyNumberFormat="1" applyFont="1" applyFill="1" applyAlignment="1">
      <alignment horizontal="center"/>
    </xf>
    <xf numFmtId="4" fontId="26" fillId="0" borderId="0" xfId="14262" applyNumberFormat="1" applyFont="1" applyFill="1" applyAlignment="1">
      <alignment wrapText="1"/>
    </xf>
    <xf numFmtId="4" fontId="26" fillId="0" borderId="0" xfId="14262" applyNumberFormat="1" applyFont="1" applyFill="1" applyAlignment="1"/>
    <xf numFmtId="4" fontId="21" fillId="0" borderId="0" xfId="14262" applyNumberFormat="1" applyFont="1" applyFill="1" applyAlignment="1"/>
    <xf numFmtId="0" fontId="26" fillId="43" borderId="16" xfId="6193" applyFont="1" applyFill="1" applyBorder="1" applyAlignment="1">
      <alignment horizontal="left" vertical="center" wrapText="1"/>
    </xf>
    <xf numFmtId="4" fontId="26" fillId="43" borderId="16" xfId="513" applyNumberFormat="1" applyFont="1" applyFill="1" applyBorder="1" applyAlignment="1">
      <alignment horizontal="right" vertical="center"/>
    </xf>
    <xf numFmtId="4" fontId="26" fillId="43" borderId="16" xfId="6193" applyNumberFormat="1" applyFont="1" applyFill="1" applyBorder="1" applyAlignment="1">
      <alignment horizontal="center" vertical="center"/>
    </xf>
    <xf numFmtId="4" fontId="26" fillId="0" borderId="16" xfId="3883" applyNumberFormat="1" applyFont="1" applyFill="1" applyBorder="1" applyAlignment="1">
      <alignment wrapText="1"/>
    </xf>
    <xf numFmtId="4" fontId="26" fillId="0" borderId="16" xfId="3883" applyNumberFormat="1" applyFont="1" applyFill="1" applyBorder="1" applyAlignment="1">
      <alignment horizontal="center"/>
    </xf>
    <xf numFmtId="4" fontId="26" fillId="0" borderId="0" xfId="616" applyNumberFormat="1" applyFont="1" applyFill="1" applyBorder="1" applyAlignment="1" applyProtection="1">
      <alignment horizontal="center" vertical="top"/>
    </xf>
    <xf numFmtId="4" fontId="21" fillId="0" borderId="0" xfId="6193" applyNumberFormat="1" applyFont="1" applyFill="1" applyBorder="1" applyAlignment="1">
      <alignment horizontal="right" vertical="center"/>
    </xf>
    <xf numFmtId="4" fontId="26" fillId="0" borderId="24" xfId="616" applyNumberFormat="1" applyFont="1" applyFill="1" applyBorder="1" applyAlignment="1" applyProtection="1">
      <alignment horizontal="center" vertical="center"/>
    </xf>
    <xf numFmtId="4" fontId="26" fillId="43" borderId="16" xfId="14142" applyNumberFormat="1" applyFont="1" applyFill="1" applyBorder="1" applyAlignment="1">
      <alignment vertical="center"/>
    </xf>
    <xf numFmtId="0" fontId="21" fillId="43" borderId="16" xfId="14109" applyFont="1" applyFill="1" applyBorder="1" applyAlignment="1">
      <alignment horizontal="left" vertical="center" wrapText="1"/>
    </xf>
    <xf numFmtId="4" fontId="26" fillId="43" borderId="16" xfId="2243" applyNumberFormat="1" applyFont="1" applyFill="1" applyBorder="1" applyAlignment="1">
      <alignment horizontal="center" vertical="center"/>
    </xf>
    <xf numFmtId="4" fontId="26" fillId="43" borderId="16" xfId="14109" applyNumberFormat="1" applyFont="1" applyFill="1" applyBorder="1" applyAlignment="1" applyProtection="1">
      <alignment horizontal="right" vertical="center" wrapText="1"/>
    </xf>
    <xf numFmtId="0" fontId="26" fillId="43" borderId="16" xfId="12641" applyFont="1" applyFill="1" applyBorder="1" applyAlignment="1">
      <alignment horizontal="left" vertical="center" wrapText="1"/>
    </xf>
    <xf numFmtId="4" fontId="26" fillId="43" borderId="16" xfId="14142" applyNumberFormat="1" applyFont="1" applyFill="1" applyBorder="1" applyAlignment="1">
      <alignment horizontal="right" vertical="center"/>
    </xf>
    <xf numFmtId="4" fontId="26" fillId="43" borderId="16" xfId="14256" applyNumberFormat="1" applyFont="1" applyFill="1" applyBorder="1" applyAlignment="1">
      <alignment horizontal="center" vertical="center"/>
    </xf>
    <xf numFmtId="4" fontId="26" fillId="43" borderId="16" xfId="14257" applyNumberFormat="1" applyFont="1" applyFill="1" applyBorder="1" applyAlignment="1">
      <alignment vertical="center"/>
    </xf>
    <xf numFmtId="0" fontId="26" fillId="43" borderId="16" xfId="2324" applyFont="1" applyFill="1" applyBorder="1" applyAlignment="1">
      <alignment horizontal="left" vertical="center" wrapText="1"/>
    </xf>
    <xf numFmtId="4" fontId="26" fillId="43" borderId="16" xfId="14257" applyNumberFormat="1" applyFont="1" applyFill="1" applyBorder="1" applyAlignment="1">
      <alignment horizontal="right" vertical="center"/>
    </xf>
    <xf numFmtId="0" fontId="26" fillId="43" borderId="16" xfId="11420" applyFont="1" applyFill="1" applyBorder="1" applyAlignment="1">
      <alignment vertical="center" wrapText="1"/>
    </xf>
    <xf numFmtId="0" fontId="26" fillId="43" borderId="16" xfId="2769" applyFont="1" applyFill="1" applyBorder="1" applyAlignment="1">
      <alignment horizontal="center" vertical="center" wrapText="1"/>
    </xf>
    <xf numFmtId="0" fontId="26" fillId="43" borderId="16" xfId="14257" applyFont="1" applyFill="1" applyBorder="1" applyAlignment="1">
      <alignment horizontal="center" vertical="center"/>
    </xf>
    <xf numFmtId="4" fontId="26" fillId="43" borderId="16" xfId="2942" applyNumberFormat="1" applyFont="1" applyFill="1" applyBorder="1" applyAlignment="1">
      <alignment horizontal="center" vertical="center"/>
    </xf>
    <xf numFmtId="4" fontId="26" fillId="43" borderId="16" xfId="590" applyNumberFormat="1" applyFont="1" applyFill="1" applyBorder="1" applyAlignment="1">
      <alignment horizontal="center" vertical="center"/>
    </xf>
    <xf numFmtId="0" fontId="26" fillId="43" borderId="16" xfId="2942" applyFont="1" applyFill="1" applyBorder="1" applyAlignment="1">
      <alignment horizontal="left" vertical="center" wrapText="1"/>
    </xf>
    <xf numFmtId="4" fontId="26" fillId="43" borderId="16" xfId="14257" applyNumberFormat="1" applyFont="1" applyFill="1" applyBorder="1" applyAlignment="1">
      <alignment horizontal="left" vertical="center" wrapText="1"/>
    </xf>
    <xf numFmtId="4" fontId="26" fillId="43" borderId="16" xfId="14257" applyNumberFormat="1" applyFont="1" applyFill="1" applyBorder="1" applyAlignment="1">
      <alignment horizontal="center" vertical="center"/>
    </xf>
    <xf numFmtId="178" fontId="26" fillId="43" borderId="16" xfId="10944" applyFont="1" applyFill="1" applyBorder="1" applyAlignment="1">
      <alignment horizontal="center" vertical="center"/>
    </xf>
    <xf numFmtId="180" fontId="26" fillId="43" borderId="16" xfId="10935" applyFont="1" applyFill="1" applyBorder="1" applyAlignment="1">
      <alignment horizontal="left" vertical="center" wrapText="1"/>
    </xf>
    <xf numFmtId="4" fontId="26" fillId="43" borderId="16" xfId="2942" applyNumberFormat="1" applyFont="1" applyFill="1" applyBorder="1" applyAlignment="1">
      <alignment horizontal="center" vertical="center" wrapText="1"/>
    </xf>
    <xf numFmtId="4" fontId="26" fillId="43" borderId="16" xfId="14142" applyNumberFormat="1" applyFont="1" applyFill="1" applyBorder="1" applyAlignment="1">
      <alignment horizontal="center"/>
    </xf>
    <xf numFmtId="4" fontId="21" fillId="43" borderId="16" xfId="14142" applyNumberFormat="1" applyFont="1" applyFill="1" applyBorder="1" applyAlignment="1">
      <alignment horizontal="center"/>
    </xf>
    <xf numFmtId="0" fontId="26" fillId="43" borderId="16" xfId="2942" applyFont="1" applyFill="1" applyBorder="1" applyAlignment="1">
      <alignment vertical="center" wrapText="1"/>
    </xf>
    <xf numFmtId="0" fontId="26" fillId="43" borderId="16" xfId="2769" applyFont="1" applyFill="1" applyBorder="1" applyAlignment="1">
      <alignment horizontal="center" wrapText="1"/>
    </xf>
    <xf numFmtId="0" fontId="21" fillId="43" borderId="16" xfId="14257" applyFont="1" applyFill="1" applyBorder="1" applyAlignment="1">
      <alignment horizontal="left" vertical="center" wrapText="1"/>
    </xf>
    <xf numFmtId="39" fontId="26" fillId="43" borderId="16" xfId="14260" applyNumberFormat="1" applyFont="1" applyFill="1" applyBorder="1" applyAlignment="1">
      <alignment horizontal="left" vertical="center" wrapText="1"/>
    </xf>
    <xf numFmtId="0" fontId="26" fillId="43" borderId="16" xfId="14109" applyFont="1" applyFill="1" applyBorder="1" applyAlignment="1">
      <alignment horizontal="center"/>
    </xf>
    <xf numFmtId="0" fontId="21" fillId="43" borderId="16" xfId="11420" applyFont="1" applyFill="1" applyBorder="1" applyAlignment="1">
      <alignment vertical="center" wrapText="1"/>
    </xf>
    <xf numFmtId="2" fontId="26" fillId="43" borderId="16" xfId="14262" applyNumberFormat="1" applyFont="1" applyFill="1" applyBorder="1" applyAlignment="1">
      <alignment horizontal="center" vertical="center"/>
    </xf>
    <xf numFmtId="0" fontId="26" fillId="43" borderId="16" xfId="14262" applyFont="1" applyFill="1" applyBorder="1" applyAlignment="1">
      <alignment horizontal="center" vertical="center"/>
    </xf>
    <xf numFmtId="4" fontId="26" fillId="43" borderId="16" xfId="14262" applyNumberFormat="1" applyFont="1" applyFill="1" applyBorder="1" applyAlignment="1">
      <alignment vertical="center"/>
    </xf>
    <xf numFmtId="4" fontId="26" fillId="43" borderId="16" xfId="14262" applyNumberFormat="1" applyFont="1" applyFill="1" applyBorder="1" applyAlignment="1">
      <alignment horizontal="center" vertical="center"/>
    </xf>
    <xf numFmtId="49" fontId="26" fillId="43" borderId="16" xfId="14262" applyNumberFormat="1" applyFont="1" applyFill="1" applyBorder="1" applyAlignment="1">
      <alignment horizontal="left" vertical="center" wrapText="1"/>
    </xf>
    <xf numFmtId="4" fontId="26" fillId="43" borderId="16" xfId="14262" applyNumberFormat="1" applyFont="1" applyFill="1" applyBorder="1" applyAlignment="1">
      <alignment horizontal="right" vertical="center"/>
    </xf>
    <xf numFmtId="0" fontId="26" fillId="43" borderId="16" xfId="14265" applyFont="1" applyFill="1" applyBorder="1" applyAlignment="1">
      <alignment vertical="center" wrapText="1"/>
    </xf>
    <xf numFmtId="4" fontId="26" fillId="43" borderId="16" xfId="10299" applyNumberFormat="1" applyFont="1" applyFill="1" applyBorder="1" applyAlignment="1">
      <alignment horizontal="right" vertical="center" wrapText="1"/>
    </xf>
    <xf numFmtId="43" fontId="26" fillId="43" borderId="16" xfId="10030" applyFont="1" applyFill="1" applyBorder="1" applyAlignment="1">
      <alignment horizontal="center" vertical="center"/>
    </xf>
    <xf numFmtId="4" fontId="26" fillId="43" borderId="16" xfId="14262" applyNumberFormat="1" applyFont="1" applyFill="1" applyBorder="1" applyAlignment="1">
      <alignment horizontal="right" vertical="center" wrapText="1"/>
    </xf>
    <xf numFmtId="0" fontId="21" fillId="43" borderId="16" xfId="14109" applyFont="1" applyFill="1" applyBorder="1" applyAlignment="1">
      <alignment vertical="center" wrapText="1"/>
    </xf>
    <xf numFmtId="49" fontId="26" fillId="43" borderId="16" xfId="14262" applyNumberFormat="1" applyFont="1" applyFill="1" applyBorder="1" applyAlignment="1">
      <alignment vertical="center" wrapText="1"/>
    </xf>
    <xf numFmtId="49" fontId="26" fillId="43" borderId="16" xfId="3883" applyNumberFormat="1" applyFont="1" applyFill="1" applyBorder="1" applyAlignment="1">
      <alignment horizontal="left" vertical="center" wrapText="1"/>
    </xf>
    <xf numFmtId="4" fontId="26" fillId="43" borderId="16" xfId="3883" applyNumberFormat="1" applyFont="1" applyFill="1" applyBorder="1" applyAlignment="1">
      <alignment horizontal="right" vertical="center"/>
    </xf>
    <xf numFmtId="4" fontId="26" fillId="43" borderId="16" xfId="3883" applyNumberFormat="1" applyFont="1" applyFill="1" applyBorder="1" applyAlignment="1">
      <alignment horizontal="center" vertical="center"/>
    </xf>
    <xf numFmtId="4" fontId="26" fillId="43" borderId="16" xfId="2769" applyNumberFormat="1" applyFont="1" applyFill="1" applyBorder="1" applyAlignment="1">
      <alignment horizontal="center" vertical="center" wrapText="1"/>
    </xf>
    <xf numFmtId="0" fontId="26" fillId="43" borderId="16" xfId="4162" applyFont="1" applyFill="1" applyBorder="1" applyAlignment="1">
      <alignment vertical="center" wrapText="1"/>
    </xf>
    <xf numFmtId="4" fontId="26" fillId="43" borderId="16" xfId="10299" applyNumberFormat="1" applyFont="1" applyFill="1" applyBorder="1" applyAlignment="1">
      <alignment horizontal="center" vertical="center" wrapText="1"/>
    </xf>
    <xf numFmtId="0" fontId="26" fillId="43" borderId="16" xfId="14263" applyFont="1" applyFill="1" applyBorder="1" applyAlignment="1">
      <alignment horizontal="center" vertical="center"/>
    </xf>
    <xf numFmtId="0" fontId="26" fillId="43" borderId="16" xfId="14264" applyFont="1" applyFill="1" applyBorder="1" applyAlignment="1">
      <alignment horizontal="center" vertical="center"/>
    </xf>
    <xf numFmtId="0" fontId="21" fillId="43" borderId="16" xfId="4162" applyFont="1" applyFill="1" applyBorder="1" applyAlignment="1">
      <alignment vertical="center" wrapText="1"/>
    </xf>
    <xf numFmtId="193" fontId="26" fillId="43" borderId="16" xfId="14266" applyNumberFormat="1" applyFont="1" applyFill="1" applyBorder="1" applyAlignment="1">
      <alignment horizontal="center" vertical="center" wrapText="1"/>
    </xf>
    <xf numFmtId="0" fontId="21" fillId="43" borderId="16" xfId="14267" applyFont="1" applyFill="1" applyBorder="1" applyAlignment="1">
      <alignment vertical="center" wrapText="1"/>
    </xf>
    <xf numFmtId="0" fontId="26" fillId="43" borderId="16" xfId="14267" applyFont="1" applyFill="1" applyBorder="1" applyAlignment="1">
      <alignment vertical="center" wrapText="1"/>
    </xf>
    <xf numFmtId="0" fontId="26" fillId="43" borderId="16" xfId="10030" applyNumberFormat="1" applyFont="1" applyFill="1" applyBorder="1" applyAlignment="1">
      <alignment horizontal="center" vertical="center"/>
    </xf>
    <xf numFmtId="0" fontId="21" fillId="0" borderId="0" xfId="576" applyFont="1" applyFill="1" applyBorder="1" applyAlignment="1">
      <alignment vertical="center"/>
    </xf>
    <xf numFmtId="4" fontId="26" fillId="0" borderId="16" xfId="0" applyNumberFormat="1" applyFont="1" applyFill="1" applyBorder="1" applyAlignment="1">
      <alignment horizontal="center" vertical="top"/>
    </xf>
    <xf numFmtId="4" fontId="21" fillId="0" borderId="16" xfId="0" applyNumberFormat="1" applyFont="1" applyFill="1" applyBorder="1" applyAlignment="1">
      <alignment horizontal="right"/>
    </xf>
    <xf numFmtId="192" fontId="21" fillId="0" borderId="16" xfId="616" applyNumberFormat="1" applyFont="1" applyFill="1" applyBorder="1" applyAlignment="1" applyProtection="1">
      <alignment horizontal="center"/>
    </xf>
    <xf numFmtId="4" fontId="21" fillId="0" borderId="16" xfId="616" applyNumberFormat="1" applyFont="1" applyFill="1" applyBorder="1" applyAlignment="1">
      <alignment horizontal="right" vertical="center"/>
    </xf>
    <xf numFmtId="4" fontId="21" fillId="0" borderId="16" xfId="616" applyNumberFormat="1" applyFont="1" applyFill="1" applyBorder="1" applyAlignment="1">
      <alignment horizontal="center" vertical="top"/>
    </xf>
    <xf numFmtId="4" fontId="26" fillId="0" borderId="52" xfId="0" applyNumberFormat="1" applyFont="1" applyFill="1" applyBorder="1" applyAlignment="1">
      <alignment horizontal="center" vertical="top"/>
    </xf>
    <xf numFmtId="4" fontId="26" fillId="0" borderId="53" xfId="0" applyNumberFormat="1" applyFont="1" applyFill="1" applyBorder="1" applyAlignment="1"/>
    <xf numFmtId="4" fontId="21" fillId="0" borderId="27" xfId="0" applyNumberFormat="1" applyFont="1" applyFill="1" applyBorder="1" applyAlignment="1">
      <alignment horizontal="center" vertical="top" wrapText="1"/>
    </xf>
    <xf numFmtId="4" fontId="21" fillId="0" borderId="31" xfId="0" applyNumberFormat="1" applyFont="1" applyFill="1" applyBorder="1" applyAlignment="1">
      <alignment horizontal="center" vertical="top" wrapText="1"/>
    </xf>
    <xf numFmtId="4" fontId="26" fillId="0" borderId="52" xfId="616" applyNumberFormat="1" applyFont="1" applyFill="1" applyBorder="1" applyAlignment="1">
      <alignment horizontal="center" vertical="top"/>
    </xf>
    <xf numFmtId="0" fontId="26" fillId="0" borderId="57" xfId="616" applyFont="1" applyFill="1" applyBorder="1"/>
    <xf numFmtId="49" fontId="21" fillId="0" borderId="27" xfId="6245" applyNumberFormat="1" applyFont="1" applyFill="1" applyBorder="1" applyAlignment="1">
      <alignment vertical="center" wrapText="1"/>
    </xf>
    <xf numFmtId="4" fontId="26" fillId="0" borderId="53" xfId="6245" applyNumberFormat="1" applyFont="1" applyFill="1" applyBorder="1" applyAlignment="1">
      <alignment horizontal="center" vertical="center"/>
    </xf>
    <xf numFmtId="49" fontId="21" fillId="0" borderId="57" xfId="6245" applyNumberFormat="1" applyFont="1" applyFill="1" applyBorder="1" applyAlignment="1">
      <alignment vertical="center" wrapText="1"/>
    </xf>
    <xf numFmtId="4" fontId="26" fillId="0" borderId="57" xfId="616" applyNumberFormat="1" applyFont="1" applyFill="1" applyBorder="1" applyAlignment="1" applyProtection="1">
      <alignment horizontal="center" vertical="top"/>
    </xf>
    <xf numFmtId="4" fontId="26" fillId="0" borderId="57" xfId="0" applyNumberFormat="1" applyFont="1" applyFill="1" applyBorder="1" applyAlignment="1">
      <alignment vertical="center" wrapText="1"/>
    </xf>
    <xf numFmtId="4" fontId="26" fillId="0" borderId="57" xfId="0" applyNumberFormat="1" applyFont="1" applyFill="1" applyBorder="1" applyAlignment="1"/>
    <xf numFmtId="4" fontId="26" fillId="0" borderId="57" xfId="3883" applyNumberFormat="1" applyFont="1" applyFill="1" applyBorder="1" applyAlignment="1"/>
    <xf numFmtId="4" fontId="21" fillId="0" borderId="57" xfId="6193" applyNumberFormat="1" applyFont="1" applyFill="1" applyBorder="1" applyAlignment="1">
      <alignment horizontal="right" vertical="center"/>
    </xf>
    <xf numFmtId="4" fontId="21" fillId="0" borderId="16" xfId="14142" applyNumberFormat="1" applyFont="1" applyFill="1" applyBorder="1" applyAlignment="1">
      <alignment horizontal="center" vertical="center"/>
    </xf>
    <xf numFmtId="4" fontId="21" fillId="0" borderId="16" xfId="14142" applyNumberFormat="1" applyFont="1" applyFill="1" applyBorder="1" applyAlignment="1">
      <alignment horizontal="center" vertical="center" wrapText="1"/>
    </xf>
    <xf numFmtId="4" fontId="26" fillId="0" borderId="16" xfId="14142" applyNumberFormat="1" applyFont="1" applyFill="1" applyBorder="1" applyAlignment="1">
      <alignment horizontal="center" vertical="center"/>
    </xf>
    <xf numFmtId="4" fontId="21" fillId="0" borderId="16" xfId="14142" applyNumberFormat="1" applyFont="1" applyFill="1" applyBorder="1" applyAlignment="1"/>
    <xf numFmtId="3" fontId="21" fillId="43" borderId="16" xfId="2324" applyNumberFormat="1" applyFont="1" applyFill="1" applyBorder="1" applyAlignment="1">
      <alignment horizontal="center" vertical="center"/>
    </xf>
    <xf numFmtId="4" fontId="21" fillId="43" borderId="16" xfId="14142" applyNumberFormat="1" applyFont="1" applyFill="1" applyBorder="1" applyAlignment="1">
      <alignment vertical="center"/>
    </xf>
    <xf numFmtId="4" fontId="26" fillId="43" borderId="16" xfId="2324" applyNumberFormat="1" applyFont="1" applyFill="1" applyBorder="1" applyAlignment="1">
      <alignment horizontal="center" vertical="center"/>
    </xf>
    <xf numFmtId="4" fontId="21" fillId="43" borderId="16" xfId="14257" applyNumberFormat="1" applyFont="1" applyFill="1" applyBorder="1" applyAlignment="1">
      <alignment vertical="center"/>
    </xf>
    <xf numFmtId="39" fontId="26" fillId="43" borderId="16" xfId="14258" applyNumberFormat="1" applyFont="1" applyFill="1" applyBorder="1" applyAlignment="1">
      <alignment horizontal="center" vertical="center" wrapText="1"/>
    </xf>
    <xf numFmtId="2" fontId="26" fillId="43" borderId="16" xfId="11420" applyNumberFormat="1" applyFont="1" applyFill="1" applyBorder="1" applyAlignment="1">
      <alignment horizontal="center" vertical="center"/>
    </xf>
    <xf numFmtId="4" fontId="21" fillId="43" borderId="57" xfId="14142" applyNumberFormat="1" applyFont="1" applyFill="1" applyBorder="1" applyAlignment="1">
      <alignment horizontal="center"/>
    </xf>
    <xf numFmtId="4" fontId="21" fillId="43" borderId="57" xfId="14142" applyNumberFormat="1" applyFont="1" applyFill="1" applyBorder="1" applyAlignment="1">
      <alignment horizontal="center" vertical="center" wrapText="1"/>
    </xf>
    <xf numFmtId="4" fontId="26" fillId="43" borderId="57" xfId="14142" applyNumberFormat="1" applyFont="1" applyFill="1" applyBorder="1" applyAlignment="1">
      <alignment horizontal="right" vertical="center"/>
    </xf>
    <xf numFmtId="4" fontId="26" fillId="43" borderId="57" xfId="14257" applyNumberFormat="1" applyFont="1" applyFill="1" applyBorder="1" applyAlignment="1">
      <alignment horizontal="center" vertical="center"/>
    </xf>
    <xf numFmtId="4" fontId="21" fillId="43" borderId="57" xfId="14142" applyNumberFormat="1" applyFont="1" applyFill="1" applyBorder="1" applyAlignment="1">
      <alignment horizontal="right" vertical="center"/>
    </xf>
    <xf numFmtId="3" fontId="21" fillId="43" borderId="16" xfId="14257" applyNumberFormat="1" applyFont="1" applyFill="1" applyBorder="1" applyAlignment="1">
      <alignment horizontal="center" vertical="center"/>
    </xf>
    <xf numFmtId="4" fontId="26" fillId="43" borderId="16" xfId="2324" applyNumberFormat="1" applyFont="1" applyFill="1" applyBorder="1" applyAlignment="1">
      <alignment horizontal="center" vertical="top"/>
    </xf>
    <xf numFmtId="3" fontId="26" fillId="43" borderId="16" xfId="2324" applyNumberFormat="1" applyFont="1" applyFill="1" applyBorder="1" applyAlignment="1">
      <alignment horizontal="center" vertical="center"/>
    </xf>
    <xf numFmtId="3" fontId="26" fillId="43" borderId="16" xfId="11420" applyNumberFormat="1" applyFont="1" applyFill="1" applyBorder="1" applyAlignment="1">
      <alignment horizontal="center" vertical="center"/>
    </xf>
    <xf numFmtId="3" fontId="21" fillId="43" borderId="16" xfId="11420" applyNumberFormat="1" applyFont="1" applyFill="1" applyBorder="1" applyAlignment="1">
      <alignment horizontal="center" vertical="center"/>
    </xf>
    <xf numFmtId="4" fontId="26" fillId="43" borderId="16" xfId="11420" applyNumberFormat="1" applyFont="1" applyFill="1" applyBorder="1" applyAlignment="1">
      <alignment horizontal="center" vertical="center"/>
    </xf>
    <xf numFmtId="4" fontId="26" fillId="43" borderId="57" xfId="11420" applyNumberFormat="1" applyFont="1" applyFill="1" applyBorder="1" applyAlignment="1">
      <alignment horizontal="center" vertical="center"/>
    </xf>
    <xf numFmtId="0" fontId="26" fillId="43" borderId="57" xfId="11420" applyFont="1" applyFill="1" applyBorder="1" applyAlignment="1">
      <alignment vertical="center" wrapText="1"/>
    </xf>
    <xf numFmtId="0" fontId="26" fillId="43" borderId="57" xfId="2769" applyFont="1" applyFill="1" applyBorder="1" applyAlignment="1">
      <alignment horizontal="center" wrapText="1"/>
    </xf>
    <xf numFmtId="4" fontId="21" fillId="43" borderId="57" xfId="14109" applyNumberFormat="1" applyFont="1" applyFill="1" applyBorder="1" applyAlignment="1" applyProtection="1">
      <alignment horizontal="right" vertical="center" wrapText="1"/>
    </xf>
    <xf numFmtId="4" fontId="26" fillId="43" borderId="57" xfId="14142" applyNumberFormat="1" applyFont="1" applyFill="1" applyBorder="1" applyAlignment="1">
      <alignment vertical="center"/>
    </xf>
    <xf numFmtId="4" fontId="21" fillId="43" borderId="57" xfId="14142" applyNumberFormat="1" applyFont="1" applyFill="1" applyBorder="1" applyAlignment="1">
      <alignment vertical="center"/>
    </xf>
    <xf numFmtId="4" fontId="21" fillId="0" borderId="27" xfId="14142" applyNumberFormat="1" applyFont="1" applyFill="1" applyBorder="1" applyAlignment="1"/>
    <xf numFmtId="4" fontId="21" fillId="0" borderId="27" xfId="6193" quotePrefix="1" applyNumberFormat="1" applyFont="1" applyFill="1" applyBorder="1" applyAlignment="1" applyProtection="1">
      <alignment horizontal="center"/>
    </xf>
    <xf numFmtId="4" fontId="21" fillId="0" borderId="30" xfId="6193" quotePrefix="1" applyNumberFormat="1" applyFont="1" applyFill="1" applyBorder="1" applyAlignment="1" applyProtection="1">
      <alignment horizontal="left" vertical="center"/>
    </xf>
    <xf numFmtId="0" fontId="21" fillId="0" borderId="27" xfId="616" applyFont="1" applyFill="1" applyBorder="1" applyAlignment="1">
      <alignment vertical="center"/>
    </xf>
    <xf numFmtId="3" fontId="21" fillId="43" borderId="16" xfId="14262" applyNumberFormat="1" applyFont="1" applyFill="1" applyBorder="1" applyAlignment="1">
      <alignment horizontal="center" vertical="center"/>
    </xf>
    <xf numFmtId="4" fontId="26" fillId="43" borderId="16" xfId="14262" applyNumberFormat="1" applyFont="1" applyFill="1" applyBorder="1" applyAlignment="1">
      <alignment horizontal="center" vertical="top"/>
    </xf>
    <xf numFmtId="3" fontId="26" fillId="43" borderId="16" xfId="14262" applyNumberFormat="1" applyFont="1" applyFill="1" applyBorder="1" applyAlignment="1">
      <alignment horizontal="center" vertical="center"/>
    </xf>
    <xf numFmtId="3" fontId="26" fillId="43" borderId="16" xfId="14262" applyNumberFormat="1" applyFont="1" applyFill="1" applyBorder="1"/>
    <xf numFmtId="4" fontId="21" fillId="0" borderId="52" xfId="14142" applyNumberFormat="1" applyFont="1" applyFill="1" applyBorder="1" applyAlignment="1">
      <alignment horizontal="center" vertical="center"/>
    </xf>
    <xf numFmtId="4" fontId="26" fillId="0" borderId="53" xfId="14142" applyNumberFormat="1" applyFont="1" applyFill="1" applyBorder="1" applyAlignment="1">
      <alignment horizontal="center" vertical="center"/>
    </xf>
    <xf numFmtId="4" fontId="21" fillId="0" borderId="31" xfId="14142" applyNumberFormat="1" applyFont="1" applyFill="1" applyBorder="1" applyAlignment="1">
      <alignment horizontal="center" vertical="center" wrapText="1"/>
    </xf>
    <xf numFmtId="4" fontId="21" fillId="0" borderId="30" xfId="14142" applyNumberFormat="1" applyFont="1" applyFill="1" applyBorder="1" applyAlignment="1">
      <alignment horizontal="center" vertical="center" wrapText="1"/>
    </xf>
    <xf numFmtId="4" fontId="26" fillId="0" borderId="57" xfId="14142" applyNumberFormat="1" applyFont="1" applyFill="1" applyBorder="1" applyAlignment="1"/>
    <xf numFmtId="4" fontId="21" fillId="0" borderId="57" xfId="14142" applyNumberFormat="1" applyFont="1" applyFill="1" applyBorder="1" applyAlignment="1"/>
    <xf numFmtId="4" fontId="26" fillId="43" borderId="16" xfId="11420" applyNumberFormat="1" applyFont="1" applyFill="1" applyBorder="1" applyAlignment="1">
      <alignment horizontal="center" vertical="top"/>
    </xf>
    <xf numFmtId="4" fontId="21" fillId="43" borderId="16" xfId="14262" applyNumberFormat="1" applyFont="1" applyFill="1" applyBorder="1" applyAlignment="1">
      <alignment vertical="center"/>
    </xf>
    <xf numFmtId="3" fontId="21" fillId="43" borderId="16" xfId="14265" applyNumberFormat="1" applyFont="1" applyFill="1" applyBorder="1" applyAlignment="1">
      <alignment horizontal="center" vertical="center"/>
    </xf>
    <xf numFmtId="3" fontId="26" fillId="43" borderId="16" xfId="14265" applyNumberFormat="1" applyFont="1" applyFill="1" applyBorder="1" applyAlignment="1">
      <alignment horizontal="center" vertical="center"/>
    </xf>
    <xf numFmtId="3" fontId="21" fillId="43" borderId="16" xfId="14267" applyNumberFormat="1" applyFont="1" applyFill="1" applyBorder="1" applyAlignment="1">
      <alignment horizontal="center" vertical="center"/>
    </xf>
    <xf numFmtId="4" fontId="26" fillId="43" borderId="16" xfId="14267" applyNumberFormat="1" applyFont="1" applyFill="1" applyBorder="1" applyAlignment="1">
      <alignment horizontal="center" vertical="center"/>
    </xf>
    <xf numFmtId="192" fontId="21" fillId="0" borderId="16" xfId="616" applyNumberFormat="1" applyFont="1" applyFill="1" applyBorder="1" applyAlignment="1" applyProtection="1">
      <alignment horizontal="center" vertical="top"/>
    </xf>
    <xf numFmtId="4" fontId="26" fillId="0" borderId="16" xfId="6173" applyNumberFormat="1" applyFont="1" applyFill="1" applyBorder="1" applyAlignment="1">
      <alignment horizontal="center" vertical="top"/>
    </xf>
    <xf numFmtId="4" fontId="21" fillId="0" borderId="16" xfId="6173" applyNumberFormat="1" applyFont="1" applyFill="1" applyBorder="1" applyAlignment="1">
      <alignment horizontal="center" vertical="top"/>
    </xf>
    <xf numFmtId="4" fontId="47" fillId="0" borderId="57" xfId="2324" applyNumberFormat="1" applyFont="1" applyFill="1" applyBorder="1" applyAlignment="1">
      <alignment horizontal="center" vertical="center"/>
    </xf>
    <xf numFmtId="180" fontId="47" fillId="0" borderId="57" xfId="10935" applyFont="1" applyFill="1" applyBorder="1" applyAlignment="1">
      <alignment horizontal="left" vertical="top" wrapText="1"/>
    </xf>
    <xf numFmtId="4" fontId="47" fillId="0" borderId="57" xfId="2942" applyNumberFormat="1" applyFont="1" applyFill="1" applyBorder="1" applyAlignment="1">
      <alignment horizontal="center" vertical="center" wrapText="1"/>
    </xf>
    <xf numFmtId="4" fontId="21" fillId="0" borderId="17" xfId="6193" quotePrefix="1" applyNumberFormat="1" applyFont="1" applyFill="1" applyBorder="1" applyAlignment="1" applyProtection="1">
      <alignment horizontal="center"/>
    </xf>
    <xf numFmtId="4" fontId="21" fillId="0" borderId="32" xfId="6193" quotePrefix="1" applyNumberFormat="1" applyFont="1" applyFill="1" applyBorder="1" applyAlignment="1" applyProtection="1">
      <alignment horizontal="left" vertical="center"/>
    </xf>
    <xf numFmtId="4" fontId="21" fillId="0" borderId="68" xfId="6193" quotePrefix="1" applyNumberFormat="1" applyFont="1" applyFill="1" applyBorder="1" applyAlignment="1" applyProtection="1">
      <alignment horizontal="center" vertical="center"/>
    </xf>
    <xf numFmtId="4" fontId="21" fillId="0" borderId="31" xfId="6193" quotePrefix="1" applyNumberFormat="1" applyFont="1" applyFill="1" applyBorder="1" applyAlignment="1" applyProtection="1">
      <alignment horizontal="center" vertical="center"/>
    </xf>
    <xf numFmtId="4" fontId="26" fillId="43" borderId="0" xfId="14142" applyNumberFormat="1" applyFont="1" applyFill="1" applyAlignment="1"/>
    <xf numFmtId="4" fontId="26" fillId="43" borderId="0" xfId="14142" applyNumberFormat="1" applyFont="1" applyFill="1" applyBorder="1" applyAlignment="1"/>
    <xf numFmtId="4" fontId="26" fillId="43" borderId="49" xfId="14262" applyNumberFormat="1" applyFont="1" applyFill="1" applyBorder="1" applyAlignment="1">
      <alignment horizontal="center" vertical="center"/>
    </xf>
    <xf numFmtId="4" fontId="26" fillId="43" borderId="49" xfId="14109" applyNumberFormat="1" applyFont="1" applyFill="1" applyBorder="1" applyAlignment="1" applyProtection="1">
      <alignment horizontal="right" vertical="center" wrapText="1"/>
    </xf>
    <xf numFmtId="4" fontId="26" fillId="43" borderId="49" xfId="14262" applyNumberFormat="1" applyFont="1" applyFill="1" applyBorder="1" applyAlignment="1">
      <alignment vertical="center"/>
    </xf>
    <xf numFmtId="4" fontId="21" fillId="43" borderId="49" xfId="14142" applyNumberFormat="1" applyFont="1" applyFill="1" applyBorder="1" applyAlignment="1">
      <alignment vertical="center"/>
    </xf>
    <xf numFmtId="4" fontId="26" fillId="43" borderId="49" xfId="14262" applyNumberFormat="1" applyFont="1" applyFill="1" applyBorder="1" applyAlignment="1">
      <alignment horizontal="center" vertical="top"/>
    </xf>
    <xf numFmtId="49" fontId="26" fillId="43" borderId="49" xfId="14262" applyNumberFormat="1" applyFont="1" applyFill="1" applyBorder="1" applyAlignment="1">
      <alignment horizontal="left" vertical="center" wrapText="1"/>
    </xf>
    <xf numFmtId="4" fontId="26" fillId="43" borderId="49" xfId="14262" applyNumberFormat="1" applyFont="1" applyFill="1" applyBorder="1" applyAlignment="1">
      <alignment horizontal="right" vertical="center"/>
    </xf>
    <xf numFmtId="49" fontId="26" fillId="43" borderId="49" xfId="14262" applyNumberFormat="1" applyFont="1" applyFill="1" applyBorder="1" applyAlignment="1">
      <alignment vertical="center" wrapText="1"/>
    </xf>
    <xf numFmtId="2" fontId="47" fillId="43" borderId="49" xfId="0" applyNumberFormat="1" applyFont="1" applyFill="1" applyBorder="1" applyAlignment="1">
      <alignment horizontal="center" vertical="center" wrapText="1"/>
    </xf>
    <xf numFmtId="4" fontId="26" fillId="43" borderId="49" xfId="14109" applyNumberFormat="1" applyFont="1" applyFill="1" applyBorder="1" applyAlignment="1">
      <alignment horizontal="right" vertical="center" wrapText="1"/>
    </xf>
    <xf numFmtId="4" fontId="26" fillId="0" borderId="24" xfId="590" applyNumberFormat="1" applyFont="1" applyFill="1" applyBorder="1" applyAlignment="1">
      <alignment horizontal="center" vertical="top" wrapText="1"/>
    </xf>
    <xf numFmtId="4" fontId="26" fillId="43" borderId="0" xfId="14142" applyNumberFormat="1" applyFont="1" applyFill="1" applyAlignment="1">
      <alignment horizontal="center" vertical="top"/>
    </xf>
    <xf numFmtId="4" fontId="26" fillId="43" borderId="0" xfId="14142" applyNumberFormat="1" applyFont="1" applyFill="1" applyAlignment="1">
      <alignment horizontal="center" vertical="center" wrapText="1"/>
    </xf>
    <xf numFmtId="4" fontId="26" fillId="43" borderId="0" xfId="14142" applyNumberFormat="1" applyFont="1" applyFill="1" applyAlignment="1">
      <alignment vertical="top"/>
    </xf>
    <xf numFmtId="4" fontId="21" fillId="43" borderId="0" xfId="14142" applyNumberFormat="1" applyFont="1" applyFill="1" applyAlignment="1">
      <alignment horizontal="center" vertical="top"/>
    </xf>
    <xf numFmtId="4" fontId="26" fillId="43" borderId="0" xfId="14142" applyNumberFormat="1" applyFont="1" applyFill="1" applyAlignment="1">
      <alignment horizontal="left" vertical="top"/>
    </xf>
    <xf numFmtId="4" fontId="26" fillId="43" borderId="0" xfId="14142" applyNumberFormat="1" applyFont="1" applyFill="1" applyAlignment="1">
      <alignment horizontal="left" vertical="center"/>
    </xf>
    <xf numFmtId="4" fontId="21" fillId="43" borderId="0" xfId="615" applyNumberFormat="1" applyFont="1" applyFill="1" applyBorder="1" applyAlignment="1">
      <alignment vertical="center"/>
    </xf>
    <xf numFmtId="0" fontId="26" fillId="43" borderId="0" xfId="616" applyFont="1" applyFill="1" applyBorder="1" applyAlignment="1">
      <alignment vertical="center"/>
    </xf>
    <xf numFmtId="4" fontId="21" fillId="43" borderId="0" xfId="615" applyNumberFormat="1" applyFont="1" applyFill="1" applyBorder="1" applyAlignment="1">
      <alignment horizontal="left" vertical="center"/>
    </xf>
    <xf numFmtId="4" fontId="21" fillId="43" borderId="0" xfId="615" applyNumberFormat="1" applyFont="1" applyFill="1" applyBorder="1" applyAlignment="1">
      <alignment horizontal="center" vertical="center" wrapText="1"/>
    </xf>
    <xf numFmtId="4" fontId="21" fillId="43" borderId="0" xfId="14142" applyNumberFormat="1" applyFont="1" applyFill="1" applyAlignment="1">
      <alignment horizontal="left" vertical="center"/>
    </xf>
    <xf numFmtId="0" fontId="26" fillId="43" borderId="0" xfId="616" applyFont="1" applyFill="1" applyBorder="1" applyAlignment="1">
      <alignment horizontal="center" vertical="center"/>
    </xf>
    <xf numFmtId="4" fontId="21" fillId="43" borderId="0" xfId="14142" applyNumberFormat="1" applyFont="1" applyFill="1" applyBorder="1" applyAlignment="1">
      <alignment horizontal="left"/>
    </xf>
    <xf numFmtId="4" fontId="26" fillId="43" borderId="0" xfId="14142" applyNumberFormat="1" applyFont="1" applyFill="1" applyBorder="1" applyAlignment="1">
      <alignment horizontal="left"/>
    </xf>
    <xf numFmtId="4" fontId="26" fillId="43" borderId="0" xfId="14142" applyNumberFormat="1" applyFont="1" applyFill="1" applyBorder="1" applyAlignment="1">
      <alignment horizontal="center"/>
    </xf>
    <xf numFmtId="4" fontId="26" fillId="43" borderId="0" xfId="14142" applyNumberFormat="1" applyFont="1" applyFill="1" applyBorder="1"/>
    <xf numFmtId="4" fontId="21" fillId="43" borderId="0" xfId="14142" applyNumberFormat="1" applyFont="1" applyFill="1" applyAlignment="1"/>
    <xf numFmtId="4" fontId="21" fillId="43" borderId="20" xfId="14142" applyNumberFormat="1" applyFont="1" applyFill="1" applyBorder="1" applyAlignment="1">
      <alignment horizontal="center" vertical="center"/>
    </xf>
    <xf numFmtId="4" fontId="21" fillId="43" borderId="21" xfId="14142" applyNumberFormat="1" applyFont="1" applyFill="1" applyBorder="1" applyAlignment="1">
      <alignment horizontal="center" vertical="center" wrapText="1"/>
    </xf>
    <xf numFmtId="4" fontId="21" fillId="43" borderId="21" xfId="14142" applyNumberFormat="1" applyFont="1" applyFill="1" applyBorder="1" applyAlignment="1">
      <alignment horizontal="center" vertical="center"/>
    </xf>
    <xf numFmtId="4" fontId="21" fillId="43" borderId="26" xfId="14142" applyNumberFormat="1" applyFont="1" applyFill="1" applyBorder="1" applyAlignment="1">
      <alignment horizontal="center" vertical="center"/>
    </xf>
    <xf numFmtId="4" fontId="21" fillId="43" borderId="27" xfId="14142" applyNumberFormat="1" applyFont="1" applyFill="1" applyBorder="1" applyAlignment="1">
      <alignment horizontal="center" vertical="center"/>
    </xf>
    <xf numFmtId="4" fontId="21" fillId="43" borderId="30" xfId="14142" applyNumberFormat="1" applyFont="1" applyFill="1" applyBorder="1" applyAlignment="1">
      <alignment horizontal="center" vertical="center" wrapText="1"/>
    </xf>
    <xf numFmtId="4" fontId="26" fillId="43" borderId="27" xfId="14142" applyNumberFormat="1" applyFont="1" applyFill="1" applyBorder="1" applyAlignment="1">
      <alignment horizontal="center" vertical="center"/>
    </xf>
    <xf numFmtId="4" fontId="26" fillId="43" borderId="27" xfId="14142" applyNumberFormat="1" applyFont="1" applyFill="1" applyBorder="1" applyAlignment="1"/>
    <xf numFmtId="4" fontId="21" fillId="43" borderId="27" xfId="14142" applyNumberFormat="1" applyFont="1" applyFill="1" applyBorder="1" applyAlignment="1"/>
    <xf numFmtId="4" fontId="21" fillId="43" borderId="52" xfId="14142" applyNumberFormat="1" applyFont="1" applyFill="1" applyBorder="1" applyAlignment="1">
      <alignment horizontal="center" vertical="center"/>
    </xf>
    <xf numFmtId="4" fontId="21" fillId="43" borderId="31" xfId="14142" applyNumberFormat="1" applyFont="1" applyFill="1" applyBorder="1" applyAlignment="1">
      <alignment horizontal="center" vertical="center" wrapText="1"/>
    </xf>
    <xf numFmtId="4" fontId="26" fillId="43" borderId="53" xfId="14142" applyNumberFormat="1" applyFont="1" applyFill="1" applyBorder="1" applyAlignment="1">
      <alignment horizontal="center" vertical="center"/>
    </xf>
    <xf numFmtId="4" fontId="21" fillId="43" borderId="16" xfId="14142" applyNumberFormat="1" applyFont="1" applyFill="1" applyBorder="1" applyAlignment="1">
      <alignment horizontal="center" vertical="center"/>
    </xf>
    <xf numFmtId="4" fontId="26" fillId="43" borderId="16" xfId="14142" applyNumberFormat="1" applyFont="1" applyFill="1" applyBorder="1" applyAlignment="1"/>
    <xf numFmtId="4" fontId="21" fillId="43" borderId="16" xfId="14142" applyNumberFormat="1" applyFont="1" applyFill="1" applyBorder="1" applyAlignment="1"/>
    <xf numFmtId="0" fontId="26" fillId="43" borderId="27" xfId="6193" applyFont="1" applyFill="1" applyBorder="1" applyAlignment="1">
      <alignment horizontal="left" vertical="center" wrapText="1"/>
    </xf>
    <xf numFmtId="4" fontId="26" fillId="43" borderId="16" xfId="14142" applyNumberFormat="1" applyFont="1" applyFill="1" applyBorder="1" applyAlignment="1">
      <alignment horizontal="center" vertical="center"/>
    </xf>
    <xf numFmtId="0" fontId="21" fillId="43" borderId="16" xfId="6193" applyFont="1" applyFill="1" applyBorder="1" applyAlignment="1">
      <alignment horizontal="left" vertical="center"/>
    </xf>
    <xf numFmtId="4" fontId="26" fillId="43" borderId="16" xfId="6193" applyNumberFormat="1" applyFont="1" applyFill="1" applyBorder="1" applyAlignment="1">
      <alignment horizontal="right" vertical="center"/>
    </xf>
    <xf numFmtId="4" fontId="26" fillId="43" borderId="16" xfId="513" applyNumberFormat="1" applyFont="1" applyFill="1" applyBorder="1" applyAlignment="1">
      <alignment horizontal="center" vertical="center"/>
    </xf>
    <xf numFmtId="4" fontId="26" fillId="43" borderId="16" xfId="513" applyNumberFormat="1" applyFont="1" applyFill="1" applyBorder="1" applyAlignment="1">
      <alignment horizontal="right" vertical="center" wrapText="1"/>
    </xf>
    <xf numFmtId="4" fontId="21" fillId="43" borderId="16" xfId="616" applyNumberFormat="1" applyFont="1" applyFill="1" applyBorder="1" applyAlignment="1">
      <alignment horizontal="right" vertical="center"/>
    </xf>
    <xf numFmtId="4" fontId="26" fillId="43" borderId="16" xfId="616" applyNumberFormat="1" applyFont="1" applyFill="1" applyBorder="1" applyAlignment="1">
      <alignment horizontal="center" vertical="top"/>
    </xf>
    <xf numFmtId="4" fontId="21" fillId="43" borderId="16" xfId="6193" applyNumberFormat="1" applyFont="1" applyFill="1" applyBorder="1" applyAlignment="1">
      <alignment horizontal="right" vertical="center"/>
    </xf>
    <xf numFmtId="4" fontId="26" fillId="43" borderId="16" xfId="616" applyNumberFormat="1" applyFont="1" applyFill="1" applyBorder="1" applyAlignment="1" applyProtection="1">
      <alignment horizontal="center" vertical="top"/>
    </xf>
    <xf numFmtId="4" fontId="21" fillId="43" borderId="22" xfId="14142" applyNumberFormat="1" applyFont="1" applyFill="1" applyBorder="1" applyAlignment="1">
      <alignment horizontal="center"/>
    </xf>
    <xf numFmtId="4" fontId="21" fillId="43" borderId="23" xfId="14142" applyNumberFormat="1" applyFont="1" applyFill="1" applyBorder="1" applyAlignment="1">
      <alignment horizontal="left" wrapText="1"/>
    </xf>
    <xf numFmtId="4" fontId="26" fillId="43" borderId="23" xfId="14142" applyNumberFormat="1" applyFont="1" applyFill="1" applyBorder="1" applyAlignment="1">
      <alignment horizontal="right"/>
    </xf>
    <xf numFmtId="4" fontId="21" fillId="43" borderId="23" xfId="14142" applyNumberFormat="1" applyFont="1" applyFill="1" applyBorder="1" applyAlignment="1">
      <alignment horizontal="right"/>
    </xf>
    <xf numFmtId="4" fontId="21" fillId="43" borderId="28" xfId="14142" applyNumberFormat="1" applyFont="1" applyFill="1" applyBorder="1" applyAlignment="1">
      <alignment horizontal="right"/>
    </xf>
    <xf numFmtId="4" fontId="26" fillId="43" borderId="0" xfId="14259" applyNumberFormat="1" applyFont="1" applyFill="1" applyAlignment="1"/>
    <xf numFmtId="4" fontId="26" fillId="43" borderId="0" xfId="14142" applyNumberFormat="1" applyFont="1" applyFill="1" applyBorder="1" applyAlignment="1">
      <alignment wrapText="1"/>
    </xf>
    <xf numFmtId="4" fontId="21" fillId="43" borderId="0" xfId="14142" applyNumberFormat="1" applyFont="1" applyFill="1" applyBorder="1" applyAlignment="1"/>
    <xf numFmtId="4" fontId="26" fillId="43" borderId="0" xfId="14257" applyNumberFormat="1" applyFont="1" applyFill="1" applyBorder="1" applyAlignment="1">
      <alignment horizontal="center"/>
    </xf>
    <xf numFmtId="4" fontId="21" fillId="43" borderId="0" xfId="14257" applyNumberFormat="1" applyFont="1" applyFill="1" applyBorder="1" applyAlignment="1">
      <alignment wrapText="1"/>
    </xf>
    <xf numFmtId="4" fontId="26" fillId="43" borderId="0" xfId="14257" applyNumberFormat="1" applyFont="1" applyFill="1" applyBorder="1" applyAlignment="1"/>
    <xf numFmtId="4" fontId="21" fillId="43" borderId="0" xfId="14257" applyNumberFormat="1" applyFont="1" applyFill="1" applyBorder="1" applyAlignment="1"/>
    <xf numFmtId="4" fontId="26" fillId="43" borderId="0" xfId="616" applyNumberFormat="1" applyFont="1" applyFill="1" applyBorder="1" applyAlignment="1" applyProtection="1">
      <alignment horizontal="left" vertical="center" wrapText="1"/>
    </xf>
    <xf numFmtId="10" fontId="26" fillId="43" borderId="0" xfId="14144" applyNumberFormat="1" applyFont="1" applyFill="1" applyBorder="1" applyAlignment="1"/>
    <xf numFmtId="4" fontId="26" fillId="43" borderId="0" xfId="616" quotePrefix="1" applyNumberFormat="1" applyFont="1" applyFill="1" applyBorder="1" applyAlignment="1" applyProtection="1">
      <alignment horizontal="left" vertical="center" wrapText="1"/>
    </xf>
    <xf numFmtId="4" fontId="21" fillId="43" borderId="0" xfId="14257" applyNumberFormat="1" applyFont="1" applyFill="1" applyBorder="1" applyAlignment="1">
      <alignment horizontal="center"/>
    </xf>
    <xf numFmtId="4" fontId="21" fillId="43" borderId="0" xfId="14257" applyNumberFormat="1" applyFont="1" applyFill="1" applyBorder="1" applyAlignment="1">
      <alignment horizontal="left" wrapText="1"/>
    </xf>
    <xf numFmtId="4" fontId="26" fillId="43" borderId="0" xfId="14257" applyNumberFormat="1" applyFont="1" applyFill="1" applyBorder="1" applyAlignment="1">
      <alignment horizontal="right"/>
    </xf>
    <xf numFmtId="4" fontId="21" fillId="43" borderId="0" xfId="14257" applyNumberFormat="1" applyFont="1" applyFill="1" applyBorder="1" applyAlignment="1">
      <alignment horizontal="right"/>
    </xf>
    <xf numFmtId="4" fontId="26" fillId="43" borderId="0" xfId="14257" applyNumberFormat="1" applyFont="1" applyFill="1" applyBorder="1" applyAlignment="1">
      <alignment wrapText="1"/>
    </xf>
    <xf numFmtId="4" fontId="21" fillId="43" borderId="22" xfId="14257" applyNumberFormat="1" applyFont="1" applyFill="1" applyBorder="1" applyAlignment="1">
      <alignment horizontal="center"/>
    </xf>
    <xf numFmtId="4" fontId="21" fillId="43" borderId="23" xfId="14257" applyNumberFormat="1" applyFont="1" applyFill="1" applyBorder="1" applyAlignment="1">
      <alignment horizontal="left" wrapText="1"/>
    </xf>
    <xf numFmtId="4" fontId="26" fillId="43" borderId="23" xfId="14257" applyNumberFormat="1" applyFont="1" applyFill="1" applyBorder="1" applyAlignment="1">
      <alignment horizontal="right"/>
    </xf>
    <xf numFmtId="4" fontId="21" fillId="43" borderId="23" xfId="14257" applyNumberFormat="1" applyFont="1" applyFill="1" applyBorder="1" applyAlignment="1">
      <alignment horizontal="right"/>
    </xf>
    <xf numFmtId="4" fontId="21" fillId="43" borderId="28" xfId="14257" applyNumberFormat="1" applyFont="1" applyFill="1" applyBorder="1" applyAlignment="1">
      <alignment horizontal="right"/>
    </xf>
    <xf numFmtId="4" fontId="26" fillId="43" borderId="0" xfId="14257" applyNumberFormat="1" applyFont="1" applyFill="1" applyAlignment="1">
      <alignment horizontal="center"/>
    </xf>
    <xf numFmtId="4" fontId="26" fillId="43" borderId="0" xfId="14257" applyNumberFormat="1" applyFont="1" applyFill="1" applyAlignment="1">
      <alignment wrapText="1"/>
    </xf>
    <xf numFmtId="4" fontId="26" fillId="43" borderId="0" xfId="14257" applyNumberFormat="1" applyFont="1" applyFill="1" applyAlignment="1"/>
    <xf numFmtId="4" fontId="21" fillId="43" borderId="0" xfId="14257" applyNumberFormat="1" applyFont="1" applyFill="1" applyAlignment="1"/>
    <xf numFmtId="10" fontId="21" fillId="43" borderId="0" xfId="14144" applyNumberFormat="1" applyFont="1" applyFill="1" applyBorder="1" applyAlignment="1"/>
    <xf numFmtId="4" fontId="26" fillId="43" borderId="0" xfId="14142" applyNumberFormat="1" applyFont="1" applyFill="1" applyAlignment="1">
      <alignment horizontal="center"/>
    </xf>
    <xf numFmtId="4" fontId="26" fillId="43" borderId="0" xfId="14142" applyNumberFormat="1" applyFont="1" applyFill="1" applyAlignment="1">
      <alignment wrapText="1"/>
    </xf>
    <xf numFmtId="4" fontId="21" fillId="43" borderId="27" xfId="14142" applyNumberFormat="1" applyFont="1" applyFill="1" applyBorder="1" applyAlignment="1">
      <alignment horizontal="center" vertical="center" wrapText="1"/>
    </xf>
    <xf numFmtId="4" fontId="21" fillId="43" borderId="16" xfId="14142" applyNumberFormat="1" applyFont="1" applyFill="1" applyBorder="1" applyAlignment="1">
      <alignment horizontal="center" vertical="center" wrapText="1"/>
    </xf>
    <xf numFmtId="192" fontId="21" fillId="43" borderId="16" xfId="616" applyNumberFormat="1" applyFont="1" applyFill="1" applyBorder="1" applyAlignment="1" applyProtection="1">
      <alignment horizontal="center"/>
    </xf>
    <xf numFmtId="0" fontId="26" fillId="43" borderId="16" xfId="616" applyFont="1" applyFill="1" applyBorder="1" applyAlignment="1">
      <alignment vertical="center"/>
    </xf>
    <xf numFmtId="0" fontId="21" fillId="43" borderId="16" xfId="14109" applyFont="1" applyFill="1" applyBorder="1" applyAlignment="1">
      <alignment horizontal="left" wrapText="1"/>
    </xf>
    <xf numFmtId="0" fontId="26" fillId="43" borderId="16" xfId="2942" applyFont="1" applyFill="1" applyBorder="1" applyAlignment="1">
      <alignment vertical="top" wrapText="1"/>
    </xf>
    <xf numFmtId="4" fontId="26" fillId="43" borderId="57" xfId="513" applyNumberFormat="1" applyFont="1" applyFill="1" applyBorder="1" applyAlignment="1">
      <alignment horizontal="right" vertical="center"/>
    </xf>
    <xf numFmtId="4" fontId="26" fillId="43" borderId="0" xfId="14142" applyNumberFormat="1" applyFont="1" applyFill="1"/>
    <xf numFmtId="0" fontId="47" fillId="43" borderId="49" xfId="417" applyFont="1" applyFill="1" applyBorder="1" applyAlignment="1">
      <alignment horizontal="left" vertical="center" wrapText="1"/>
    </xf>
    <xf numFmtId="2" fontId="47" fillId="43" borderId="49" xfId="417" applyNumberFormat="1" applyFont="1" applyFill="1" applyBorder="1" applyAlignment="1">
      <alignment horizontal="center" vertical="center"/>
    </xf>
    <xf numFmtId="0" fontId="47" fillId="43" borderId="49" xfId="417" applyFont="1" applyFill="1" applyBorder="1" applyAlignment="1">
      <alignment horizontal="center" vertical="center"/>
    </xf>
    <xf numFmtId="0" fontId="47" fillId="43" borderId="49" xfId="417" applyFont="1" applyFill="1" applyBorder="1" applyAlignment="1">
      <alignment horizontal="left"/>
    </xf>
    <xf numFmtId="0" fontId="47" fillId="43" borderId="49" xfId="0" applyFont="1" applyFill="1" applyBorder="1" applyAlignment="1">
      <alignment horizontal="left" vertical="center" wrapText="1"/>
    </xf>
    <xf numFmtId="0" fontId="111" fillId="43" borderId="0" xfId="0" applyFont="1" applyFill="1" applyAlignment="1">
      <alignment horizontal="center" vertical="center"/>
    </xf>
    <xf numFmtId="2" fontId="96" fillId="43" borderId="57" xfId="14262" applyNumberFormat="1" applyFont="1" applyFill="1" applyBorder="1" applyAlignment="1">
      <alignment horizontal="center" vertical="center"/>
    </xf>
    <xf numFmtId="0" fontId="96" fillId="43" borderId="57" xfId="14262" applyFont="1" applyFill="1" applyBorder="1" applyAlignment="1">
      <alignment horizontal="left" wrapText="1"/>
    </xf>
    <xf numFmtId="4" fontId="47" fillId="43" borderId="57" xfId="10299" applyNumberFormat="1" applyFont="1" applyFill="1" applyBorder="1" applyAlignment="1">
      <alignment horizontal="right" vertical="center" wrapText="1"/>
    </xf>
    <xf numFmtId="0" fontId="96" fillId="43" borderId="57" xfId="14262" applyFont="1" applyFill="1" applyBorder="1" applyAlignment="1">
      <alignment horizontal="center" vertical="center"/>
    </xf>
    <xf numFmtId="4" fontId="47" fillId="43" borderId="57" xfId="14262" applyNumberFormat="1" applyFont="1" applyFill="1" applyBorder="1" applyAlignment="1">
      <alignment horizontal="right"/>
    </xf>
    <xf numFmtId="4" fontId="26" fillId="43" borderId="57" xfId="14142" applyNumberFormat="1" applyFont="1" applyFill="1" applyBorder="1" applyAlignment="1"/>
    <xf numFmtId="4" fontId="21" fillId="43" borderId="57" xfId="14142" applyNumberFormat="1" applyFont="1" applyFill="1" applyBorder="1" applyAlignment="1"/>
    <xf numFmtId="4" fontId="26" fillId="43" borderId="0" xfId="14262" applyNumberFormat="1" applyFont="1" applyFill="1" applyBorder="1" applyAlignment="1">
      <alignment horizontal="center"/>
    </xf>
    <xf numFmtId="4" fontId="21" fillId="43" borderId="0" xfId="14262" applyNumberFormat="1" applyFont="1" applyFill="1" applyBorder="1" applyAlignment="1">
      <alignment wrapText="1"/>
    </xf>
    <xf numFmtId="4" fontId="26" fillId="43" borderId="0" xfId="14262" applyNumberFormat="1" applyFont="1" applyFill="1" applyBorder="1" applyAlignment="1"/>
    <xf numFmtId="4" fontId="21" fillId="43" borderId="0" xfId="14262" applyNumberFormat="1" applyFont="1" applyFill="1" applyBorder="1" applyAlignment="1"/>
    <xf numFmtId="4" fontId="26" fillId="43" borderId="0" xfId="14262" applyNumberFormat="1" applyFont="1" applyFill="1" applyBorder="1" applyAlignment="1">
      <alignment wrapText="1"/>
    </xf>
    <xf numFmtId="4" fontId="21" fillId="43" borderId="0" xfId="14262" applyNumberFormat="1" applyFont="1" applyFill="1" applyBorder="1" applyAlignment="1">
      <alignment horizontal="center"/>
    </xf>
    <xf numFmtId="4" fontId="21" fillId="43" borderId="0" xfId="14262" applyNumberFormat="1" applyFont="1" applyFill="1" applyBorder="1" applyAlignment="1">
      <alignment horizontal="left" wrapText="1"/>
    </xf>
    <xf numFmtId="4" fontId="26" fillId="43" borderId="0" xfId="14262" applyNumberFormat="1" applyFont="1" applyFill="1" applyBorder="1" applyAlignment="1">
      <alignment horizontal="right"/>
    </xf>
    <xf numFmtId="4" fontId="21" fillId="43" borderId="0" xfId="14262" applyNumberFormat="1" applyFont="1" applyFill="1" applyBorder="1" applyAlignment="1">
      <alignment horizontal="right"/>
    </xf>
    <xf numFmtId="4" fontId="21" fillId="43" borderId="22" xfId="14262" applyNumberFormat="1" applyFont="1" applyFill="1" applyBorder="1" applyAlignment="1">
      <alignment horizontal="center"/>
    </xf>
    <xf numFmtId="4" fontId="21" fillId="43" borderId="23" xfId="14262" applyNumberFormat="1" applyFont="1" applyFill="1" applyBorder="1" applyAlignment="1">
      <alignment horizontal="left" wrapText="1"/>
    </xf>
    <xf numFmtId="4" fontId="26" fillId="43" borderId="23" xfId="14262" applyNumberFormat="1" applyFont="1" applyFill="1" applyBorder="1" applyAlignment="1">
      <alignment horizontal="right"/>
    </xf>
    <xf numFmtId="4" fontId="21" fillId="43" borderId="23" xfId="14262" applyNumberFormat="1" applyFont="1" applyFill="1" applyBorder="1" applyAlignment="1">
      <alignment horizontal="right"/>
    </xf>
    <xf numFmtId="4" fontId="21" fillId="43" borderId="28" xfId="14262" applyNumberFormat="1" applyFont="1" applyFill="1" applyBorder="1" applyAlignment="1">
      <alignment horizontal="right"/>
    </xf>
    <xf numFmtId="4" fontId="26" fillId="43" borderId="0" xfId="14262" applyNumberFormat="1" applyFont="1" applyFill="1" applyAlignment="1">
      <alignment horizontal="center"/>
    </xf>
    <xf numFmtId="4" fontId="26" fillId="43" borderId="0" xfId="14262" applyNumberFormat="1" applyFont="1" applyFill="1" applyAlignment="1">
      <alignment wrapText="1"/>
    </xf>
    <xf numFmtId="4" fontId="26" fillId="43" borderId="0" xfId="14262" applyNumberFormat="1" applyFont="1" applyFill="1" applyAlignment="1"/>
    <xf numFmtId="4" fontId="21" fillId="43" borderId="0" xfId="14262" applyNumberFormat="1" applyFont="1" applyFill="1" applyAlignment="1"/>
    <xf numFmtId="4" fontId="21" fillId="43" borderId="0" xfId="510" applyNumberFormat="1" applyFont="1" applyFill="1" applyBorder="1" applyAlignment="1">
      <alignment horizontal="center" vertical="center" wrapText="1"/>
    </xf>
    <xf numFmtId="4" fontId="21" fillId="0" borderId="0" xfId="615" applyNumberFormat="1" applyFont="1" applyFill="1" applyBorder="1" applyAlignment="1">
      <alignment horizontal="center" vertical="center"/>
    </xf>
    <xf numFmtId="192" fontId="21" fillId="0" borderId="0" xfId="616" applyNumberFormat="1" applyFont="1" applyFill="1" applyBorder="1" applyAlignment="1" applyProtection="1">
      <alignment horizontal="center" vertical="center" wrapText="1"/>
    </xf>
    <xf numFmtId="0" fontId="26" fillId="43" borderId="0" xfId="14142" applyFont="1" applyFill="1" applyAlignment="1">
      <alignment horizontal="center" vertical="center" wrapText="1"/>
    </xf>
    <xf numFmtId="192" fontId="21" fillId="43" borderId="0" xfId="616" applyNumberFormat="1" applyFont="1" applyFill="1" applyBorder="1" applyAlignment="1" applyProtection="1">
      <alignment horizontal="center" vertical="center" wrapText="1"/>
    </xf>
    <xf numFmtId="4" fontId="21" fillId="0" borderId="0" xfId="510" applyNumberFormat="1" applyFont="1" applyFill="1" applyBorder="1" applyAlignment="1">
      <alignment horizontal="center" vertical="center" wrapText="1"/>
    </xf>
    <xf numFmtId="0" fontId="26" fillId="0" borderId="0" xfId="14142" applyFont="1" applyFill="1" applyAlignment="1">
      <alignment horizontal="center" vertical="center" wrapText="1"/>
    </xf>
  </cellXfs>
  <cellStyles count="19411">
    <cellStyle name="_x000d__x000a_JournalTemplate=C:\COMFO\CTALK\JOURSTD.TPL_x000d__x000a_LbStateAddress=3 3 0 251 1 89 2 311_x000d__x000a_LbStateJou" xfId="1" xr:uid="{00000000-0005-0000-0000-000000000000}"/>
    <cellStyle name="_x000d__x000a_JournalTemplate=C:\COMFO\CTALK\JOURSTD.TPL_x000d__x000a_LbStateAddress=3 3 0 251 1 89 2 311_x000d__x000a_LbStateJou 2" xfId="4054" xr:uid="{00000000-0005-0000-0000-000001000000}"/>
    <cellStyle name="_x000d__x000a_JournalTemplate=C:\COMFO\CTALK\JOURSTD.TPL_x000d__x000a_LbStateAddress=3 3 0 251 1 89 2 311_x000d__x000a_LbStateJou 3" xfId="6248" xr:uid="{00000000-0005-0000-0000-000002000000}"/>
    <cellStyle name="_x000d__x000a_JournalTemplate=C:\COMFO\CTALK\JOURSTD.TPL_x000d__x000a_LbStateAddress=3 3 0 251 1 89 2 311_x000d__x000a_LbStateJou 4" xfId="6249" xr:uid="{00000000-0005-0000-0000-000003000000}"/>
    <cellStyle name="20% - Accent1" xfId="2" xr:uid="{00000000-0005-0000-0000-000004000000}"/>
    <cellStyle name="20% - Accent1 2" xfId="522" xr:uid="{00000000-0005-0000-0000-000005000000}"/>
    <cellStyle name="20% - Accent1 2 2" xfId="637" xr:uid="{00000000-0005-0000-0000-000006000000}"/>
    <cellStyle name="20% - Accent1 2 2 2" xfId="638" xr:uid="{00000000-0005-0000-0000-000007000000}"/>
    <cellStyle name="20% - Accent1 2 2 2 2" xfId="639" xr:uid="{00000000-0005-0000-0000-000008000000}"/>
    <cellStyle name="20% - Accent1 2 2 2 2 2" xfId="4207" xr:uid="{00000000-0005-0000-0000-000009000000}"/>
    <cellStyle name="20% - Accent1 2 2 2 2 2 2" xfId="14268" xr:uid="{00000000-0005-0000-0000-00000A000000}"/>
    <cellStyle name="20% - Accent1 2 2 2 2 3" xfId="6250" xr:uid="{00000000-0005-0000-0000-00000B000000}"/>
    <cellStyle name="20% - Accent1 2 2 2 2 4" xfId="6251" xr:uid="{00000000-0005-0000-0000-00000C000000}"/>
    <cellStyle name="20% - Accent1 2 2 2 3" xfId="640" xr:uid="{00000000-0005-0000-0000-00000D000000}"/>
    <cellStyle name="20% - Accent1 2 2 2 3 2" xfId="4208" xr:uid="{00000000-0005-0000-0000-00000E000000}"/>
    <cellStyle name="20% - Accent1 2 2 2 3 2 2" xfId="14269" xr:uid="{00000000-0005-0000-0000-00000F000000}"/>
    <cellStyle name="20% - Accent1 2 2 2 3 3" xfId="6252" xr:uid="{00000000-0005-0000-0000-000010000000}"/>
    <cellStyle name="20% - Accent1 2 2 2 3 4" xfId="6253" xr:uid="{00000000-0005-0000-0000-000011000000}"/>
    <cellStyle name="20% - Accent1 2 2 2 4" xfId="641" xr:uid="{00000000-0005-0000-0000-000012000000}"/>
    <cellStyle name="20% - Accent1 2 2 2 4 2" xfId="4209" xr:uid="{00000000-0005-0000-0000-000013000000}"/>
    <cellStyle name="20% - Accent1 2 2 2 4 2 2" xfId="14270" xr:uid="{00000000-0005-0000-0000-000014000000}"/>
    <cellStyle name="20% - Accent1 2 2 2 4 3" xfId="6254" xr:uid="{00000000-0005-0000-0000-000015000000}"/>
    <cellStyle name="20% - Accent1 2 2 2 4 4" xfId="6255" xr:uid="{00000000-0005-0000-0000-000016000000}"/>
    <cellStyle name="20% - Accent1 2 2 2 5" xfId="4206" xr:uid="{00000000-0005-0000-0000-000017000000}"/>
    <cellStyle name="20% - Accent1 2 2 2 5 2" xfId="14271" xr:uid="{00000000-0005-0000-0000-000018000000}"/>
    <cellStyle name="20% - Accent1 2 2 2 6" xfId="6256" xr:uid="{00000000-0005-0000-0000-000019000000}"/>
    <cellStyle name="20% - Accent1 2 2 2 7" xfId="6257" xr:uid="{00000000-0005-0000-0000-00001A000000}"/>
    <cellStyle name="20% - Accent1 2 2 3" xfId="642" xr:uid="{00000000-0005-0000-0000-00001B000000}"/>
    <cellStyle name="20% - Accent1 2 2 3 2" xfId="4210" xr:uid="{00000000-0005-0000-0000-00001C000000}"/>
    <cellStyle name="20% - Accent1 2 2 3 2 2" xfId="14272" xr:uid="{00000000-0005-0000-0000-00001D000000}"/>
    <cellStyle name="20% - Accent1 2 2 3 3" xfId="6258" xr:uid="{00000000-0005-0000-0000-00001E000000}"/>
    <cellStyle name="20% - Accent1 2 2 3 4" xfId="6259" xr:uid="{00000000-0005-0000-0000-00001F000000}"/>
    <cellStyle name="20% - Accent1 2 2 4" xfId="643" xr:uid="{00000000-0005-0000-0000-000020000000}"/>
    <cellStyle name="20% - Accent1 2 2 4 2" xfId="4211" xr:uid="{00000000-0005-0000-0000-000021000000}"/>
    <cellStyle name="20% - Accent1 2 2 4 2 2" xfId="14273" xr:uid="{00000000-0005-0000-0000-000022000000}"/>
    <cellStyle name="20% - Accent1 2 2 4 3" xfId="6260" xr:uid="{00000000-0005-0000-0000-000023000000}"/>
    <cellStyle name="20% - Accent1 2 2 4 4" xfId="6261" xr:uid="{00000000-0005-0000-0000-000024000000}"/>
    <cellStyle name="20% - Accent1 2 2 5" xfId="644" xr:uid="{00000000-0005-0000-0000-000025000000}"/>
    <cellStyle name="20% - Accent1 2 2 5 2" xfId="4212" xr:uid="{00000000-0005-0000-0000-000026000000}"/>
    <cellStyle name="20% - Accent1 2 2 5 2 2" xfId="14274" xr:uid="{00000000-0005-0000-0000-000027000000}"/>
    <cellStyle name="20% - Accent1 2 2 5 3" xfId="6262" xr:uid="{00000000-0005-0000-0000-000028000000}"/>
    <cellStyle name="20% - Accent1 2 2 5 4" xfId="6263" xr:uid="{00000000-0005-0000-0000-000029000000}"/>
    <cellStyle name="20% - Accent1 2 2 6" xfId="4205" xr:uid="{00000000-0005-0000-0000-00002A000000}"/>
    <cellStyle name="20% - Accent1 2 2 6 2" xfId="14275" xr:uid="{00000000-0005-0000-0000-00002B000000}"/>
    <cellStyle name="20% - Accent1 2 2 7" xfId="6264" xr:uid="{00000000-0005-0000-0000-00002C000000}"/>
    <cellStyle name="20% - Accent1 2 2 8" xfId="6265" xr:uid="{00000000-0005-0000-0000-00002D000000}"/>
    <cellStyle name="20% - Accent1 2 3" xfId="645" xr:uid="{00000000-0005-0000-0000-00002E000000}"/>
    <cellStyle name="20% - Accent1 2 3 2" xfId="646" xr:uid="{00000000-0005-0000-0000-00002F000000}"/>
    <cellStyle name="20% - Accent1 2 3 2 2" xfId="647" xr:uid="{00000000-0005-0000-0000-000030000000}"/>
    <cellStyle name="20% - Accent1 2 3 2 2 2" xfId="4215" xr:uid="{00000000-0005-0000-0000-000031000000}"/>
    <cellStyle name="20% - Accent1 2 3 2 2 2 2" xfId="14276" xr:uid="{00000000-0005-0000-0000-000032000000}"/>
    <cellStyle name="20% - Accent1 2 3 2 2 3" xfId="6266" xr:uid="{00000000-0005-0000-0000-000033000000}"/>
    <cellStyle name="20% - Accent1 2 3 2 2 4" xfId="6267" xr:uid="{00000000-0005-0000-0000-000034000000}"/>
    <cellStyle name="20% - Accent1 2 3 2 3" xfId="648" xr:uid="{00000000-0005-0000-0000-000035000000}"/>
    <cellStyle name="20% - Accent1 2 3 2 3 2" xfId="4216" xr:uid="{00000000-0005-0000-0000-000036000000}"/>
    <cellStyle name="20% - Accent1 2 3 2 3 2 2" xfId="14277" xr:uid="{00000000-0005-0000-0000-000037000000}"/>
    <cellStyle name="20% - Accent1 2 3 2 3 3" xfId="6268" xr:uid="{00000000-0005-0000-0000-000038000000}"/>
    <cellStyle name="20% - Accent1 2 3 2 3 4" xfId="6269" xr:uid="{00000000-0005-0000-0000-000039000000}"/>
    <cellStyle name="20% - Accent1 2 3 2 4" xfId="649" xr:uid="{00000000-0005-0000-0000-00003A000000}"/>
    <cellStyle name="20% - Accent1 2 3 2 4 2" xfId="4217" xr:uid="{00000000-0005-0000-0000-00003B000000}"/>
    <cellStyle name="20% - Accent1 2 3 2 4 2 2" xfId="14278" xr:uid="{00000000-0005-0000-0000-00003C000000}"/>
    <cellStyle name="20% - Accent1 2 3 2 4 3" xfId="6270" xr:uid="{00000000-0005-0000-0000-00003D000000}"/>
    <cellStyle name="20% - Accent1 2 3 2 4 4" xfId="6271" xr:uid="{00000000-0005-0000-0000-00003E000000}"/>
    <cellStyle name="20% - Accent1 2 3 2 5" xfId="4214" xr:uid="{00000000-0005-0000-0000-00003F000000}"/>
    <cellStyle name="20% - Accent1 2 3 2 5 2" xfId="14279" xr:uid="{00000000-0005-0000-0000-000040000000}"/>
    <cellStyle name="20% - Accent1 2 3 2 6" xfId="6272" xr:uid="{00000000-0005-0000-0000-000041000000}"/>
    <cellStyle name="20% - Accent1 2 3 2 7" xfId="6273" xr:uid="{00000000-0005-0000-0000-000042000000}"/>
    <cellStyle name="20% - Accent1 2 3 3" xfId="650" xr:uid="{00000000-0005-0000-0000-000043000000}"/>
    <cellStyle name="20% - Accent1 2 3 3 2" xfId="4218" xr:uid="{00000000-0005-0000-0000-000044000000}"/>
    <cellStyle name="20% - Accent1 2 3 3 2 2" xfId="14280" xr:uid="{00000000-0005-0000-0000-000045000000}"/>
    <cellStyle name="20% - Accent1 2 3 3 3" xfId="6274" xr:uid="{00000000-0005-0000-0000-000046000000}"/>
    <cellStyle name="20% - Accent1 2 3 3 4" xfId="6275" xr:uid="{00000000-0005-0000-0000-000047000000}"/>
    <cellStyle name="20% - Accent1 2 3 4" xfId="651" xr:uid="{00000000-0005-0000-0000-000048000000}"/>
    <cellStyle name="20% - Accent1 2 3 4 2" xfId="4219" xr:uid="{00000000-0005-0000-0000-000049000000}"/>
    <cellStyle name="20% - Accent1 2 3 4 2 2" xfId="14281" xr:uid="{00000000-0005-0000-0000-00004A000000}"/>
    <cellStyle name="20% - Accent1 2 3 4 3" xfId="6276" xr:uid="{00000000-0005-0000-0000-00004B000000}"/>
    <cellStyle name="20% - Accent1 2 3 4 4" xfId="6277" xr:uid="{00000000-0005-0000-0000-00004C000000}"/>
    <cellStyle name="20% - Accent1 2 3 5" xfId="652" xr:uid="{00000000-0005-0000-0000-00004D000000}"/>
    <cellStyle name="20% - Accent1 2 3 5 2" xfId="4220" xr:uid="{00000000-0005-0000-0000-00004E000000}"/>
    <cellStyle name="20% - Accent1 2 3 5 2 2" xfId="14282" xr:uid="{00000000-0005-0000-0000-00004F000000}"/>
    <cellStyle name="20% - Accent1 2 3 5 3" xfId="6278" xr:uid="{00000000-0005-0000-0000-000050000000}"/>
    <cellStyle name="20% - Accent1 2 3 5 4" xfId="6279" xr:uid="{00000000-0005-0000-0000-000051000000}"/>
    <cellStyle name="20% - Accent1 2 3 6" xfId="4213" xr:uid="{00000000-0005-0000-0000-000052000000}"/>
    <cellStyle name="20% - Accent1 2 3 6 2" xfId="14283" xr:uid="{00000000-0005-0000-0000-000053000000}"/>
    <cellStyle name="20% - Accent1 2 3 7" xfId="6280" xr:uid="{00000000-0005-0000-0000-000054000000}"/>
    <cellStyle name="20% - Accent1 2 3 8" xfId="6281" xr:uid="{00000000-0005-0000-0000-000055000000}"/>
    <cellStyle name="20% - Accent1 2 4" xfId="653" xr:uid="{00000000-0005-0000-0000-000056000000}"/>
    <cellStyle name="20% - Accent1 2 4 2" xfId="654" xr:uid="{00000000-0005-0000-0000-000057000000}"/>
    <cellStyle name="20% - Accent1 2 4 2 2" xfId="4222" xr:uid="{00000000-0005-0000-0000-000058000000}"/>
    <cellStyle name="20% - Accent1 2 4 2 2 2" xfId="14284" xr:uid="{00000000-0005-0000-0000-000059000000}"/>
    <cellStyle name="20% - Accent1 2 4 2 3" xfId="6282" xr:uid="{00000000-0005-0000-0000-00005A000000}"/>
    <cellStyle name="20% - Accent1 2 4 2 4" xfId="6283" xr:uid="{00000000-0005-0000-0000-00005B000000}"/>
    <cellStyle name="20% - Accent1 2 4 3" xfId="655" xr:uid="{00000000-0005-0000-0000-00005C000000}"/>
    <cellStyle name="20% - Accent1 2 4 3 2" xfId="4223" xr:uid="{00000000-0005-0000-0000-00005D000000}"/>
    <cellStyle name="20% - Accent1 2 4 3 2 2" xfId="14285" xr:uid="{00000000-0005-0000-0000-00005E000000}"/>
    <cellStyle name="20% - Accent1 2 4 3 3" xfId="6284" xr:uid="{00000000-0005-0000-0000-00005F000000}"/>
    <cellStyle name="20% - Accent1 2 4 3 4" xfId="6285" xr:uid="{00000000-0005-0000-0000-000060000000}"/>
    <cellStyle name="20% - Accent1 2 4 4" xfId="656" xr:uid="{00000000-0005-0000-0000-000061000000}"/>
    <cellStyle name="20% - Accent1 2 4 4 2" xfId="4224" xr:uid="{00000000-0005-0000-0000-000062000000}"/>
    <cellStyle name="20% - Accent1 2 4 4 2 2" xfId="14286" xr:uid="{00000000-0005-0000-0000-000063000000}"/>
    <cellStyle name="20% - Accent1 2 4 4 3" xfId="6286" xr:uid="{00000000-0005-0000-0000-000064000000}"/>
    <cellStyle name="20% - Accent1 2 4 4 4" xfId="6287" xr:uid="{00000000-0005-0000-0000-000065000000}"/>
    <cellStyle name="20% - Accent1 2 4 5" xfId="4221" xr:uid="{00000000-0005-0000-0000-000066000000}"/>
    <cellStyle name="20% - Accent1 2 4 5 2" xfId="14287" xr:uid="{00000000-0005-0000-0000-000067000000}"/>
    <cellStyle name="20% - Accent1 2 4 6" xfId="6288" xr:uid="{00000000-0005-0000-0000-000068000000}"/>
    <cellStyle name="20% - Accent1 2 4 7" xfId="6289" xr:uid="{00000000-0005-0000-0000-000069000000}"/>
    <cellStyle name="20% - Accent1 2 5" xfId="657" xr:uid="{00000000-0005-0000-0000-00006A000000}"/>
    <cellStyle name="20% - Accent1 2 5 2" xfId="4225" xr:uid="{00000000-0005-0000-0000-00006B000000}"/>
    <cellStyle name="20% - Accent1 2 5 2 2" xfId="14288" xr:uid="{00000000-0005-0000-0000-00006C000000}"/>
    <cellStyle name="20% - Accent1 2 5 3" xfId="6290" xr:uid="{00000000-0005-0000-0000-00006D000000}"/>
    <cellStyle name="20% - Accent1 2 5 4" xfId="6291" xr:uid="{00000000-0005-0000-0000-00006E000000}"/>
    <cellStyle name="20% - Accent1 2 6" xfId="658" xr:uid="{00000000-0005-0000-0000-00006F000000}"/>
    <cellStyle name="20% - Accent1 2 6 2" xfId="4226" xr:uid="{00000000-0005-0000-0000-000070000000}"/>
    <cellStyle name="20% - Accent1 2 6 2 2" xfId="14289" xr:uid="{00000000-0005-0000-0000-000071000000}"/>
    <cellStyle name="20% - Accent1 2 6 3" xfId="6292" xr:uid="{00000000-0005-0000-0000-000072000000}"/>
    <cellStyle name="20% - Accent1 2 6 4" xfId="6293" xr:uid="{00000000-0005-0000-0000-000073000000}"/>
    <cellStyle name="20% - Accent1 2 7" xfId="659" xr:uid="{00000000-0005-0000-0000-000074000000}"/>
    <cellStyle name="20% - Accent1 2 7 2" xfId="4227" xr:uid="{00000000-0005-0000-0000-000075000000}"/>
    <cellStyle name="20% - Accent1 2 7 2 2" xfId="14290" xr:uid="{00000000-0005-0000-0000-000076000000}"/>
    <cellStyle name="20% - Accent1 2 7 3" xfId="6294" xr:uid="{00000000-0005-0000-0000-000077000000}"/>
    <cellStyle name="20% - Accent1 2 7 4" xfId="6295" xr:uid="{00000000-0005-0000-0000-000078000000}"/>
    <cellStyle name="20% - Accent1 2 8" xfId="14291" xr:uid="{00000000-0005-0000-0000-000079000000}"/>
    <cellStyle name="20% - Accent1 3" xfId="660" xr:uid="{00000000-0005-0000-0000-00007A000000}"/>
    <cellStyle name="20% - Accent2" xfId="3" xr:uid="{00000000-0005-0000-0000-00007B000000}"/>
    <cellStyle name="20% - Accent2 2" xfId="523" xr:uid="{00000000-0005-0000-0000-00007C000000}"/>
    <cellStyle name="20% - Accent2 2 2" xfId="3834" xr:uid="{00000000-0005-0000-0000-00007D000000}"/>
    <cellStyle name="20% - Accent2 2 3" xfId="14292" xr:uid="{00000000-0005-0000-0000-00007E000000}"/>
    <cellStyle name="20% - Accent2 3" xfId="661" xr:uid="{00000000-0005-0000-0000-00007F000000}"/>
    <cellStyle name="20% - Accent3" xfId="4" xr:uid="{00000000-0005-0000-0000-000080000000}"/>
    <cellStyle name="20% - Accent3 2" xfId="524" xr:uid="{00000000-0005-0000-0000-000081000000}"/>
    <cellStyle name="20% - Accent3 2 2" xfId="3835" xr:uid="{00000000-0005-0000-0000-000082000000}"/>
    <cellStyle name="20% - Accent3 2 3" xfId="14293" xr:uid="{00000000-0005-0000-0000-000083000000}"/>
    <cellStyle name="20% - Accent3 3" xfId="662" xr:uid="{00000000-0005-0000-0000-000084000000}"/>
    <cellStyle name="20% - Accent4" xfId="5" xr:uid="{00000000-0005-0000-0000-000085000000}"/>
    <cellStyle name="20% - Accent4 2" xfId="525" xr:uid="{00000000-0005-0000-0000-000086000000}"/>
    <cellStyle name="20% - Accent4 2 2" xfId="3836" xr:uid="{00000000-0005-0000-0000-000087000000}"/>
    <cellStyle name="20% - Accent4 2 3" xfId="14294" xr:uid="{00000000-0005-0000-0000-000088000000}"/>
    <cellStyle name="20% - Accent4 3" xfId="663" xr:uid="{00000000-0005-0000-0000-000089000000}"/>
    <cellStyle name="20% - Accent5" xfId="6" xr:uid="{00000000-0005-0000-0000-00008A000000}"/>
    <cellStyle name="20% - Accent5 2" xfId="526" xr:uid="{00000000-0005-0000-0000-00008B000000}"/>
    <cellStyle name="20% - Accent5 2 2" xfId="3837" xr:uid="{00000000-0005-0000-0000-00008C000000}"/>
    <cellStyle name="20% - Accent5 3" xfId="664" xr:uid="{00000000-0005-0000-0000-00008D000000}"/>
    <cellStyle name="20% - Accent6" xfId="7" xr:uid="{00000000-0005-0000-0000-00008E000000}"/>
    <cellStyle name="20% - Accent6 2" xfId="527" xr:uid="{00000000-0005-0000-0000-00008F000000}"/>
    <cellStyle name="20% - Accent6 2 2" xfId="3838" xr:uid="{00000000-0005-0000-0000-000090000000}"/>
    <cellStyle name="20% - Accent6 3" xfId="665" xr:uid="{00000000-0005-0000-0000-000091000000}"/>
    <cellStyle name="20% - Énfasis1" xfId="8" builtinId="30" customBuiltin="1"/>
    <cellStyle name="20% - Énfasis1 2" xfId="9" xr:uid="{00000000-0005-0000-0000-000093000000}"/>
    <cellStyle name="20% - Énfasis1 2 2" xfId="666" xr:uid="{00000000-0005-0000-0000-000094000000}"/>
    <cellStyle name="20% - Énfasis1 2 3" xfId="667" xr:uid="{00000000-0005-0000-0000-000095000000}"/>
    <cellStyle name="20% - Énfasis1 2 4" xfId="4055" xr:uid="{00000000-0005-0000-0000-000096000000}"/>
    <cellStyle name="20% - Énfasis1 2 5" xfId="19293" xr:uid="{00000000-0005-0000-0000-000097000000}"/>
    <cellStyle name="20% - Énfasis1 3" xfId="10" xr:uid="{00000000-0005-0000-0000-000098000000}"/>
    <cellStyle name="20% - Énfasis1 3 2" xfId="668" xr:uid="{00000000-0005-0000-0000-000099000000}"/>
    <cellStyle name="20% - Énfasis1 3 3" xfId="669" xr:uid="{00000000-0005-0000-0000-00009A000000}"/>
    <cellStyle name="20% - Énfasis1 4" xfId="11" xr:uid="{00000000-0005-0000-0000-00009B000000}"/>
    <cellStyle name="20% - Énfasis1 4 2" xfId="670" xr:uid="{00000000-0005-0000-0000-00009C000000}"/>
    <cellStyle name="20% - Énfasis1 4 3" xfId="671" xr:uid="{00000000-0005-0000-0000-00009D000000}"/>
    <cellStyle name="20% - Énfasis1 5" xfId="14111" xr:uid="{00000000-0005-0000-0000-00009E000000}"/>
    <cellStyle name="20% - Énfasis2" xfId="12" builtinId="34" customBuiltin="1"/>
    <cellStyle name="20% - Énfasis2 2" xfId="13" xr:uid="{00000000-0005-0000-0000-0000A0000000}"/>
    <cellStyle name="20% - Énfasis2 2 2" xfId="672" xr:uid="{00000000-0005-0000-0000-0000A1000000}"/>
    <cellStyle name="20% - Énfasis2 2 3" xfId="673" xr:uid="{00000000-0005-0000-0000-0000A2000000}"/>
    <cellStyle name="20% - Énfasis2 2 4" xfId="4056" xr:uid="{00000000-0005-0000-0000-0000A3000000}"/>
    <cellStyle name="20% - Énfasis2 2 5" xfId="19294" xr:uid="{00000000-0005-0000-0000-0000A4000000}"/>
    <cellStyle name="20% - Énfasis2 3" xfId="14" xr:uid="{00000000-0005-0000-0000-0000A5000000}"/>
    <cellStyle name="20% - Énfasis2 3 2" xfId="674" xr:uid="{00000000-0005-0000-0000-0000A6000000}"/>
    <cellStyle name="20% - Énfasis2 3 3" xfId="675" xr:uid="{00000000-0005-0000-0000-0000A7000000}"/>
    <cellStyle name="20% - Énfasis2 4" xfId="15" xr:uid="{00000000-0005-0000-0000-0000A8000000}"/>
    <cellStyle name="20% - Énfasis2 4 2" xfId="676" xr:uid="{00000000-0005-0000-0000-0000A9000000}"/>
    <cellStyle name="20% - Énfasis2 4 3" xfId="677" xr:uid="{00000000-0005-0000-0000-0000AA000000}"/>
    <cellStyle name="20% - Énfasis2 5" xfId="19295" xr:uid="{00000000-0005-0000-0000-0000AB000000}"/>
    <cellStyle name="20% - Énfasis3" xfId="16" builtinId="38" customBuiltin="1"/>
    <cellStyle name="20% - Énfasis3 2" xfId="17" xr:uid="{00000000-0005-0000-0000-0000AD000000}"/>
    <cellStyle name="20% - Énfasis3 2 2" xfId="678" xr:uid="{00000000-0005-0000-0000-0000AE000000}"/>
    <cellStyle name="20% - Énfasis3 2 3" xfId="679" xr:uid="{00000000-0005-0000-0000-0000AF000000}"/>
    <cellStyle name="20% - Énfasis3 2 4" xfId="4057" xr:uid="{00000000-0005-0000-0000-0000B0000000}"/>
    <cellStyle name="20% - Énfasis3 2 5" xfId="19296" xr:uid="{00000000-0005-0000-0000-0000B1000000}"/>
    <cellStyle name="20% - Énfasis3 3" xfId="18" xr:uid="{00000000-0005-0000-0000-0000B2000000}"/>
    <cellStyle name="20% - Énfasis3 3 2" xfId="680" xr:uid="{00000000-0005-0000-0000-0000B3000000}"/>
    <cellStyle name="20% - Énfasis3 3 3" xfId="681" xr:uid="{00000000-0005-0000-0000-0000B4000000}"/>
    <cellStyle name="20% - Énfasis3 4" xfId="19" xr:uid="{00000000-0005-0000-0000-0000B5000000}"/>
    <cellStyle name="20% - Énfasis3 4 2" xfId="682" xr:uid="{00000000-0005-0000-0000-0000B6000000}"/>
    <cellStyle name="20% - Énfasis3 4 3" xfId="683" xr:uid="{00000000-0005-0000-0000-0000B7000000}"/>
    <cellStyle name="20% - Énfasis3 5" xfId="19297" xr:uid="{00000000-0005-0000-0000-0000B8000000}"/>
    <cellStyle name="20% - Énfasis4" xfId="20" builtinId="42" customBuiltin="1"/>
    <cellStyle name="20% - Énfasis4 2" xfId="21" xr:uid="{00000000-0005-0000-0000-0000BA000000}"/>
    <cellStyle name="20% - Énfasis4 2 2" xfId="684" xr:uid="{00000000-0005-0000-0000-0000BB000000}"/>
    <cellStyle name="20% - Énfasis4 2 3" xfId="685" xr:uid="{00000000-0005-0000-0000-0000BC000000}"/>
    <cellStyle name="20% - Énfasis4 2 4" xfId="4058" xr:uid="{00000000-0005-0000-0000-0000BD000000}"/>
    <cellStyle name="20% - Énfasis4 2 5" xfId="19298" xr:uid="{00000000-0005-0000-0000-0000BE000000}"/>
    <cellStyle name="20% - Énfasis4 3" xfId="22" xr:uid="{00000000-0005-0000-0000-0000BF000000}"/>
    <cellStyle name="20% - Énfasis4 3 2" xfId="686" xr:uid="{00000000-0005-0000-0000-0000C0000000}"/>
    <cellStyle name="20% - Énfasis4 3 3" xfId="687" xr:uid="{00000000-0005-0000-0000-0000C1000000}"/>
    <cellStyle name="20% - Énfasis4 4" xfId="23" xr:uid="{00000000-0005-0000-0000-0000C2000000}"/>
    <cellStyle name="20% - Énfasis4 4 2" xfId="688" xr:uid="{00000000-0005-0000-0000-0000C3000000}"/>
    <cellStyle name="20% - Énfasis4 4 3" xfId="689" xr:uid="{00000000-0005-0000-0000-0000C4000000}"/>
    <cellStyle name="20% - Énfasis4 5" xfId="19299" xr:uid="{00000000-0005-0000-0000-0000C5000000}"/>
    <cellStyle name="20% - Énfasis5" xfId="24" builtinId="46" customBuiltin="1"/>
    <cellStyle name="20% - Énfasis5 2" xfId="25" xr:uid="{00000000-0005-0000-0000-0000C7000000}"/>
    <cellStyle name="20% - Énfasis5 2 2" xfId="690" xr:uid="{00000000-0005-0000-0000-0000C8000000}"/>
    <cellStyle name="20% - Énfasis5 2 3" xfId="691" xr:uid="{00000000-0005-0000-0000-0000C9000000}"/>
    <cellStyle name="20% - Énfasis5 2 4" xfId="4059" xr:uid="{00000000-0005-0000-0000-0000CA000000}"/>
    <cellStyle name="20% - Énfasis5 2 5" xfId="19300" xr:uid="{00000000-0005-0000-0000-0000CB000000}"/>
    <cellStyle name="20% - Énfasis5 3" xfId="26" xr:uid="{00000000-0005-0000-0000-0000CC000000}"/>
    <cellStyle name="20% - Énfasis5 3 2" xfId="692" xr:uid="{00000000-0005-0000-0000-0000CD000000}"/>
    <cellStyle name="20% - Énfasis5 3 3" xfId="693" xr:uid="{00000000-0005-0000-0000-0000CE000000}"/>
    <cellStyle name="20% - Énfasis5 4" xfId="27" xr:uid="{00000000-0005-0000-0000-0000CF000000}"/>
    <cellStyle name="20% - Énfasis5 4 2" xfId="694" xr:uid="{00000000-0005-0000-0000-0000D0000000}"/>
    <cellStyle name="20% - Énfasis5 4 3" xfId="695" xr:uid="{00000000-0005-0000-0000-0000D1000000}"/>
    <cellStyle name="20% - Énfasis5 5" xfId="19301" xr:uid="{00000000-0005-0000-0000-0000D2000000}"/>
    <cellStyle name="20% - Énfasis6" xfId="28" builtinId="50" customBuiltin="1"/>
    <cellStyle name="20% - Énfasis6 2" xfId="29" xr:uid="{00000000-0005-0000-0000-0000D4000000}"/>
    <cellStyle name="20% - Énfasis6 2 2" xfId="696" xr:uid="{00000000-0005-0000-0000-0000D5000000}"/>
    <cellStyle name="20% - Énfasis6 2 3" xfId="697" xr:uid="{00000000-0005-0000-0000-0000D6000000}"/>
    <cellStyle name="20% - Énfasis6 2 4" xfId="4060" xr:uid="{00000000-0005-0000-0000-0000D7000000}"/>
    <cellStyle name="20% - Énfasis6 2 5" xfId="19302" xr:uid="{00000000-0005-0000-0000-0000D8000000}"/>
    <cellStyle name="20% - Énfasis6 3" xfId="30" xr:uid="{00000000-0005-0000-0000-0000D9000000}"/>
    <cellStyle name="20% - Énfasis6 3 2" xfId="698" xr:uid="{00000000-0005-0000-0000-0000DA000000}"/>
    <cellStyle name="20% - Énfasis6 3 3" xfId="699" xr:uid="{00000000-0005-0000-0000-0000DB000000}"/>
    <cellStyle name="20% - Énfasis6 4" xfId="31" xr:uid="{00000000-0005-0000-0000-0000DC000000}"/>
    <cellStyle name="20% - Énfasis6 4 2" xfId="700" xr:uid="{00000000-0005-0000-0000-0000DD000000}"/>
    <cellStyle name="20% - Énfasis6 4 3" xfId="701" xr:uid="{00000000-0005-0000-0000-0000DE000000}"/>
    <cellStyle name="20% - Énfasis6 5" xfId="19303" xr:uid="{00000000-0005-0000-0000-0000DF000000}"/>
    <cellStyle name="40% - Accent1" xfId="32" xr:uid="{00000000-0005-0000-0000-0000E0000000}"/>
    <cellStyle name="40% - Accent1 2" xfId="528" xr:uid="{00000000-0005-0000-0000-0000E1000000}"/>
    <cellStyle name="40% - Accent1 2 2" xfId="3839" xr:uid="{00000000-0005-0000-0000-0000E2000000}"/>
    <cellStyle name="40% - Accent1 2 3" xfId="14295" xr:uid="{00000000-0005-0000-0000-0000E3000000}"/>
    <cellStyle name="40% - Accent1 3" xfId="702" xr:uid="{00000000-0005-0000-0000-0000E4000000}"/>
    <cellStyle name="40% - Accent2" xfId="33" xr:uid="{00000000-0005-0000-0000-0000E5000000}"/>
    <cellStyle name="40% - Accent2 2" xfId="529" xr:uid="{00000000-0005-0000-0000-0000E6000000}"/>
    <cellStyle name="40% - Accent2 2 2" xfId="3840" xr:uid="{00000000-0005-0000-0000-0000E7000000}"/>
    <cellStyle name="40% - Accent2 3" xfId="703" xr:uid="{00000000-0005-0000-0000-0000E8000000}"/>
    <cellStyle name="40% - Accent3" xfId="34" xr:uid="{00000000-0005-0000-0000-0000E9000000}"/>
    <cellStyle name="40% - Accent3 2" xfId="530" xr:uid="{00000000-0005-0000-0000-0000EA000000}"/>
    <cellStyle name="40% - Accent3 2 2" xfId="3841" xr:uid="{00000000-0005-0000-0000-0000EB000000}"/>
    <cellStyle name="40% - Accent3 2 3" xfId="14296" xr:uid="{00000000-0005-0000-0000-0000EC000000}"/>
    <cellStyle name="40% - Accent3 3" xfId="704" xr:uid="{00000000-0005-0000-0000-0000ED000000}"/>
    <cellStyle name="40% - Accent4" xfId="35" xr:uid="{00000000-0005-0000-0000-0000EE000000}"/>
    <cellStyle name="40% - Accent4 2" xfId="531" xr:uid="{00000000-0005-0000-0000-0000EF000000}"/>
    <cellStyle name="40% - Accent4 2 2" xfId="3842" xr:uid="{00000000-0005-0000-0000-0000F0000000}"/>
    <cellStyle name="40% - Accent4 2 3" xfId="14297" xr:uid="{00000000-0005-0000-0000-0000F1000000}"/>
    <cellStyle name="40% - Accent4 3" xfId="705" xr:uid="{00000000-0005-0000-0000-0000F2000000}"/>
    <cellStyle name="40% - Accent5" xfId="36" xr:uid="{00000000-0005-0000-0000-0000F3000000}"/>
    <cellStyle name="40% - Accent5 2" xfId="532" xr:uid="{00000000-0005-0000-0000-0000F4000000}"/>
    <cellStyle name="40% - Accent5 2 2" xfId="3843" xr:uid="{00000000-0005-0000-0000-0000F5000000}"/>
    <cellStyle name="40% - Accent5 3" xfId="706" xr:uid="{00000000-0005-0000-0000-0000F6000000}"/>
    <cellStyle name="40% - Accent6" xfId="37" xr:uid="{00000000-0005-0000-0000-0000F7000000}"/>
    <cellStyle name="40% - Accent6 2" xfId="533" xr:uid="{00000000-0005-0000-0000-0000F8000000}"/>
    <cellStyle name="40% - Accent6 2 2" xfId="3844" xr:uid="{00000000-0005-0000-0000-0000F9000000}"/>
    <cellStyle name="40% - Accent6 2 3" xfId="14298" xr:uid="{00000000-0005-0000-0000-0000FA000000}"/>
    <cellStyle name="40% - Accent6 3" xfId="707" xr:uid="{00000000-0005-0000-0000-0000FB000000}"/>
    <cellStyle name="40% - Énfasis1" xfId="38" builtinId="31" customBuiltin="1"/>
    <cellStyle name="40% - Énfasis1 2" xfId="39" xr:uid="{00000000-0005-0000-0000-0000FD000000}"/>
    <cellStyle name="40% - Énfasis1 2 2" xfId="708" xr:uid="{00000000-0005-0000-0000-0000FE000000}"/>
    <cellStyle name="40% - Énfasis1 2 3" xfId="709" xr:uid="{00000000-0005-0000-0000-0000FF000000}"/>
    <cellStyle name="40% - Énfasis1 2 4" xfId="4061" xr:uid="{00000000-0005-0000-0000-000000010000}"/>
    <cellStyle name="40% - Énfasis1 2 5" xfId="19304" xr:uid="{00000000-0005-0000-0000-000001010000}"/>
    <cellStyle name="40% - Énfasis1 3" xfId="40" xr:uid="{00000000-0005-0000-0000-000002010000}"/>
    <cellStyle name="40% - Énfasis1 3 2" xfId="710" xr:uid="{00000000-0005-0000-0000-000003010000}"/>
    <cellStyle name="40% - Énfasis1 3 3" xfId="711" xr:uid="{00000000-0005-0000-0000-000004010000}"/>
    <cellStyle name="40% - Énfasis1 4" xfId="41" xr:uid="{00000000-0005-0000-0000-000005010000}"/>
    <cellStyle name="40% - Énfasis1 4 2" xfId="712" xr:uid="{00000000-0005-0000-0000-000006010000}"/>
    <cellStyle name="40% - Énfasis1 4 3" xfId="713" xr:uid="{00000000-0005-0000-0000-000007010000}"/>
    <cellStyle name="40% - Énfasis1 5" xfId="19305" xr:uid="{00000000-0005-0000-0000-000008010000}"/>
    <cellStyle name="40% - Énfasis2" xfId="42" builtinId="35" customBuiltin="1"/>
    <cellStyle name="40% - Énfasis2 2" xfId="43" xr:uid="{00000000-0005-0000-0000-00000A010000}"/>
    <cellStyle name="40% - Énfasis2 2 2" xfId="714" xr:uid="{00000000-0005-0000-0000-00000B010000}"/>
    <cellStyle name="40% - Énfasis2 2 3" xfId="715" xr:uid="{00000000-0005-0000-0000-00000C010000}"/>
    <cellStyle name="40% - Énfasis2 2 4" xfId="4062" xr:uid="{00000000-0005-0000-0000-00000D010000}"/>
    <cellStyle name="40% - Énfasis2 2 5" xfId="19306" xr:uid="{00000000-0005-0000-0000-00000E010000}"/>
    <cellStyle name="40% - Énfasis2 3" xfId="44" xr:uid="{00000000-0005-0000-0000-00000F010000}"/>
    <cellStyle name="40% - Énfasis2 3 2" xfId="716" xr:uid="{00000000-0005-0000-0000-000010010000}"/>
    <cellStyle name="40% - Énfasis2 3 3" xfId="717" xr:uid="{00000000-0005-0000-0000-000011010000}"/>
    <cellStyle name="40% - Énfasis2 4" xfId="45" xr:uid="{00000000-0005-0000-0000-000012010000}"/>
    <cellStyle name="40% - Énfasis2 4 2" xfId="718" xr:uid="{00000000-0005-0000-0000-000013010000}"/>
    <cellStyle name="40% - Énfasis2 4 3" xfId="719" xr:uid="{00000000-0005-0000-0000-000014010000}"/>
    <cellStyle name="40% - Énfasis2 5" xfId="19307" xr:uid="{00000000-0005-0000-0000-000015010000}"/>
    <cellStyle name="40% - Énfasis3" xfId="46" builtinId="39" customBuiltin="1"/>
    <cellStyle name="40% - Énfasis3 2" xfId="47" xr:uid="{00000000-0005-0000-0000-000017010000}"/>
    <cellStyle name="40% - Énfasis3 2 2" xfId="720" xr:uid="{00000000-0005-0000-0000-000018010000}"/>
    <cellStyle name="40% - Énfasis3 2 3" xfId="721" xr:uid="{00000000-0005-0000-0000-000019010000}"/>
    <cellStyle name="40% - Énfasis3 2 4" xfId="4063" xr:uid="{00000000-0005-0000-0000-00001A010000}"/>
    <cellStyle name="40% - Énfasis3 2 5" xfId="19308" xr:uid="{00000000-0005-0000-0000-00001B010000}"/>
    <cellStyle name="40% - Énfasis3 3" xfId="48" xr:uid="{00000000-0005-0000-0000-00001C010000}"/>
    <cellStyle name="40% - Énfasis3 3 2" xfId="722" xr:uid="{00000000-0005-0000-0000-00001D010000}"/>
    <cellStyle name="40% - Énfasis3 3 3" xfId="723" xr:uid="{00000000-0005-0000-0000-00001E010000}"/>
    <cellStyle name="40% - Énfasis3 4" xfId="49" xr:uid="{00000000-0005-0000-0000-00001F010000}"/>
    <cellStyle name="40% - Énfasis3 4 2" xfId="724" xr:uid="{00000000-0005-0000-0000-000020010000}"/>
    <cellStyle name="40% - Énfasis3 4 3" xfId="725" xr:uid="{00000000-0005-0000-0000-000021010000}"/>
    <cellStyle name="40% - Énfasis3 5" xfId="19309" xr:uid="{00000000-0005-0000-0000-000022010000}"/>
    <cellStyle name="40% - Énfasis4" xfId="50" builtinId="43" customBuiltin="1"/>
    <cellStyle name="40% - Énfasis4 2" xfId="51" xr:uid="{00000000-0005-0000-0000-000024010000}"/>
    <cellStyle name="40% - Énfasis4 2 2" xfId="726" xr:uid="{00000000-0005-0000-0000-000025010000}"/>
    <cellStyle name="40% - Énfasis4 2 3" xfId="727" xr:uid="{00000000-0005-0000-0000-000026010000}"/>
    <cellStyle name="40% - Énfasis4 2 4" xfId="4064" xr:uid="{00000000-0005-0000-0000-000027010000}"/>
    <cellStyle name="40% - Énfasis4 2 5" xfId="19310" xr:uid="{00000000-0005-0000-0000-000028010000}"/>
    <cellStyle name="40% - Énfasis4 3" xfId="52" xr:uid="{00000000-0005-0000-0000-000029010000}"/>
    <cellStyle name="40% - Énfasis4 3 2" xfId="728" xr:uid="{00000000-0005-0000-0000-00002A010000}"/>
    <cellStyle name="40% - Énfasis4 3 3" xfId="729" xr:uid="{00000000-0005-0000-0000-00002B010000}"/>
    <cellStyle name="40% - Énfasis4 4" xfId="53" xr:uid="{00000000-0005-0000-0000-00002C010000}"/>
    <cellStyle name="40% - Énfasis4 4 2" xfId="730" xr:uid="{00000000-0005-0000-0000-00002D010000}"/>
    <cellStyle name="40% - Énfasis4 4 3" xfId="731" xr:uid="{00000000-0005-0000-0000-00002E010000}"/>
    <cellStyle name="40% - Énfasis4 5" xfId="19311" xr:uid="{00000000-0005-0000-0000-00002F010000}"/>
    <cellStyle name="40% - Énfasis5" xfId="54" builtinId="47" customBuiltin="1"/>
    <cellStyle name="40% - Énfasis5 2" xfId="55" xr:uid="{00000000-0005-0000-0000-000031010000}"/>
    <cellStyle name="40% - Énfasis5 2 2" xfId="732" xr:uid="{00000000-0005-0000-0000-000032010000}"/>
    <cellStyle name="40% - Énfasis5 2 3" xfId="733" xr:uid="{00000000-0005-0000-0000-000033010000}"/>
    <cellStyle name="40% - Énfasis5 2 4" xfId="4065" xr:uid="{00000000-0005-0000-0000-000034010000}"/>
    <cellStyle name="40% - Énfasis5 2 5" xfId="19312" xr:uid="{00000000-0005-0000-0000-000035010000}"/>
    <cellStyle name="40% - Énfasis5 3" xfId="56" xr:uid="{00000000-0005-0000-0000-000036010000}"/>
    <cellStyle name="40% - Énfasis5 3 2" xfId="734" xr:uid="{00000000-0005-0000-0000-000037010000}"/>
    <cellStyle name="40% - Énfasis5 3 3" xfId="735" xr:uid="{00000000-0005-0000-0000-000038010000}"/>
    <cellStyle name="40% - Énfasis5 4" xfId="57" xr:uid="{00000000-0005-0000-0000-000039010000}"/>
    <cellStyle name="40% - Énfasis5 4 2" xfId="736" xr:uid="{00000000-0005-0000-0000-00003A010000}"/>
    <cellStyle name="40% - Énfasis5 4 3" xfId="737" xr:uid="{00000000-0005-0000-0000-00003B010000}"/>
    <cellStyle name="40% - Énfasis5 5" xfId="19313" xr:uid="{00000000-0005-0000-0000-00003C010000}"/>
    <cellStyle name="40% - Énfasis6" xfId="58" builtinId="51" customBuiltin="1"/>
    <cellStyle name="40% - Énfasis6 2" xfId="59" xr:uid="{00000000-0005-0000-0000-00003E010000}"/>
    <cellStyle name="40% - Énfasis6 2 2" xfId="738" xr:uid="{00000000-0005-0000-0000-00003F010000}"/>
    <cellStyle name="40% - Énfasis6 2 3" xfId="739" xr:uid="{00000000-0005-0000-0000-000040010000}"/>
    <cellStyle name="40% - Énfasis6 2 4" xfId="4066" xr:uid="{00000000-0005-0000-0000-000041010000}"/>
    <cellStyle name="40% - Énfasis6 2 5" xfId="19314" xr:uid="{00000000-0005-0000-0000-000042010000}"/>
    <cellStyle name="40% - Énfasis6 3" xfId="60" xr:uid="{00000000-0005-0000-0000-000043010000}"/>
    <cellStyle name="40% - Énfasis6 3 2" xfId="740" xr:uid="{00000000-0005-0000-0000-000044010000}"/>
    <cellStyle name="40% - Énfasis6 3 3" xfId="741" xr:uid="{00000000-0005-0000-0000-000045010000}"/>
    <cellStyle name="40% - Énfasis6 4" xfId="61" xr:uid="{00000000-0005-0000-0000-000046010000}"/>
    <cellStyle name="40% - Énfasis6 4 2" xfId="742" xr:uid="{00000000-0005-0000-0000-000047010000}"/>
    <cellStyle name="40% - Énfasis6 4 3" xfId="743" xr:uid="{00000000-0005-0000-0000-000048010000}"/>
    <cellStyle name="40% - Énfasis6 5" xfId="19315" xr:uid="{00000000-0005-0000-0000-000049010000}"/>
    <cellStyle name="60% - Accent1" xfId="62" xr:uid="{00000000-0005-0000-0000-00004A010000}"/>
    <cellStyle name="60% - Accent1 2" xfId="744" xr:uid="{00000000-0005-0000-0000-00004B010000}"/>
    <cellStyle name="60% - Accent1 2 2" xfId="14299" xr:uid="{00000000-0005-0000-0000-00004C010000}"/>
    <cellStyle name="60% - Accent2" xfId="63" xr:uid="{00000000-0005-0000-0000-00004D010000}"/>
    <cellStyle name="60% - Accent2 2" xfId="745" xr:uid="{00000000-0005-0000-0000-00004E010000}"/>
    <cellStyle name="60% - Accent3" xfId="64" xr:uid="{00000000-0005-0000-0000-00004F010000}"/>
    <cellStyle name="60% - Accent3 2" xfId="746" xr:uid="{00000000-0005-0000-0000-000050010000}"/>
    <cellStyle name="60% - Accent3 2 2" xfId="14300" xr:uid="{00000000-0005-0000-0000-000051010000}"/>
    <cellStyle name="60% - Accent4" xfId="65" xr:uid="{00000000-0005-0000-0000-000052010000}"/>
    <cellStyle name="60% - Accent4 2" xfId="747" xr:uid="{00000000-0005-0000-0000-000053010000}"/>
    <cellStyle name="60% - Accent4 2 2" xfId="14301" xr:uid="{00000000-0005-0000-0000-000054010000}"/>
    <cellStyle name="60% - Accent5" xfId="66" xr:uid="{00000000-0005-0000-0000-000055010000}"/>
    <cellStyle name="60% - Accent5 2" xfId="748" xr:uid="{00000000-0005-0000-0000-000056010000}"/>
    <cellStyle name="60% - Accent6" xfId="67" xr:uid="{00000000-0005-0000-0000-000057010000}"/>
    <cellStyle name="60% - Accent6 2" xfId="749" xr:uid="{00000000-0005-0000-0000-000058010000}"/>
    <cellStyle name="60% - Accent6 2 2" xfId="14302" xr:uid="{00000000-0005-0000-0000-000059010000}"/>
    <cellStyle name="60% - Énfasis1" xfId="68" builtinId="32" customBuiltin="1"/>
    <cellStyle name="60% - Énfasis1 2" xfId="69" xr:uid="{00000000-0005-0000-0000-00005B010000}"/>
    <cellStyle name="60% - Énfasis1 2 2" xfId="4067" xr:uid="{00000000-0005-0000-0000-00005C010000}"/>
    <cellStyle name="60% - Énfasis1 2 2 2" xfId="19316" xr:uid="{00000000-0005-0000-0000-00005D010000}"/>
    <cellStyle name="60% - Énfasis1 2 2 3" xfId="19317" xr:uid="{00000000-0005-0000-0000-00005E010000}"/>
    <cellStyle name="60% - Énfasis1 2 3" xfId="19318" xr:uid="{00000000-0005-0000-0000-00005F010000}"/>
    <cellStyle name="60% - Énfasis1 3" xfId="70" xr:uid="{00000000-0005-0000-0000-000060010000}"/>
    <cellStyle name="60% - Énfasis1 4" xfId="71" xr:uid="{00000000-0005-0000-0000-000061010000}"/>
    <cellStyle name="60% - Énfasis1 5" xfId="19319" xr:uid="{00000000-0005-0000-0000-000062010000}"/>
    <cellStyle name="60% - Énfasis2" xfId="72" builtinId="36" customBuiltin="1"/>
    <cellStyle name="60% - Énfasis2 2" xfId="73" xr:uid="{00000000-0005-0000-0000-000064010000}"/>
    <cellStyle name="60% - Énfasis2 2 2" xfId="4068" xr:uid="{00000000-0005-0000-0000-000065010000}"/>
    <cellStyle name="60% - Énfasis2 2 2 2" xfId="19320" xr:uid="{00000000-0005-0000-0000-000066010000}"/>
    <cellStyle name="60% - Énfasis2 2 2 3" xfId="19321" xr:uid="{00000000-0005-0000-0000-000067010000}"/>
    <cellStyle name="60% - Énfasis2 2 3" xfId="19322" xr:uid="{00000000-0005-0000-0000-000068010000}"/>
    <cellStyle name="60% - Énfasis2 3" xfId="74" xr:uid="{00000000-0005-0000-0000-000069010000}"/>
    <cellStyle name="60% - Énfasis2 4" xfId="75" xr:uid="{00000000-0005-0000-0000-00006A010000}"/>
    <cellStyle name="60% - Énfasis2 5" xfId="19323" xr:uid="{00000000-0005-0000-0000-00006B010000}"/>
    <cellStyle name="60% - Énfasis3" xfId="76" builtinId="40" customBuiltin="1"/>
    <cellStyle name="60% - Énfasis3 2" xfId="77" xr:uid="{00000000-0005-0000-0000-00006D010000}"/>
    <cellStyle name="60% - Énfasis3 2 2" xfId="4069" xr:uid="{00000000-0005-0000-0000-00006E010000}"/>
    <cellStyle name="60% - Énfasis3 2 2 2" xfId="19324" xr:uid="{00000000-0005-0000-0000-00006F010000}"/>
    <cellStyle name="60% - Énfasis3 2 2 3" xfId="19325" xr:uid="{00000000-0005-0000-0000-000070010000}"/>
    <cellStyle name="60% - Énfasis3 2 3" xfId="19326" xr:uid="{00000000-0005-0000-0000-000071010000}"/>
    <cellStyle name="60% - Énfasis3 3" xfId="78" xr:uid="{00000000-0005-0000-0000-000072010000}"/>
    <cellStyle name="60% - Énfasis3 4" xfId="79" xr:uid="{00000000-0005-0000-0000-000073010000}"/>
    <cellStyle name="60% - Énfasis3 5" xfId="19327" xr:uid="{00000000-0005-0000-0000-000074010000}"/>
    <cellStyle name="60% - Énfasis4" xfId="80" builtinId="44" customBuiltin="1"/>
    <cellStyle name="60% - Énfasis4 2" xfId="81" xr:uid="{00000000-0005-0000-0000-000076010000}"/>
    <cellStyle name="60% - Énfasis4 2 2" xfId="4070" xr:uid="{00000000-0005-0000-0000-000077010000}"/>
    <cellStyle name="60% - Énfasis4 2 2 2" xfId="19328" xr:uid="{00000000-0005-0000-0000-000078010000}"/>
    <cellStyle name="60% - Énfasis4 2 2 3" xfId="19329" xr:uid="{00000000-0005-0000-0000-000079010000}"/>
    <cellStyle name="60% - Énfasis4 2 3" xfId="19330" xr:uid="{00000000-0005-0000-0000-00007A010000}"/>
    <cellStyle name="60% - Énfasis4 3" xfId="82" xr:uid="{00000000-0005-0000-0000-00007B010000}"/>
    <cellStyle name="60% - Énfasis4 4" xfId="83" xr:uid="{00000000-0005-0000-0000-00007C010000}"/>
    <cellStyle name="60% - Énfasis4 5" xfId="19331" xr:uid="{00000000-0005-0000-0000-00007D010000}"/>
    <cellStyle name="60% - Énfasis5" xfId="84" builtinId="48" customBuiltin="1"/>
    <cellStyle name="60% - Énfasis5 2" xfId="85" xr:uid="{00000000-0005-0000-0000-00007F010000}"/>
    <cellStyle name="60% - Énfasis5 2 2" xfId="4071" xr:uid="{00000000-0005-0000-0000-000080010000}"/>
    <cellStyle name="60% - Énfasis5 2 2 2" xfId="19332" xr:uid="{00000000-0005-0000-0000-000081010000}"/>
    <cellStyle name="60% - Énfasis5 2 2 3" xfId="19333" xr:uid="{00000000-0005-0000-0000-000082010000}"/>
    <cellStyle name="60% - Énfasis5 2 3" xfId="19334" xr:uid="{00000000-0005-0000-0000-000083010000}"/>
    <cellStyle name="60% - Énfasis5 3" xfId="86" xr:uid="{00000000-0005-0000-0000-000084010000}"/>
    <cellStyle name="60% - Énfasis5 4" xfId="87" xr:uid="{00000000-0005-0000-0000-000085010000}"/>
    <cellStyle name="60% - Énfasis5 5" xfId="19335" xr:uid="{00000000-0005-0000-0000-000086010000}"/>
    <cellStyle name="60% - Énfasis6" xfId="88" builtinId="52" customBuiltin="1"/>
    <cellStyle name="60% - Énfasis6 2" xfId="89" xr:uid="{00000000-0005-0000-0000-000088010000}"/>
    <cellStyle name="60% - Énfasis6 2 2" xfId="4072" xr:uid="{00000000-0005-0000-0000-000089010000}"/>
    <cellStyle name="60% - Énfasis6 2 2 2" xfId="19336" xr:uid="{00000000-0005-0000-0000-00008A010000}"/>
    <cellStyle name="60% - Énfasis6 2 2 3" xfId="19337" xr:uid="{00000000-0005-0000-0000-00008B010000}"/>
    <cellStyle name="60% - Énfasis6 2 3" xfId="19338" xr:uid="{00000000-0005-0000-0000-00008C010000}"/>
    <cellStyle name="60% - Énfasis6 3" xfId="90" xr:uid="{00000000-0005-0000-0000-00008D010000}"/>
    <cellStyle name="60% - Énfasis6 4" xfId="91" xr:uid="{00000000-0005-0000-0000-00008E010000}"/>
    <cellStyle name="60% - Énfasis6 5" xfId="19339" xr:uid="{00000000-0005-0000-0000-00008F010000}"/>
    <cellStyle name="A4 Small 210 x 297 mm" xfId="593" xr:uid="{00000000-0005-0000-0000-000090010000}"/>
    <cellStyle name="A4 Small 210 x 297 mm 2" xfId="594" xr:uid="{00000000-0005-0000-0000-000091010000}"/>
    <cellStyle name="A4 Small 210 x 297 mm 2 2" xfId="14145" xr:uid="{00000000-0005-0000-0000-000092010000}"/>
    <cellStyle name="A4 Small 210 x 297 mm 4" xfId="14146" xr:uid="{00000000-0005-0000-0000-000093010000}"/>
    <cellStyle name="Accent1" xfId="92" xr:uid="{00000000-0005-0000-0000-000094010000}"/>
    <cellStyle name="Accent1 - 20%" xfId="93" xr:uid="{00000000-0005-0000-0000-000095010000}"/>
    <cellStyle name="Accent1 - 20% 2" xfId="750" xr:uid="{00000000-0005-0000-0000-000096010000}"/>
    <cellStyle name="Accent1 - 20% 3" xfId="751" xr:uid="{00000000-0005-0000-0000-000097010000}"/>
    <cellStyle name="Accent1 - 20% 4" xfId="752" xr:uid="{00000000-0005-0000-0000-000098010000}"/>
    <cellStyle name="Accent1 - 20% 4 2" xfId="6296" xr:uid="{00000000-0005-0000-0000-000099010000}"/>
    <cellStyle name="Accent1 - 20% 4 3" xfId="6297" xr:uid="{00000000-0005-0000-0000-00009A010000}"/>
    <cellStyle name="Accent1 - 20% 5" xfId="6298" xr:uid="{00000000-0005-0000-0000-00009B010000}"/>
    <cellStyle name="Accent1 - 20% 6" xfId="6299" xr:uid="{00000000-0005-0000-0000-00009C010000}"/>
    <cellStyle name="Accent1 - 40%" xfId="94" xr:uid="{00000000-0005-0000-0000-00009D010000}"/>
    <cellStyle name="Accent1 - 40% 2" xfId="753" xr:uid="{00000000-0005-0000-0000-00009E010000}"/>
    <cellStyle name="Accent1 - 40% 3" xfId="754" xr:uid="{00000000-0005-0000-0000-00009F010000}"/>
    <cellStyle name="Accent1 - 40% 4" xfId="755" xr:uid="{00000000-0005-0000-0000-0000A0010000}"/>
    <cellStyle name="Accent1 - 40% 4 2" xfId="6300" xr:uid="{00000000-0005-0000-0000-0000A1010000}"/>
    <cellStyle name="Accent1 - 40% 4 3" xfId="6301" xr:uid="{00000000-0005-0000-0000-0000A2010000}"/>
    <cellStyle name="Accent1 - 60%" xfId="95" xr:uid="{00000000-0005-0000-0000-0000A3010000}"/>
    <cellStyle name="Accent1 - 60% 2" xfId="756" xr:uid="{00000000-0005-0000-0000-0000A4010000}"/>
    <cellStyle name="Accent1 - 60% 3" xfId="757" xr:uid="{00000000-0005-0000-0000-0000A5010000}"/>
    <cellStyle name="Accent1 - 60% 4" xfId="6302" xr:uid="{00000000-0005-0000-0000-0000A6010000}"/>
    <cellStyle name="Accent1 - 60% 5" xfId="6303" xr:uid="{00000000-0005-0000-0000-0000A7010000}"/>
    <cellStyle name="Accent1 10" xfId="758" xr:uid="{00000000-0005-0000-0000-0000A8010000}"/>
    <cellStyle name="Accent1 11" xfId="759" xr:uid="{00000000-0005-0000-0000-0000A9010000}"/>
    <cellStyle name="Accent1 12" xfId="760" xr:uid="{00000000-0005-0000-0000-0000AA010000}"/>
    <cellStyle name="Accent1 13" xfId="761" xr:uid="{00000000-0005-0000-0000-0000AB010000}"/>
    <cellStyle name="Accent1 14" xfId="762" xr:uid="{00000000-0005-0000-0000-0000AC010000}"/>
    <cellStyle name="Accent1 15" xfId="763" xr:uid="{00000000-0005-0000-0000-0000AD010000}"/>
    <cellStyle name="Accent1 16" xfId="764" xr:uid="{00000000-0005-0000-0000-0000AE010000}"/>
    <cellStyle name="Accent1 17" xfId="765" xr:uid="{00000000-0005-0000-0000-0000AF010000}"/>
    <cellStyle name="Accent1 18" xfId="766" xr:uid="{00000000-0005-0000-0000-0000B0010000}"/>
    <cellStyle name="Accent1 19" xfId="767" xr:uid="{00000000-0005-0000-0000-0000B1010000}"/>
    <cellStyle name="Accent1 2" xfId="768" xr:uid="{00000000-0005-0000-0000-0000B2010000}"/>
    <cellStyle name="Accent1 2 2" xfId="4073" xr:uid="{00000000-0005-0000-0000-0000B3010000}"/>
    <cellStyle name="Accent1 20" xfId="769" xr:uid="{00000000-0005-0000-0000-0000B4010000}"/>
    <cellStyle name="Accent1 21" xfId="770" xr:uid="{00000000-0005-0000-0000-0000B5010000}"/>
    <cellStyle name="Accent1 22" xfId="771" xr:uid="{00000000-0005-0000-0000-0000B6010000}"/>
    <cellStyle name="Accent1 23" xfId="772" xr:uid="{00000000-0005-0000-0000-0000B7010000}"/>
    <cellStyle name="Accent1 24" xfId="773" xr:uid="{00000000-0005-0000-0000-0000B8010000}"/>
    <cellStyle name="Accent1 25" xfId="774" xr:uid="{00000000-0005-0000-0000-0000B9010000}"/>
    <cellStyle name="Accent1 26" xfId="775" xr:uid="{00000000-0005-0000-0000-0000BA010000}"/>
    <cellStyle name="Accent1 27" xfId="776" xr:uid="{00000000-0005-0000-0000-0000BB010000}"/>
    <cellStyle name="Accent1 28" xfId="14147" xr:uid="{00000000-0005-0000-0000-0000BC010000}"/>
    <cellStyle name="Accent1 3" xfId="777" xr:uid="{00000000-0005-0000-0000-0000BD010000}"/>
    <cellStyle name="Accent1 4" xfId="778" xr:uid="{00000000-0005-0000-0000-0000BE010000}"/>
    <cellStyle name="Accent1 5" xfId="779" xr:uid="{00000000-0005-0000-0000-0000BF010000}"/>
    <cellStyle name="Accent1 6" xfId="780" xr:uid="{00000000-0005-0000-0000-0000C0010000}"/>
    <cellStyle name="Accent1 7" xfId="781" xr:uid="{00000000-0005-0000-0000-0000C1010000}"/>
    <cellStyle name="Accent1 8" xfId="782" xr:uid="{00000000-0005-0000-0000-0000C2010000}"/>
    <cellStyle name="Accent1 9" xfId="783" xr:uid="{00000000-0005-0000-0000-0000C3010000}"/>
    <cellStyle name="Accent1_ANALISIS PARA PRESENTAR OPRET" xfId="96" xr:uid="{00000000-0005-0000-0000-0000C4010000}"/>
    <cellStyle name="Accent2" xfId="97" xr:uid="{00000000-0005-0000-0000-0000C5010000}"/>
    <cellStyle name="Accent2 - 20%" xfId="98" xr:uid="{00000000-0005-0000-0000-0000C6010000}"/>
    <cellStyle name="Accent2 - 20% 2" xfId="784" xr:uid="{00000000-0005-0000-0000-0000C7010000}"/>
    <cellStyle name="Accent2 - 20% 3" xfId="785" xr:uid="{00000000-0005-0000-0000-0000C8010000}"/>
    <cellStyle name="Accent2 - 20% 4" xfId="786" xr:uid="{00000000-0005-0000-0000-0000C9010000}"/>
    <cellStyle name="Accent2 - 20% 4 2" xfId="6304" xr:uid="{00000000-0005-0000-0000-0000CA010000}"/>
    <cellStyle name="Accent2 - 20% 4 3" xfId="6305" xr:uid="{00000000-0005-0000-0000-0000CB010000}"/>
    <cellStyle name="Accent2 - 20% 5" xfId="6306" xr:uid="{00000000-0005-0000-0000-0000CC010000}"/>
    <cellStyle name="Accent2 - 20% 6" xfId="6307" xr:uid="{00000000-0005-0000-0000-0000CD010000}"/>
    <cellStyle name="Accent2 - 40%" xfId="99" xr:uid="{00000000-0005-0000-0000-0000CE010000}"/>
    <cellStyle name="Accent2 - 40% 2" xfId="787" xr:uid="{00000000-0005-0000-0000-0000CF010000}"/>
    <cellStyle name="Accent2 - 40% 3" xfId="788" xr:uid="{00000000-0005-0000-0000-0000D0010000}"/>
    <cellStyle name="Accent2 - 40% 4" xfId="789" xr:uid="{00000000-0005-0000-0000-0000D1010000}"/>
    <cellStyle name="Accent2 - 40% 4 2" xfId="6308" xr:uid="{00000000-0005-0000-0000-0000D2010000}"/>
    <cellStyle name="Accent2 - 40% 4 3" xfId="6309" xr:uid="{00000000-0005-0000-0000-0000D3010000}"/>
    <cellStyle name="Accent2 - 40% 5" xfId="6310" xr:uid="{00000000-0005-0000-0000-0000D4010000}"/>
    <cellStyle name="Accent2 - 40% 6" xfId="6311" xr:uid="{00000000-0005-0000-0000-0000D5010000}"/>
    <cellStyle name="Accent2 - 60%" xfId="100" xr:uid="{00000000-0005-0000-0000-0000D6010000}"/>
    <cellStyle name="Accent2 - 60% 2" xfId="790" xr:uid="{00000000-0005-0000-0000-0000D7010000}"/>
    <cellStyle name="Accent2 - 60% 3" xfId="791" xr:uid="{00000000-0005-0000-0000-0000D8010000}"/>
    <cellStyle name="Accent2 - 60% 4" xfId="6312" xr:uid="{00000000-0005-0000-0000-0000D9010000}"/>
    <cellStyle name="Accent2 - 60% 5" xfId="6313" xr:uid="{00000000-0005-0000-0000-0000DA010000}"/>
    <cellStyle name="Accent2 10" xfId="792" xr:uid="{00000000-0005-0000-0000-0000DB010000}"/>
    <cellStyle name="Accent2 11" xfId="793" xr:uid="{00000000-0005-0000-0000-0000DC010000}"/>
    <cellStyle name="Accent2 12" xfId="794" xr:uid="{00000000-0005-0000-0000-0000DD010000}"/>
    <cellStyle name="Accent2 13" xfId="795" xr:uid="{00000000-0005-0000-0000-0000DE010000}"/>
    <cellStyle name="Accent2 14" xfId="796" xr:uid="{00000000-0005-0000-0000-0000DF010000}"/>
    <cellStyle name="Accent2 15" xfId="797" xr:uid="{00000000-0005-0000-0000-0000E0010000}"/>
    <cellStyle name="Accent2 16" xfId="798" xr:uid="{00000000-0005-0000-0000-0000E1010000}"/>
    <cellStyle name="Accent2 17" xfId="799" xr:uid="{00000000-0005-0000-0000-0000E2010000}"/>
    <cellStyle name="Accent2 18" xfId="800" xr:uid="{00000000-0005-0000-0000-0000E3010000}"/>
    <cellStyle name="Accent2 19" xfId="801" xr:uid="{00000000-0005-0000-0000-0000E4010000}"/>
    <cellStyle name="Accent2 2" xfId="802" xr:uid="{00000000-0005-0000-0000-0000E5010000}"/>
    <cellStyle name="Accent2 2 2" xfId="4074" xr:uid="{00000000-0005-0000-0000-0000E6010000}"/>
    <cellStyle name="Accent2 2 3" xfId="14303" xr:uid="{00000000-0005-0000-0000-0000E7010000}"/>
    <cellStyle name="Accent2 20" xfId="803" xr:uid="{00000000-0005-0000-0000-0000E8010000}"/>
    <cellStyle name="Accent2 21" xfId="804" xr:uid="{00000000-0005-0000-0000-0000E9010000}"/>
    <cellStyle name="Accent2 22" xfId="805" xr:uid="{00000000-0005-0000-0000-0000EA010000}"/>
    <cellStyle name="Accent2 23" xfId="806" xr:uid="{00000000-0005-0000-0000-0000EB010000}"/>
    <cellStyle name="Accent2 24" xfId="807" xr:uid="{00000000-0005-0000-0000-0000EC010000}"/>
    <cellStyle name="Accent2 25" xfId="808" xr:uid="{00000000-0005-0000-0000-0000ED010000}"/>
    <cellStyle name="Accent2 26" xfId="809" xr:uid="{00000000-0005-0000-0000-0000EE010000}"/>
    <cellStyle name="Accent2 27" xfId="14148" xr:uid="{00000000-0005-0000-0000-0000EF010000}"/>
    <cellStyle name="Accent2 3" xfId="810" xr:uid="{00000000-0005-0000-0000-0000F0010000}"/>
    <cellStyle name="Accent2 4" xfId="811" xr:uid="{00000000-0005-0000-0000-0000F1010000}"/>
    <cellStyle name="Accent2 5" xfId="812" xr:uid="{00000000-0005-0000-0000-0000F2010000}"/>
    <cellStyle name="Accent2 6" xfId="813" xr:uid="{00000000-0005-0000-0000-0000F3010000}"/>
    <cellStyle name="Accent2 7" xfId="814" xr:uid="{00000000-0005-0000-0000-0000F4010000}"/>
    <cellStyle name="Accent2 8" xfId="815" xr:uid="{00000000-0005-0000-0000-0000F5010000}"/>
    <cellStyle name="Accent2 9" xfId="816" xr:uid="{00000000-0005-0000-0000-0000F6010000}"/>
    <cellStyle name="Accent2_ANALISIS PARA PRESENTAR OPRET" xfId="101" xr:uid="{00000000-0005-0000-0000-0000F7010000}"/>
    <cellStyle name="Accent3" xfId="102" xr:uid="{00000000-0005-0000-0000-0000F8010000}"/>
    <cellStyle name="Accent3 - 20%" xfId="103" xr:uid="{00000000-0005-0000-0000-0000F9010000}"/>
    <cellStyle name="Accent3 - 20% 2" xfId="817" xr:uid="{00000000-0005-0000-0000-0000FA010000}"/>
    <cellStyle name="Accent3 - 20% 3" xfId="818" xr:uid="{00000000-0005-0000-0000-0000FB010000}"/>
    <cellStyle name="Accent3 - 20% 4" xfId="819" xr:uid="{00000000-0005-0000-0000-0000FC010000}"/>
    <cellStyle name="Accent3 - 20% 4 2" xfId="6314" xr:uid="{00000000-0005-0000-0000-0000FD010000}"/>
    <cellStyle name="Accent3 - 20% 4 3" xfId="6315" xr:uid="{00000000-0005-0000-0000-0000FE010000}"/>
    <cellStyle name="Accent3 - 20% 5" xfId="6316" xr:uid="{00000000-0005-0000-0000-0000FF010000}"/>
    <cellStyle name="Accent3 - 20% 6" xfId="6317" xr:uid="{00000000-0005-0000-0000-000000020000}"/>
    <cellStyle name="Accent3 - 40%" xfId="104" xr:uid="{00000000-0005-0000-0000-000001020000}"/>
    <cellStyle name="Accent3 - 40% 2" xfId="820" xr:uid="{00000000-0005-0000-0000-000002020000}"/>
    <cellStyle name="Accent3 - 40% 3" xfId="821" xr:uid="{00000000-0005-0000-0000-000003020000}"/>
    <cellStyle name="Accent3 - 40% 4" xfId="822" xr:uid="{00000000-0005-0000-0000-000004020000}"/>
    <cellStyle name="Accent3 - 40% 4 2" xfId="6318" xr:uid="{00000000-0005-0000-0000-000005020000}"/>
    <cellStyle name="Accent3 - 40% 4 3" xfId="6319" xr:uid="{00000000-0005-0000-0000-000006020000}"/>
    <cellStyle name="Accent3 - 40% 5" xfId="6320" xr:uid="{00000000-0005-0000-0000-000007020000}"/>
    <cellStyle name="Accent3 - 40% 6" xfId="6321" xr:uid="{00000000-0005-0000-0000-000008020000}"/>
    <cellStyle name="Accent3 - 60%" xfId="105" xr:uid="{00000000-0005-0000-0000-000009020000}"/>
    <cellStyle name="Accent3 - 60% 2" xfId="823" xr:uid="{00000000-0005-0000-0000-00000A020000}"/>
    <cellStyle name="Accent3 - 60% 3" xfId="824" xr:uid="{00000000-0005-0000-0000-00000B020000}"/>
    <cellStyle name="Accent3 - 60% 4" xfId="6322" xr:uid="{00000000-0005-0000-0000-00000C020000}"/>
    <cellStyle name="Accent3 - 60% 5" xfId="6323" xr:uid="{00000000-0005-0000-0000-00000D020000}"/>
    <cellStyle name="Accent3 10" xfId="825" xr:uid="{00000000-0005-0000-0000-00000E020000}"/>
    <cellStyle name="Accent3 11" xfId="826" xr:uid="{00000000-0005-0000-0000-00000F020000}"/>
    <cellStyle name="Accent3 12" xfId="827" xr:uid="{00000000-0005-0000-0000-000010020000}"/>
    <cellStyle name="Accent3 13" xfId="828" xr:uid="{00000000-0005-0000-0000-000011020000}"/>
    <cellStyle name="Accent3 14" xfId="829" xr:uid="{00000000-0005-0000-0000-000012020000}"/>
    <cellStyle name="Accent3 15" xfId="830" xr:uid="{00000000-0005-0000-0000-000013020000}"/>
    <cellStyle name="Accent3 16" xfId="831" xr:uid="{00000000-0005-0000-0000-000014020000}"/>
    <cellStyle name="Accent3 17" xfId="832" xr:uid="{00000000-0005-0000-0000-000015020000}"/>
    <cellStyle name="Accent3 18" xfId="833" xr:uid="{00000000-0005-0000-0000-000016020000}"/>
    <cellStyle name="Accent3 19" xfId="834" xr:uid="{00000000-0005-0000-0000-000017020000}"/>
    <cellStyle name="Accent3 2" xfId="835" xr:uid="{00000000-0005-0000-0000-000018020000}"/>
    <cellStyle name="Accent3 2 2" xfId="4075" xr:uid="{00000000-0005-0000-0000-000019020000}"/>
    <cellStyle name="Accent3 2 3" xfId="14304" xr:uid="{00000000-0005-0000-0000-00001A020000}"/>
    <cellStyle name="Accent3 20" xfId="836" xr:uid="{00000000-0005-0000-0000-00001B020000}"/>
    <cellStyle name="Accent3 21" xfId="837" xr:uid="{00000000-0005-0000-0000-00001C020000}"/>
    <cellStyle name="Accent3 22" xfId="838" xr:uid="{00000000-0005-0000-0000-00001D020000}"/>
    <cellStyle name="Accent3 23" xfId="839" xr:uid="{00000000-0005-0000-0000-00001E020000}"/>
    <cellStyle name="Accent3 24" xfId="840" xr:uid="{00000000-0005-0000-0000-00001F020000}"/>
    <cellStyle name="Accent3 25" xfId="841" xr:uid="{00000000-0005-0000-0000-000020020000}"/>
    <cellStyle name="Accent3 26" xfId="842" xr:uid="{00000000-0005-0000-0000-000021020000}"/>
    <cellStyle name="Accent3 27" xfId="14149" xr:uid="{00000000-0005-0000-0000-000022020000}"/>
    <cellStyle name="Accent3 3" xfId="843" xr:uid="{00000000-0005-0000-0000-000023020000}"/>
    <cellStyle name="Accent3 4" xfId="844" xr:uid="{00000000-0005-0000-0000-000024020000}"/>
    <cellStyle name="Accent3 5" xfId="845" xr:uid="{00000000-0005-0000-0000-000025020000}"/>
    <cellStyle name="Accent3 6" xfId="846" xr:uid="{00000000-0005-0000-0000-000026020000}"/>
    <cellStyle name="Accent3 7" xfId="847" xr:uid="{00000000-0005-0000-0000-000027020000}"/>
    <cellStyle name="Accent3 8" xfId="848" xr:uid="{00000000-0005-0000-0000-000028020000}"/>
    <cellStyle name="Accent3 9" xfId="849" xr:uid="{00000000-0005-0000-0000-000029020000}"/>
    <cellStyle name="Accent3_ANALISIS PARA PRESENTAR OPRET" xfId="106" xr:uid="{00000000-0005-0000-0000-00002A020000}"/>
    <cellStyle name="Accent4" xfId="107" xr:uid="{00000000-0005-0000-0000-00002B020000}"/>
    <cellStyle name="Accent4 - 20%" xfId="108" xr:uid="{00000000-0005-0000-0000-00002C020000}"/>
    <cellStyle name="Accent4 - 20% 2" xfId="850" xr:uid="{00000000-0005-0000-0000-00002D020000}"/>
    <cellStyle name="Accent4 - 20% 3" xfId="851" xr:uid="{00000000-0005-0000-0000-00002E020000}"/>
    <cellStyle name="Accent4 - 20% 4" xfId="852" xr:uid="{00000000-0005-0000-0000-00002F020000}"/>
    <cellStyle name="Accent4 - 20% 4 2" xfId="6324" xr:uid="{00000000-0005-0000-0000-000030020000}"/>
    <cellStyle name="Accent4 - 20% 4 3" xfId="6325" xr:uid="{00000000-0005-0000-0000-000031020000}"/>
    <cellStyle name="Accent4 - 20% 5" xfId="6326" xr:uid="{00000000-0005-0000-0000-000032020000}"/>
    <cellStyle name="Accent4 - 20% 6" xfId="6327" xr:uid="{00000000-0005-0000-0000-000033020000}"/>
    <cellStyle name="Accent4 - 40%" xfId="109" xr:uid="{00000000-0005-0000-0000-000034020000}"/>
    <cellStyle name="Accent4 - 40% 2" xfId="853" xr:uid="{00000000-0005-0000-0000-000035020000}"/>
    <cellStyle name="Accent4 - 40% 3" xfId="854" xr:uid="{00000000-0005-0000-0000-000036020000}"/>
    <cellStyle name="Accent4 - 40% 4" xfId="855" xr:uid="{00000000-0005-0000-0000-000037020000}"/>
    <cellStyle name="Accent4 - 40% 4 2" xfId="6328" xr:uid="{00000000-0005-0000-0000-000038020000}"/>
    <cellStyle name="Accent4 - 40% 4 3" xfId="6329" xr:uid="{00000000-0005-0000-0000-000039020000}"/>
    <cellStyle name="Accent4 - 40% 5" xfId="6330" xr:uid="{00000000-0005-0000-0000-00003A020000}"/>
    <cellStyle name="Accent4 - 40% 6" xfId="6331" xr:uid="{00000000-0005-0000-0000-00003B020000}"/>
    <cellStyle name="Accent4 - 60%" xfId="110" xr:uid="{00000000-0005-0000-0000-00003C020000}"/>
    <cellStyle name="Accent4 - 60% 2" xfId="856" xr:uid="{00000000-0005-0000-0000-00003D020000}"/>
    <cellStyle name="Accent4 - 60% 3" xfId="857" xr:uid="{00000000-0005-0000-0000-00003E020000}"/>
    <cellStyle name="Accent4 - 60% 4" xfId="6332" xr:uid="{00000000-0005-0000-0000-00003F020000}"/>
    <cellStyle name="Accent4 - 60% 5" xfId="6333" xr:uid="{00000000-0005-0000-0000-000040020000}"/>
    <cellStyle name="Accent4 10" xfId="858" xr:uid="{00000000-0005-0000-0000-000041020000}"/>
    <cellStyle name="Accent4 11" xfId="859" xr:uid="{00000000-0005-0000-0000-000042020000}"/>
    <cellStyle name="Accent4 12" xfId="860" xr:uid="{00000000-0005-0000-0000-000043020000}"/>
    <cellStyle name="Accent4 13" xfId="861" xr:uid="{00000000-0005-0000-0000-000044020000}"/>
    <cellStyle name="Accent4 14" xfId="862" xr:uid="{00000000-0005-0000-0000-000045020000}"/>
    <cellStyle name="Accent4 15" xfId="863" xr:uid="{00000000-0005-0000-0000-000046020000}"/>
    <cellStyle name="Accent4 16" xfId="864" xr:uid="{00000000-0005-0000-0000-000047020000}"/>
    <cellStyle name="Accent4 17" xfId="865" xr:uid="{00000000-0005-0000-0000-000048020000}"/>
    <cellStyle name="Accent4 18" xfId="866" xr:uid="{00000000-0005-0000-0000-000049020000}"/>
    <cellStyle name="Accent4 19" xfId="867" xr:uid="{00000000-0005-0000-0000-00004A020000}"/>
    <cellStyle name="Accent4 2" xfId="868" xr:uid="{00000000-0005-0000-0000-00004B020000}"/>
    <cellStyle name="Accent4 2 2" xfId="4076" xr:uid="{00000000-0005-0000-0000-00004C020000}"/>
    <cellStyle name="Accent4 2 3" xfId="14305" xr:uid="{00000000-0005-0000-0000-00004D020000}"/>
    <cellStyle name="Accent4 20" xfId="869" xr:uid="{00000000-0005-0000-0000-00004E020000}"/>
    <cellStyle name="Accent4 21" xfId="870" xr:uid="{00000000-0005-0000-0000-00004F020000}"/>
    <cellStyle name="Accent4 22" xfId="871" xr:uid="{00000000-0005-0000-0000-000050020000}"/>
    <cellStyle name="Accent4 23" xfId="872" xr:uid="{00000000-0005-0000-0000-000051020000}"/>
    <cellStyle name="Accent4 24" xfId="873" xr:uid="{00000000-0005-0000-0000-000052020000}"/>
    <cellStyle name="Accent4 25" xfId="874" xr:uid="{00000000-0005-0000-0000-000053020000}"/>
    <cellStyle name="Accent4 26" xfId="875" xr:uid="{00000000-0005-0000-0000-000054020000}"/>
    <cellStyle name="Accent4 27" xfId="14150" xr:uid="{00000000-0005-0000-0000-000055020000}"/>
    <cellStyle name="Accent4 3" xfId="876" xr:uid="{00000000-0005-0000-0000-000056020000}"/>
    <cellStyle name="Accent4 4" xfId="877" xr:uid="{00000000-0005-0000-0000-000057020000}"/>
    <cellStyle name="Accent4 5" xfId="878" xr:uid="{00000000-0005-0000-0000-000058020000}"/>
    <cellStyle name="Accent4 6" xfId="879" xr:uid="{00000000-0005-0000-0000-000059020000}"/>
    <cellStyle name="Accent4 7" xfId="880" xr:uid="{00000000-0005-0000-0000-00005A020000}"/>
    <cellStyle name="Accent4 8" xfId="881" xr:uid="{00000000-0005-0000-0000-00005B020000}"/>
    <cellStyle name="Accent4 9" xfId="882" xr:uid="{00000000-0005-0000-0000-00005C020000}"/>
    <cellStyle name="Accent4_ANALISIS PARA PRESENTAR OPRET" xfId="111" xr:uid="{00000000-0005-0000-0000-00005D020000}"/>
    <cellStyle name="Accent5" xfId="112" xr:uid="{00000000-0005-0000-0000-00005E020000}"/>
    <cellStyle name="Accent5 - 20%" xfId="113" xr:uid="{00000000-0005-0000-0000-00005F020000}"/>
    <cellStyle name="Accent5 - 20% 2" xfId="883" xr:uid="{00000000-0005-0000-0000-000060020000}"/>
    <cellStyle name="Accent5 - 20% 3" xfId="884" xr:uid="{00000000-0005-0000-0000-000061020000}"/>
    <cellStyle name="Accent5 - 20% 4" xfId="885" xr:uid="{00000000-0005-0000-0000-000062020000}"/>
    <cellStyle name="Accent5 - 20% 4 2" xfId="6334" xr:uid="{00000000-0005-0000-0000-000063020000}"/>
    <cellStyle name="Accent5 - 20% 4 3" xfId="6335" xr:uid="{00000000-0005-0000-0000-000064020000}"/>
    <cellStyle name="Accent5 - 20% 5" xfId="6336" xr:uid="{00000000-0005-0000-0000-000065020000}"/>
    <cellStyle name="Accent5 - 20% 6" xfId="6337" xr:uid="{00000000-0005-0000-0000-000066020000}"/>
    <cellStyle name="Accent5 - 40%" xfId="114" xr:uid="{00000000-0005-0000-0000-000067020000}"/>
    <cellStyle name="Accent5 - 40% 2" xfId="886" xr:uid="{00000000-0005-0000-0000-000068020000}"/>
    <cellStyle name="Accent5 - 40% 3" xfId="887" xr:uid="{00000000-0005-0000-0000-000069020000}"/>
    <cellStyle name="Accent5 - 40% 4" xfId="888" xr:uid="{00000000-0005-0000-0000-00006A020000}"/>
    <cellStyle name="Accent5 - 40% 4 2" xfId="6338" xr:uid="{00000000-0005-0000-0000-00006B020000}"/>
    <cellStyle name="Accent5 - 40% 4 3" xfId="6339" xr:uid="{00000000-0005-0000-0000-00006C020000}"/>
    <cellStyle name="Accent5 - 40% 5" xfId="6340" xr:uid="{00000000-0005-0000-0000-00006D020000}"/>
    <cellStyle name="Accent5 - 40% 6" xfId="6341" xr:uid="{00000000-0005-0000-0000-00006E020000}"/>
    <cellStyle name="Accent5 - 60%" xfId="115" xr:uid="{00000000-0005-0000-0000-00006F020000}"/>
    <cellStyle name="Accent5 - 60% 2" xfId="889" xr:uid="{00000000-0005-0000-0000-000070020000}"/>
    <cellStyle name="Accent5 - 60% 3" xfId="890" xr:uid="{00000000-0005-0000-0000-000071020000}"/>
    <cellStyle name="Accent5 - 60% 4" xfId="6342" xr:uid="{00000000-0005-0000-0000-000072020000}"/>
    <cellStyle name="Accent5 - 60% 5" xfId="6343" xr:uid="{00000000-0005-0000-0000-000073020000}"/>
    <cellStyle name="Accent5 10" xfId="891" xr:uid="{00000000-0005-0000-0000-000074020000}"/>
    <cellStyle name="Accent5 11" xfId="892" xr:uid="{00000000-0005-0000-0000-000075020000}"/>
    <cellStyle name="Accent5 12" xfId="893" xr:uid="{00000000-0005-0000-0000-000076020000}"/>
    <cellStyle name="Accent5 13" xfId="894" xr:uid="{00000000-0005-0000-0000-000077020000}"/>
    <cellStyle name="Accent5 14" xfId="895" xr:uid="{00000000-0005-0000-0000-000078020000}"/>
    <cellStyle name="Accent5 15" xfId="896" xr:uid="{00000000-0005-0000-0000-000079020000}"/>
    <cellStyle name="Accent5 16" xfId="897" xr:uid="{00000000-0005-0000-0000-00007A020000}"/>
    <cellStyle name="Accent5 17" xfId="898" xr:uid="{00000000-0005-0000-0000-00007B020000}"/>
    <cellStyle name="Accent5 18" xfId="899" xr:uid="{00000000-0005-0000-0000-00007C020000}"/>
    <cellStyle name="Accent5 19" xfId="900" xr:uid="{00000000-0005-0000-0000-00007D020000}"/>
    <cellStyle name="Accent5 2" xfId="901" xr:uid="{00000000-0005-0000-0000-00007E020000}"/>
    <cellStyle name="Accent5 2 2" xfId="4077" xr:uid="{00000000-0005-0000-0000-00007F020000}"/>
    <cellStyle name="Accent5 2 3" xfId="14306" xr:uid="{00000000-0005-0000-0000-000080020000}"/>
    <cellStyle name="Accent5 20" xfId="902" xr:uid="{00000000-0005-0000-0000-000081020000}"/>
    <cellStyle name="Accent5 21" xfId="903" xr:uid="{00000000-0005-0000-0000-000082020000}"/>
    <cellStyle name="Accent5 22" xfId="904" xr:uid="{00000000-0005-0000-0000-000083020000}"/>
    <cellStyle name="Accent5 23" xfId="905" xr:uid="{00000000-0005-0000-0000-000084020000}"/>
    <cellStyle name="Accent5 24" xfId="906" xr:uid="{00000000-0005-0000-0000-000085020000}"/>
    <cellStyle name="Accent5 25" xfId="907" xr:uid="{00000000-0005-0000-0000-000086020000}"/>
    <cellStyle name="Accent5 26" xfId="908" xr:uid="{00000000-0005-0000-0000-000087020000}"/>
    <cellStyle name="Accent5 27" xfId="14151" xr:uid="{00000000-0005-0000-0000-000088020000}"/>
    <cellStyle name="Accent5 3" xfId="909" xr:uid="{00000000-0005-0000-0000-000089020000}"/>
    <cellStyle name="Accent5 4" xfId="910" xr:uid="{00000000-0005-0000-0000-00008A020000}"/>
    <cellStyle name="Accent5 5" xfId="911" xr:uid="{00000000-0005-0000-0000-00008B020000}"/>
    <cellStyle name="Accent5 6" xfId="912" xr:uid="{00000000-0005-0000-0000-00008C020000}"/>
    <cellStyle name="Accent5 7" xfId="913" xr:uid="{00000000-0005-0000-0000-00008D020000}"/>
    <cellStyle name="Accent5 8" xfId="914" xr:uid="{00000000-0005-0000-0000-00008E020000}"/>
    <cellStyle name="Accent5 9" xfId="915" xr:uid="{00000000-0005-0000-0000-00008F020000}"/>
    <cellStyle name="Accent5_ANALISIS PARA PRESENTAR OPRET" xfId="116" xr:uid="{00000000-0005-0000-0000-000090020000}"/>
    <cellStyle name="Accent6" xfId="117" xr:uid="{00000000-0005-0000-0000-000091020000}"/>
    <cellStyle name="Accent6 - 20%" xfId="118" xr:uid="{00000000-0005-0000-0000-000092020000}"/>
    <cellStyle name="Accent6 - 20% 2" xfId="916" xr:uid="{00000000-0005-0000-0000-000093020000}"/>
    <cellStyle name="Accent6 - 20% 3" xfId="917" xr:uid="{00000000-0005-0000-0000-000094020000}"/>
    <cellStyle name="Accent6 - 20% 4" xfId="918" xr:uid="{00000000-0005-0000-0000-000095020000}"/>
    <cellStyle name="Accent6 - 20% 4 2" xfId="6344" xr:uid="{00000000-0005-0000-0000-000096020000}"/>
    <cellStyle name="Accent6 - 20% 4 3" xfId="6345" xr:uid="{00000000-0005-0000-0000-000097020000}"/>
    <cellStyle name="Accent6 - 40%" xfId="119" xr:uid="{00000000-0005-0000-0000-000098020000}"/>
    <cellStyle name="Accent6 - 40% 2" xfId="919" xr:uid="{00000000-0005-0000-0000-000099020000}"/>
    <cellStyle name="Accent6 - 40% 3" xfId="920" xr:uid="{00000000-0005-0000-0000-00009A020000}"/>
    <cellStyle name="Accent6 - 40% 4" xfId="921" xr:uid="{00000000-0005-0000-0000-00009B020000}"/>
    <cellStyle name="Accent6 - 40% 4 2" xfId="6346" xr:uid="{00000000-0005-0000-0000-00009C020000}"/>
    <cellStyle name="Accent6 - 40% 4 3" xfId="6347" xr:uid="{00000000-0005-0000-0000-00009D020000}"/>
    <cellStyle name="Accent6 - 40% 5" xfId="6348" xr:uid="{00000000-0005-0000-0000-00009E020000}"/>
    <cellStyle name="Accent6 - 40% 6" xfId="6349" xr:uid="{00000000-0005-0000-0000-00009F020000}"/>
    <cellStyle name="Accent6 - 60%" xfId="120" xr:uid="{00000000-0005-0000-0000-0000A0020000}"/>
    <cellStyle name="Accent6 - 60% 2" xfId="922" xr:uid="{00000000-0005-0000-0000-0000A1020000}"/>
    <cellStyle name="Accent6 - 60% 3" xfId="923" xr:uid="{00000000-0005-0000-0000-0000A2020000}"/>
    <cellStyle name="Accent6 - 60% 4" xfId="6350" xr:uid="{00000000-0005-0000-0000-0000A3020000}"/>
    <cellStyle name="Accent6 - 60% 5" xfId="6351" xr:uid="{00000000-0005-0000-0000-0000A4020000}"/>
    <cellStyle name="Accent6 10" xfId="924" xr:uid="{00000000-0005-0000-0000-0000A5020000}"/>
    <cellStyle name="Accent6 11" xfId="925" xr:uid="{00000000-0005-0000-0000-0000A6020000}"/>
    <cellStyle name="Accent6 12" xfId="926" xr:uid="{00000000-0005-0000-0000-0000A7020000}"/>
    <cellStyle name="Accent6 13" xfId="927" xr:uid="{00000000-0005-0000-0000-0000A8020000}"/>
    <cellStyle name="Accent6 14" xfId="928" xr:uid="{00000000-0005-0000-0000-0000A9020000}"/>
    <cellStyle name="Accent6 15" xfId="929" xr:uid="{00000000-0005-0000-0000-0000AA020000}"/>
    <cellStyle name="Accent6 16" xfId="930" xr:uid="{00000000-0005-0000-0000-0000AB020000}"/>
    <cellStyle name="Accent6 17" xfId="931" xr:uid="{00000000-0005-0000-0000-0000AC020000}"/>
    <cellStyle name="Accent6 18" xfId="932" xr:uid="{00000000-0005-0000-0000-0000AD020000}"/>
    <cellStyle name="Accent6 19" xfId="933" xr:uid="{00000000-0005-0000-0000-0000AE020000}"/>
    <cellStyle name="Accent6 2" xfId="934" xr:uid="{00000000-0005-0000-0000-0000AF020000}"/>
    <cellStyle name="Accent6 2 2" xfId="4078" xr:uid="{00000000-0005-0000-0000-0000B0020000}"/>
    <cellStyle name="Accent6 2 3" xfId="14307" xr:uid="{00000000-0005-0000-0000-0000B1020000}"/>
    <cellStyle name="Accent6 20" xfId="935" xr:uid="{00000000-0005-0000-0000-0000B2020000}"/>
    <cellStyle name="Accent6 21" xfId="936" xr:uid="{00000000-0005-0000-0000-0000B3020000}"/>
    <cellStyle name="Accent6 22" xfId="937" xr:uid="{00000000-0005-0000-0000-0000B4020000}"/>
    <cellStyle name="Accent6 23" xfId="938" xr:uid="{00000000-0005-0000-0000-0000B5020000}"/>
    <cellStyle name="Accent6 24" xfId="939" xr:uid="{00000000-0005-0000-0000-0000B6020000}"/>
    <cellStyle name="Accent6 25" xfId="940" xr:uid="{00000000-0005-0000-0000-0000B7020000}"/>
    <cellStyle name="Accent6 26" xfId="941" xr:uid="{00000000-0005-0000-0000-0000B8020000}"/>
    <cellStyle name="Accent6 27" xfId="14152" xr:uid="{00000000-0005-0000-0000-0000B9020000}"/>
    <cellStyle name="Accent6 3" xfId="942" xr:uid="{00000000-0005-0000-0000-0000BA020000}"/>
    <cellStyle name="Accent6 4" xfId="943" xr:uid="{00000000-0005-0000-0000-0000BB020000}"/>
    <cellStyle name="Accent6 5" xfId="944" xr:uid="{00000000-0005-0000-0000-0000BC020000}"/>
    <cellStyle name="Accent6 6" xfId="945" xr:uid="{00000000-0005-0000-0000-0000BD020000}"/>
    <cellStyle name="Accent6 7" xfId="946" xr:uid="{00000000-0005-0000-0000-0000BE020000}"/>
    <cellStyle name="Accent6 8" xfId="947" xr:uid="{00000000-0005-0000-0000-0000BF020000}"/>
    <cellStyle name="Accent6 9" xfId="948" xr:uid="{00000000-0005-0000-0000-0000C0020000}"/>
    <cellStyle name="Accent6_ANALISIS PARA PRESENTAR OPRET" xfId="121" xr:uid="{00000000-0005-0000-0000-0000C1020000}"/>
    <cellStyle name="Bad" xfId="122" xr:uid="{00000000-0005-0000-0000-0000C2020000}"/>
    <cellStyle name="Bad 2" xfId="949" xr:uid="{00000000-0005-0000-0000-0000C3020000}"/>
    <cellStyle name="Bad 2 2" xfId="4079" xr:uid="{00000000-0005-0000-0000-0000C4020000}"/>
    <cellStyle name="Bad 2 3" xfId="14308" xr:uid="{00000000-0005-0000-0000-0000C5020000}"/>
    <cellStyle name="Bad 3" xfId="950" xr:uid="{00000000-0005-0000-0000-0000C6020000}"/>
    <cellStyle name="Buena 2" xfId="124" xr:uid="{00000000-0005-0000-0000-0000C8020000}"/>
    <cellStyle name="Buena 2 2" xfId="4080" xr:uid="{00000000-0005-0000-0000-0000C9020000}"/>
    <cellStyle name="Buena 2 2 2" xfId="19340" xr:uid="{00000000-0005-0000-0000-0000CA020000}"/>
    <cellStyle name="Buena 2 2 3" xfId="19341" xr:uid="{00000000-0005-0000-0000-0000CB020000}"/>
    <cellStyle name="Buena 2 3" xfId="19342" xr:uid="{00000000-0005-0000-0000-0000CC020000}"/>
    <cellStyle name="Buena 3" xfId="125" xr:uid="{00000000-0005-0000-0000-0000CD020000}"/>
    <cellStyle name="Buena 4" xfId="126" xr:uid="{00000000-0005-0000-0000-0000CE020000}"/>
    <cellStyle name="Buena 5" xfId="19343" xr:uid="{00000000-0005-0000-0000-0000CF020000}"/>
    <cellStyle name="Bueno" xfId="123" builtinId="26" customBuiltin="1"/>
    <cellStyle name="Calculation" xfId="127" xr:uid="{00000000-0005-0000-0000-0000D0020000}"/>
    <cellStyle name="Calculation 10" xfId="951" xr:uid="{00000000-0005-0000-0000-0000D1020000}"/>
    <cellStyle name="Calculation 10 2" xfId="6352" xr:uid="{00000000-0005-0000-0000-0000D2020000}"/>
    <cellStyle name="Calculation 10 2 2" xfId="6353" xr:uid="{00000000-0005-0000-0000-0000D3020000}"/>
    <cellStyle name="Calculation 10 2 3" xfId="14309" xr:uid="{00000000-0005-0000-0000-0000D4020000}"/>
    <cellStyle name="Calculation 10 2 4" xfId="14310" xr:uid="{00000000-0005-0000-0000-0000D5020000}"/>
    <cellStyle name="Calculation 10 3" xfId="6354" xr:uid="{00000000-0005-0000-0000-0000D6020000}"/>
    <cellStyle name="Calculation 10 3 2" xfId="14311" xr:uid="{00000000-0005-0000-0000-0000D7020000}"/>
    <cellStyle name="Calculation 10 3 3" xfId="14312" xr:uid="{00000000-0005-0000-0000-0000D8020000}"/>
    <cellStyle name="Calculation 10 4" xfId="14313" xr:uid="{00000000-0005-0000-0000-0000D9020000}"/>
    <cellStyle name="Calculation 10 5" xfId="14314" xr:uid="{00000000-0005-0000-0000-0000DA020000}"/>
    <cellStyle name="Calculation 11" xfId="6204" xr:uid="{00000000-0005-0000-0000-0000DB020000}"/>
    <cellStyle name="Calculation 11 2" xfId="6355" xr:uid="{00000000-0005-0000-0000-0000DC020000}"/>
    <cellStyle name="Calculation 11 2 2" xfId="6356" xr:uid="{00000000-0005-0000-0000-0000DD020000}"/>
    <cellStyle name="Calculation 11 2 3" xfId="14315" xr:uid="{00000000-0005-0000-0000-0000DE020000}"/>
    <cellStyle name="Calculation 11 3" xfId="6357" xr:uid="{00000000-0005-0000-0000-0000DF020000}"/>
    <cellStyle name="Calculation 11 3 2" xfId="14316" xr:uid="{00000000-0005-0000-0000-0000E0020000}"/>
    <cellStyle name="Calculation 11 3 3" xfId="14317" xr:uid="{00000000-0005-0000-0000-0000E1020000}"/>
    <cellStyle name="Calculation 11 4" xfId="14318" xr:uid="{00000000-0005-0000-0000-0000E2020000}"/>
    <cellStyle name="Calculation 11 5" xfId="14319" xr:uid="{00000000-0005-0000-0000-0000E3020000}"/>
    <cellStyle name="Calculation 12" xfId="6358" xr:uid="{00000000-0005-0000-0000-0000E4020000}"/>
    <cellStyle name="Calculation 12 2" xfId="6359" xr:uid="{00000000-0005-0000-0000-0000E5020000}"/>
    <cellStyle name="Calculation 12 2 2" xfId="6360" xr:uid="{00000000-0005-0000-0000-0000E6020000}"/>
    <cellStyle name="Calculation 12 2 3" xfId="14320" xr:uid="{00000000-0005-0000-0000-0000E7020000}"/>
    <cellStyle name="Calculation 12 3" xfId="6361" xr:uid="{00000000-0005-0000-0000-0000E8020000}"/>
    <cellStyle name="Calculation 12 3 2" xfId="14321" xr:uid="{00000000-0005-0000-0000-0000E9020000}"/>
    <cellStyle name="Calculation 12 3 3" xfId="14322" xr:uid="{00000000-0005-0000-0000-0000EA020000}"/>
    <cellStyle name="Calculation 12 4" xfId="14323" xr:uid="{00000000-0005-0000-0000-0000EB020000}"/>
    <cellStyle name="Calculation 12 5" xfId="14324" xr:uid="{00000000-0005-0000-0000-0000EC020000}"/>
    <cellStyle name="Calculation 13" xfId="6362" xr:uid="{00000000-0005-0000-0000-0000ED020000}"/>
    <cellStyle name="Calculation 13 2" xfId="6363" xr:uid="{00000000-0005-0000-0000-0000EE020000}"/>
    <cellStyle name="Calculation 13 3" xfId="14325" xr:uid="{00000000-0005-0000-0000-0000EF020000}"/>
    <cellStyle name="Calculation 14" xfId="6364" xr:uid="{00000000-0005-0000-0000-0000F0020000}"/>
    <cellStyle name="Calculation 14 2" xfId="14326" xr:uid="{00000000-0005-0000-0000-0000F1020000}"/>
    <cellStyle name="Calculation 14 3" xfId="14327" xr:uid="{00000000-0005-0000-0000-0000F2020000}"/>
    <cellStyle name="Calculation 15" xfId="14113" xr:uid="{00000000-0005-0000-0000-0000F3020000}"/>
    <cellStyle name="Calculation 16" xfId="14328" xr:uid="{00000000-0005-0000-0000-0000F4020000}"/>
    <cellStyle name="Calculation 2" xfId="952" xr:uid="{00000000-0005-0000-0000-0000F5020000}"/>
    <cellStyle name="Calculation 2 10" xfId="6365" xr:uid="{00000000-0005-0000-0000-0000F6020000}"/>
    <cellStyle name="Calculation 2 10 2" xfId="6366" xr:uid="{00000000-0005-0000-0000-0000F7020000}"/>
    <cellStyle name="Calculation 2 10 2 2" xfId="6367" xr:uid="{00000000-0005-0000-0000-0000F8020000}"/>
    <cellStyle name="Calculation 2 10 2 3" xfId="14329" xr:uid="{00000000-0005-0000-0000-0000F9020000}"/>
    <cellStyle name="Calculation 2 10 3" xfId="6368" xr:uid="{00000000-0005-0000-0000-0000FA020000}"/>
    <cellStyle name="Calculation 2 10 3 2" xfId="14330" xr:uid="{00000000-0005-0000-0000-0000FB020000}"/>
    <cellStyle name="Calculation 2 10 3 3" xfId="14331" xr:uid="{00000000-0005-0000-0000-0000FC020000}"/>
    <cellStyle name="Calculation 2 10 4" xfId="14332" xr:uid="{00000000-0005-0000-0000-0000FD020000}"/>
    <cellStyle name="Calculation 2 10 5" xfId="14333" xr:uid="{00000000-0005-0000-0000-0000FE020000}"/>
    <cellStyle name="Calculation 2 11" xfId="6369" xr:uid="{00000000-0005-0000-0000-0000FF020000}"/>
    <cellStyle name="Calculation 2 11 2" xfId="6370" xr:uid="{00000000-0005-0000-0000-000000030000}"/>
    <cellStyle name="Calculation 2 11 2 2" xfId="6371" xr:uid="{00000000-0005-0000-0000-000001030000}"/>
    <cellStyle name="Calculation 2 11 2 3" xfId="14334" xr:uid="{00000000-0005-0000-0000-000002030000}"/>
    <cellStyle name="Calculation 2 11 3" xfId="6372" xr:uid="{00000000-0005-0000-0000-000003030000}"/>
    <cellStyle name="Calculation 2 11 3 2" xfId="14335" xr:uid="{00000000-0005-0000-0000-000004030000}"/>
    <cellStyle name="Calculation 2 11 3 3" xfId="14336" xr:uid="{00000000-0005-0000-0000-000005030000}"/>
    <cellStyle name="Calculation 2 11 4" xfId="14337" xr:uid="{00000000-0005-0000-0000-000006030000}"/>
    <cellStyle name="Calculation 2 11 5" xfId="14338" xr:uid="{00000000-0005-0000-0000-000007030000}"/>
    <cellStyle name="Calculation 2 11 6" xfId="14339" xr:uid="{00000000-0005-0000-0000-000008030000}"/>
    <cellStyle name="Calculation 2 12" xfId="6373" xr:uid="{00000000-0005-0000-0000-000009030000}"/>
    <cellStyle name="Calculation 2 12 2" xfId="6374" xr:uid="{00000000-0005-0000-0000-00000A030000}"/>
    <cellStyle name="Calculation 2 12 3" xfId="14340" xr:uid="{00000000-0005-0000-0000-00000B030000}"/>
    <cellStyle name="Calculation 2 13" xfId="6375" xr:uid="{00000000-0005-0000-0000-00000C030000}"/>
    <cellStyle name="Calculation 2 13 2" xfId="14341" xr:uid="{00000000-0005-0000-0000-00000D030000}"/>
    <cellStyle name="Calculation 2 13 3" xfId="14342" xr:uid="{00000000-0005-0000-0000-00000E030000}"/>
    <cellStyle name="Calculation 2 14" xfId="14343" xr:uid="{00000000-0005-0000-0000-00000F030000}"/>
    <cellStyle name="Calculation 2 15" xfId="14344" xr:uid="{00000000-0005-0000-0000-000010030000}"/>
    <cellStyle name="Calculation 2 16" xfId="14345" xr:uid="{00000000-0005-0000-0000-000011030000}"/>
    <cellStyle name="Calculation 2 2" xfId="953" xr:uid="{00000000-0005-0000-0000-000012030000}"/>
    <cellStyle name="Calculation 2 2 2" xfId="954" xr:uid="{00000000-0005-0000-0000-000013030000}"/>
    <cellStyle name="Calculation 2 2 2 2" xfId="6376" xr:uid="{00000000-0005-0000-0000-000014030000}"/>
    <cellStyle name="Calculation 2 2 2 2 2" xfId="6377" xr:uid="{00000000-0005-0000-0000-000015030000}"/>
    <cellStyle name="Calculation 2 2 2 2 3" xfId="14346" xr:uid="{00000000-0005-0000-0000-000016030000}"/>
    <cellStyle name="Calculation 2 2 2 2 4" xfId="14347" xr:uid="{00000000-0005-0000-0000-000017030000}"/>
    <cellStyle name="Calculation 2 2 2 3" xfId="6378" xr:uid="{00000000-0005-0000-0000-000018030000}"/>
    <cellStyle name="Calculation 2 2 2 3 2" xfId="14348" xr:uid="{00000000-0005-0000-0000-000019030000}"/>
    <cellStyle name="Calculation 2 2 2 3 3" xfId="14349" xr:uid="{00000000-0005-0000-0000-00001A030000}"/>
    <cellStyle name="Calculation 2 2 2 4" xfId="14350" xr:uid="{00000000-0005-0000-0000-00001B030000}"/>
    <cellStyle name="Calculation 2 2 2 5" xfId="14351" xr:uid="{00000000-0005-0000-0000-00001C030000}"/>
    <cellStyle name="Calculation 2 2 3" xfId="955" xr:uid="{00000000-0005-0000-0000-00001D030000}"/>
    <cellStyle name="Calculation 2 2 3 2" xfId="6379" xr:uid="{00000000-0005-0000-0000-00001E030000}"/>
    <cellStyle name="Calculation 2 2 3 2 2" xfId="6380" xr:uid="{00000000-0005-0000-0000-00001F030000}"/>
    <cellStyle name="Calculation 2 2 3 2 3" xfId="14352" xr:uid="{00000000-0005-0000-0000-000020030000}"/>
    <cellStyle name="Calculation 2 2 3 2 4" xfId="14353" xr:uid="{00000000-0005-0000-0000-000021030000}"/>
    <cellStyle name="Calculation 2 2 3 3" xfId="6381" xr:uid="{00000000-0005-0000-0000-000022030000}"/>
    <cellStyle name="Calculation 2 2 3 3 2" xfId="14354" xr:uid="{00000000-0005-0000-0000-000023030000}"/>
    <cellStyle name="Calculation 2 2 3 3 3" xfId="14355" xr:uid="{00000000-0005-0000-0000-000024030000}"/>
    <cellStyle name="Calculation 2 2 3 4" xfId="14356" xr:uid="{00000000-0005-0000-0000-000025030000}"/>
    <cellStyle name="Calculation 2 2 3 5" xfId="14357" xr:uid="{00000000-0005-0000-0000-000026030000}"/>
    <cellStyle name="Calculation 2 2 4" xfId="6382" xr:uid="{00000000-0005-0000-0000-000027030000}"/>
    <cellStyle name="Calculation 2 2 4 2" xfId="6383" xr:uid="{00000000-0005-0000-0000-000028030000}"/>
    <cellStyle name="Calculation 2 2 4 3" xfId="14358" xr:uid="{00000000-0005-0000-0000-000029030000}"/>
    <cellStyle name="Calculation 2 2 4 4" xfId="14359" xr:uid="{00000000-0005-0000-0000-00002A030000}"/>
    <cellStyle name="Calculation 2 2 5" xfId="6384" xr:uid="{00000000-0005-0000-0000-00002B030000}"/>
    <cellStyle name="Calculation 2 2 5 2" xfId="14360" xr:uid="{00000000-0005-0000-0000-00002C030000}"/>
    <cellStyle name="Calculation 2 2 5 3" xfId="14361" xr:uid="{00000000-0005-0000-0000-00002D030000}"/>
    <cellStyle name="Calculation 2 2 6" xfId="14362" xr:uid="{00000000-0005-0000-0000-00002E030000}"/>
    <cellStyle name="Calculation 2 2 7" xfId="14363" xr:uid="{00000000-0005-0000-0000-00002F030000}"/>
    <cellStyle name="Calculation 2 3" xfId="956" xr:uid="{00000000-0005-0000-0000-000030030000}"/>
    <cellStyle name="Calculation 2 3 2" xfId="6385" xr:uid="{00000000-0005-0000-0000-000031030000}"/>
    <cellStyle name="Calculation 2 3 2 2" xfId="6386" xr:uid="{00000000-0005-0000-0000-000032030000}"/>
    <cellStyle name="Calculation 2 3 2 3" xfId="14364" xr:uid="{00000000-0005-0000-0000-000033030000}"/>
    <cellStyle name="Calculation 2 3 2 4" xfId="14365" xr:uid="{00000000-0005-0000-0000-000034030000}"/>
    <cellStyle name="Calculation 2 3 3" xfId="6387" xr:uid="{00000000-0005-0000-0000-000035030000}"/>
    <cellStyle name="Calculation 2 3 3 2" xfId="14366" xr:uid="{00000000-0005-0000-0000-000036030000}"/>
    <cellStyle name="Calculation 2 3 3 3" xfId="14367" xr:uid="{00000000-0005-0000-0000-000037030000}"/>
    <cellStyle name="Calculation 2 3 4" xfId="14368" xr:uid="{00000000-0005-0000-0000-000038030000}"/>
    <cellStyle name="Calculation 2 3 5" xfId="14369" xr:uid="{00000000-0005-0000-0000-000039030000}"/>
    <cellStyle name="Calculation 2 4" xfId="957" xr:uid="{00000000-0005-0000-0000-00003A030000}"/>
    <cellStyle name="Calculation 2 4 2" xfId="6388" xr:uid="{00000000-0005-0000-0000-00003B030000}"/>
    <cellStyle name="Calculation 2 4 2 2" xfId="6389" xr:uid="{00000000-0005-0000-0000-00003C030000}"/>
    <cellStyle name="Calculation 2 4 2 3" xfId="14370" xr:uid="{00000000-0005-0000-0000-00003D030000}"/>
    <cellStyle name="Calculation 2 4 2 4" xfId="14371" xr:uid="{00000000-0005-0000-0000-00003E030000}"/>
    <cellStyle name="Calculation 2 4 3" xfId="6390" xr:uid="{00000000-0005-0000-0000-00003F030000}"/>
    <cellStyle name="Calculation 2 4 3 2" xfId="14372" xr:uid="{00000000-0005-0000-0000-000040030000}"/>
    <cellStyle name="Calculation 2 4 3 3" xfId="14373" xr:uid="{00000000-0005-0000-0000-000041030000}"/>
    <cellStyle name="Calculation 2 4 4" xfId="14374" xr:uid="{00000000-0005-0000-0000-000042030000}"/>
    <cellStyle name="Calculation 2 4 5" xfId="14375" xr:uid="{00000000-0005-0000-0000-000043030000}"/>
    <cellStyle name="Calculation 2 5" xfId="958" xr:uid="{00000000-0005-0000-0000-000044030000}"/>
    <cellStyle name="Calculation 2 5 2" xfId="6391" xr:uid="{00000000-0005-0000-0000-000045030000}"/>
    <cellStyle name="Calculation 2 5 2 2" xfId="6392" xr:uid="{00000000-0005-0000-0000-000046030000}"/>
    <cellStyle name="Calculation 2 5 2 3" xfId="14376" xr:uid="{00000000-0005-0000-0000-000047030000}"/>
    <cellStyle name="Calculation 2 5 2 4" xfId="14377" xr:uid="{00000000-0005-0000-0000-000048030000}"/>
    <cellStyle name="Calculation 2 5 3" xfId="6393" xr:uid="{00000000-0005-0000-0000-000049030000}"/>
    <cellStyle name="Calculation 2 5 3 2" xfId="14378" xr:uid="{00000000-0005-0000-0000-00004A030000}"/>
    <cellStyle name="Calculation 2 5 3 3" xfId="14379" xr:uid="{00000000-0005-0000-0000-00004B030000}"/>
    <cellStyle name="Calculation 2 5 4" xfId="14380" xr:uid="{00000000-0005-0000-0000-00004C030000}"/>
    <cellStyle name="Calculation 2 5 5" xfId="14381" xr:uid="{00000000-0005-0000-0000-00004D030000}"/>
    <cellStyle name="Calculation 2 6" xfId="959" xr:uid="{00000000-0005-0000-0000-00004E030000}"/>
    <cellStyle name="Calculation 2 6 2" xfId="6394" xr:uid="{00000000-0005-0000-0000-00004F030000}"/>
    <cellStyle name="Calculation 2 6 2 2" xfId="6395" xr:uid="{00000000-0005-0000-0000-000050030000}"/>
    <cellStyle name="Calculation 2 6 2 3" xfId="14382" xr:uid="{00000000-0005-0000-0000-000051030000}"/>
    <cellStyle name="Calculation 2 6 2 4" xfId="14383" xr:uid="{00000000-0005-0000-0000-000052030000}"/>
    <cellStyle name="Calculation 2 6 3" xfId="6396" xr:uid="{00000000-0005-0000-0000-000053030000}"/>
    <cellStyle name="Calculation 2 6 3 2" xfId="14384" xr:uid="{00000000-0005-0000-0000-000054030000}"/>
    <cellStyle name="Calculation 2 6 3 3" xfId="14385" xr:uid="{00000000-0005-0000-0000-000055030000}"/>
    <cellStyle name="Calculation 2 6 4" xfId="14386" xr:uid="{00000000-0005-0000-0000-000056030000}"/>
    <cellStyle name="Calculation 2 6 5" xfId="14387" xr:uid="{00000000-0005-0000-0000-000057030000}"/>
    <cellStyle name="Calculation 2 7" xfId="960" xr:uid="{00000000-0005-0000-0000-000058030000}"/>
    <cellStyle name="Calculation 2 7 2" xfId="6397" xr:uid="{00000000-0005-0000-0000-000059030000}"/>
    <cellStyle name="Calculation 2 7 2 2" xfId="6398" xr:uid="{00000000-0005-0000-0000-00005A030000}"/>
    <cellStyle name="Calculation 2 7 2 3" xfId="14388" xr:uid="{00000000-0005-0000-0000-00005B030000}"/>
    <cellStyle name="Calculation 2 7 2 4" xfId="14389" xr:uid="{00000000-0005-0000-0000-00005C030000}"/>
    <cellStyle name="Calculation 2 7 3" xfId="6399" xr:uid="{00000000-0005-0000-0000-00005D030000}"/>
    <cellStyle name="Calculation 2 7 3 2" xfId="14390" xr:uid="{00000000-0005-0000-0000-00005E030000}"/>
    <cellStyle name="Calculation 2 7 3 3" xfId="14391" xr:uid="{00000000-0005-0000-0000-00005F030000}"/>
    <cellStyle name="Calculation 2 7 4" xfId="14392" xr:uid="{00000000-0005-0000-0000-000060030000}"/>
    <cellStyle name="Calculation 2 7 5" xfId="14393" xr:uid="{00000000-0005-0000-0000-000061030000}"/>
    <cellStyle name="Calculation 2 8" xfId="961" xr:uid="{00000000-0005-0000-0000-000062030000}"/>
    <cellStyle name="Calculation 2 8 2" xfId="6400" xr:uid="{00000000-0005-0000-0000-000063030000}"/>
    <cellStyle name="Calculation 2 8 2 2" xfId="6401" xr:uid="{00000000-0005-0000-0000-000064030000}"/>
    <cellStyle name="Calculation 2 8 2 3" xfId="14394" xr:uid="{00000000-0005-0000-0000-000065030000}"/>
    <cellStyle name="Calculation 2 8 2 4" xfId="14395" xr:uid="{00000000-0005-0000-0000-000066030000}"/>
    <cellStyle name="Calculation 2 8 3" xfId="6402" xr:uid="{00000000-0005-0000-0000-000067030000}"/>
    <cellStyle name="Calculation 2 8 3 2" xfId="14396" xr:uid="{00000000-0005-0000-0000-000068030000}"/>
    <cellStyle name="Calculation 2 8 3 3" xfId="14397" xr:uid="{00000000-0005-0000-0000-000069030000}"/>
    <cellStyle name="Calculation 2 8 4" xfId="14398" xr:uid="{00000000-0005-0000-0000-00006A030000}"/>
    <cellStyle name="Calculation 2 8 5" xfId="14399" xr:uid="{00000000-0005-0000-0000-00006B030000}"/>
    <cellStyle name="Calculation 2 9" xfId="4081" xr:uid="{00000000-0005-0000-0000-00006C030000}"/>
    <cellStyle name="Calculation 2 9 2" xfId="6403" xr:uid="{00000000-0005-0000-0000-00006D030000}"/>
    <cellStyle name="Calculation 2 9 2 2" xfId="6404" xr:uid="{00000000-0005-0000-0000-00006E030000}"/>
    <cellStyle name="Calculation 2 9 2 3" xfId="14400" xr:uid="{00000000-0005-0000-0000-00006F030000}"/>
    <cellStyle name="Calculation 2 9 2 4" xfId="14401" xr:uid="{00000000-0005-0000-0000-000070030000}"/>
    <cellStyle name="Calculation 2 9 3" xfId="6405" xr:uid="{00000000-0005-0000-0000-000071030000}"/>
    <cellStyle name="Calculation 2 9 3 2" xfId="14402" xr:uid="{00000000-0005-0000-0000-000072030000}"/>
    <cellStyle name="Calculation 2 9 3 3" xfId="14403" xr:uid="{00000000-0005-0000-0000-000073030000}"/>
    <cellStyle name="Calculation 2 9 4" xfId="14404" xr:uid="{00000000-0005-0000-0000-000074030000}"/>
    <cellStyle name="Calculation 2 9 5" xfId="14405" xr:uid="{00000000-0005-0000-0000-000075030000}"/>
    <cellStyle name="Calculation 3" xfId="962" xr:uid="{00000000-0005-0000-0000-000076030000}"/>
    <cellStyle name="Calculation 3 10" xfId="6406" xr:uid="{00000000-0005-0000-0000-000077030000}"/>
    <cellStyle name="Calculation 3 10 2" xfId="14406" xr:uid="{00000000-0005-0000-0000-000078030000}"/>
    <cellStyle name="Calculation 3 10 3" xfId="14407" xr:uid="{00000000-0005-0000-0000-000079030000}"/>
    <cellStyle name="Calculation 3 11" xfId="14408" xr:uid="{00000000-0005-0000-0000-00007A030000}"/>
    <cellStyle name="Calculation 3 12" xfId="14409" xr:uid="{00000000-0005-0000-0000-00007B030000}"/>
    <cellStyle name="Calculation 3 2" xfId="963" xr:uid="{00000000-0005-0000-0000-00007C030000}"/>
    <cellStyle name="Calculation 3 2 2" xfId="964" xr:uid="{00000000-0005-0000-0000-00007D030000}"/>
    <cellStyle name="Calculation 3 2 2 2" xfId="6407" xr:uid="{00000000-0005-0000-0000-00007E030000}"/>
    <cellStyle name="Calculation 3 2 2 2 2" xfId="6408" xr:uid="{00000000-0005-0000-0000-00007F030000}"/>
    <cellStyle name="Calculation 3 2 2 2 3" xfId="14410" xr:uid="{00000000-0005-0000-0000-000080030000}"/>
    <cellStyle name="Calculation 3 2 2 2 4" xfId="14411" xr:uid="{00000000-0005-0000-0000-000081030000}"/>
    <cellStyle name="Calculation 3 2 2 3" xfId="6409" xr:uid="{00000000-0005-0000-0000-000082030000}"/>
    <cellStyle name="Calculation 3 2 2 3 2" xfId="14412" xr:uid="{00000000-0005-0000-0000-000083030000}"/>
    <cellStyle name="Calculation 3 2 2 3 3" xfId="14413" xr:uid="{00000000-0005-0000-0000-000084030000}"/>
    <cellStyle name="Calculation 3 2 2 4" xfId="14414" xr:uid="{00000000-0005-0000-0000-000085030000}"/>
    <cellStyle name="Calculation 3 2 2 5" xfId="14415" xr:uid="{00000000-0005-0000-0000-000086030000}"/>
    <cellStyle name="Calculation 3 2 3" xfId="965" xr:uid="{00000000-0005-0000-0000-000087030000}"/>
    <cellStyle name="Calculation 3 2 3 2" xfId="6410" xr:uid="{00000000-0005-0000-0000-000088030000}"/>
    <cellStyle name="Calculation 3 2 3 2 2" xfId="6411" xr:uid="{00000000-0005-0000-0000-000089030000}"/>
    <cellStyle name="Calculation 3 2 3 2 3" xfId="14416" xr:uid="{00000000-0005-0000-0000-00008A030000}"/>
    <cellStyle name="Calculation 3 2 3 2 4" xfId="14417" xr:uid="{00000000-0005-0000-0000-00008B030000}"/>
    <cellStyle name="Calculation 3 2 3 3" xfId="6412" xr:uid="{00000000-0005-0000-0000-00008C030000}"/>
    <cellStyle name="Calculation 3 2 3 3 2" xfId="14418" xr:uid="{00000000-0005-0000-0000-00008D030000}"/>
    <cellStyle name="Calculation 3 2 3 3 3" xfId="14419" xr:uid="{00000000-0005-0000-0000-00008E030000}"/>
    <cellStyle name="Calculation 3 2 3 4" xfId="14420" xr:uid="{00000000-0005-0000-0000-00008F030000}"/>
    <cellStyle name="Calculation 3 2 3 5" xfId="14421" xr:uid="{00000000-0005-0000-0000-000090030000}"/>
    <cellStyle name="Calculation 3 2 4" xfId="6413" xr:uid="{00000000-0005-0000-0000-000091030000}"/>
    <cellStyle name="Calculation 3 2 4 2" xfId="6414" xr:uid="{00000000-0005-0000-0000-000092030000}"/>
    <cellStyle name="Calculation 3 2 4 3" xfId="14422" xr:uid="{00000000-0005-0000-0000-000093030000}"/>
    <cellStyle name="Calculation 3 2 4 4" xfId="14423" xr:uid="{00000000-0005-0000-0000-000094030000}"/>
    <cellStyle name="Calculation 3 2 5" xfId="6415" xr:uid="{00000000-0005-0000-0000-000095030000}"/>
    <cellStyle name="Calculation 3 2 5 2" xfId="14424" xr:uid="{00000000-0005-0000-0000-000096030000}"/>
    <cellStyle name="Calculation 3 2 5 3" xfId="14425" xr:uid="{00000000-0005-0000-0000-000097030000}"/>
    <cellStyle name="Calculation 3 2 6" xfId="14426" xr:uid="{00000000-0005-0000-0000-000098030000}"/>
    <cellStyle name="Calculation 3 2 7" xfId="14427" xr:uid="{00000000-0005-0000-0000-000099030000}"/>
    <cellStyle name="Calculation 3 3" xfId="966" xr:uid="{00000000-0005-0000-0000-00009A030000}"/>
    <cellStyle name="Calculation 3 3 2" xfId="6416" xr:uid="{00000000-0005-0000-0000-00009B030000}"/>
    <cellStyle name="Calculation 3 3 2 2" xfId="6417" xr:uid="{00000000-0005-0000-0000-00009C030000}"/>
    <cellStyle name="Calculation 3 3 2 3" xfId="14428" xr:uid="{00000000-0005-0000-0000-00009D030000}"/>
    <cellStyle name="Calculation 3 3 2 4" xfId="14429" xr:uid="{00000000-0005-0000-0000-00009E030000}"/>
    <cellStyle name="Calculation 3 3 3" xfId="6418" xr:uid="{00000000-0005-0000-0000-00009F030000}"/>
    <cellStyle name="Calculation 3 3 3 2" xfId="14430" xr:uid="{00000000-0005-0000-0000-0000A0030000}"/>
    <cellStyle name="Calculation 3 3 3 3" xfId="14431" xr:uid="{00000000-0005-0000-0000-0000A1030000}"/>
    <cellStyle name="Calculation 3 3 4" xfId="14432" xr:uid="{00000000-0005-0000-0000-0000A2030000}"/>
    <cellStyle name="Calculation 3 3 5" xfId="14433" xr:uid="{00000000-0005-0000-0000-0000A3030000}"/>
    <cellStyle name="Calculation 3 4" xfId="967" xr:uid="{00000000-0005-0000-0000-0000A4030000}"/>
    <cellStyle name="Calculation 3 4 2" xfId="6419" xr:uid="{00000000-0005-0000-0000-0000A5030000}"/>
    <cellStyle name="Calculation 3 4 2 2" xfId="6420" xr:uid="{00000000-0005-0000-0000-0000A6030000}"/>
    <cellStyle name="Calculation 3 4 2 3" xfId="14434" xr:uid="{00000000-0005-0000-0000-0000A7030000}"/>
    <cellStyle name="Calculation 3 4 2 4" xfId="14435" xr:uid="{00000000-0005-0000-0000-0000A8030000}"/>
    <cellStyle name="Calculation 3 4 3" xfId="6421" xr:uid="{00000000-0005-0000-0000-0000A9030000}"/>
    <cellStyle name="Calculation 3 4 3 2" xfId="14436" xr:uid="{00000000-0005-0000-0000-0000AA030000}"/>
    <cellStyle name="Calculation 3 4 3 3" xfId="14437" xr:uid="{00000000-0005-0000-0000-0000AB030000}"/>
    <cellStyle name="Calculation 3 4 4" xfId="14438" xr:uid="{00000000-0005-0000-0000-0000AC030000}"/>
    <cellStyle name="Calculation 3 4 5" xfId="14439" xr:uid="{00000000-0005-0000-0000-0000AD030000}"/>
    <cellStyle name="Calculation 3 5" xfId="968" xr:uid="{00000000-0005-0000-0000-0000AE030000}"/>
    <cellStyle name="Calculation 3 5 2" xfId="6422" xr:uid="{00000000-0005-0000-0000-0000AF030000}"/>
    <cellStyle name="Calculation 3 5 2 2" xfId="6423" xr:uid="{00000000-0005-0000-0000-0000B0030000}"/>
    <cellStyle name="Calculation 3 5 2 3" xfId="14440" xr:uid="{00000000-0005-0000-0000-0000B1030000}"/>
    <cellStyle name="Calculation 3 5 2 4" xfId="14441" xr:uid="{00000000-0005-0000-0000-0000B2030000}"/>
    <cellStyle name="Calculation 3 5 3" xfId="6424" xr:uid="{00000000-0005-0000-0000-0000B3030000}"/>
    <cellStyle name="Calculation 3 5 3 2" xfId="14442" xr:uid="{00000000-0005-0000-0000-0000B4030000}"/>
    <cellStyle name="Calculation 3 5 3 3" xfId="14443" xr:uid="{00000000-0005-0000-0000-0000B5030000}"/>
    <cellStyle name="Calculation 3 5 4" xfId="14444" xr:uid="{00000000-0005-0000-0000-0000B6030000}"/>
    <cellStyle name="Calculation 3 5 5" xfId="14445" xr:uid="{00000000-0005-0000-0000-0000B7030000}"/>
    <cellStyle name="Calculation 3 6" xfId="969" xr:uid="{00000000-0005-0000-0000-0000B8030000}"/>
    <cellStyle name="Calculation 3 6 2" xfId="6425" xr:uid="{00000000-0005-0000-0000-0000B9030000}"/>
    <cellStyle name="Calculation 3 6 2 2" xfId="6426" xr:uid="{00000000-0005-0000-0000-0000BA030000}"/>
    <cellStyle name="Calculation 3 6 2 3" xfId="14446" xr:uid="{00000000-0005-0000-0000-0000BB030000}"/>
    <cellStyle name="Calculation 3 6 2 4" xfId="14447" xr:uid="{00000000-0005-0000-0000-0000BC030000}"/>
    <cellStyle name="Calculation 3 6 3" xfId="6427" xr:uid="{00000000-0005-0000-0000-0000BD030000}"/>
    <cellStyle name="Calculation 3 6 3 2" xfId="14448" xr:uid="{00000000-0005-0000-0000-0000BE030000}"/>
    <cellStyle name="Calculation 3 6 3 3" xfId="14449" xr:uid="{00000000-0005-0000-0000-0000BF030000}"/>
    <cellStyle name="Calculation 3 6 4" xfId="14450" xr:uid="{00000000-0005-0000-0000-0000C0030000}"/>
    <cellStyle name="Calculation 3 6 5" xfId="14451" xr:uid="{00000000-0005-0000-0000-0000C1030000}"/>
    <cellStyle name="Calculation 3 7" xfId="970" xr:uid="{00000000-0005-0000-0000-0000C2030000}"/>
    <cellStyle name="Calculation 3 7 2" xfId="6428" xr:uid="{00000000-0005-0000-0000-0000C3030000}"/>
    <cellStyle name="Calculation 3 7 2 2" xfId="6429" xr:uid="{00000000-0005-0000-0000-0000C4030000}"/>
    <cellStyle name="Calculation 3 7 2 3" xfId="14452" xr:uid="{00000000-0005-0000-0000-0000C5030000}"/>
    <cellStyle name="Calculation 3 7 2 4" xfId="14453" xr:uid="{00000000-0005-0000-0000-0000C6030000}"/>
    <cellStyle name="Calculation 3 7 3" xfId="6430" xr:uid="{00000000-0005-0000-0000-0000C7030000}"/>
    <cellStyle name="Calculation 3 7 3 2" xfId="14454" xr:uid="{00000000-0005-0000-0000-0000C8030000}"/>
    <cellStyle name="Calculation 3 7 3 3" xfId="14455" xr:uid="{00000000-0005-0000-0000-0000C9030000}"/>
    <cellStyle name="Calculation 3 7 4" xfId="14456" xr:uid="{00000000-0005-0000-0000-0000CA030000}"/>
    <cellStyle name="Calculation 3 7 5" xfId="14457" xr:uid="{00000000-0005-0000-0000-0000CB030000}"/>
    <cellStyle name="Calculation 3 8" xfId="971" xr:uid="{00000000-0005-0000-0000-0000CC030000}"/>
    <cellStyle name="Calculation 3 8 2" xfId="6431" xr:uid="{00000000-0005-0000-0000-0000CD030000}"/>
    <cellStyle name="Calculation 3 8 2 2" xfId="6432" xr:uid="{00000000-0005-0000-0000-0000CE030000}"/>
    <cellStyle name="Calculation 3 8 2 3" xfId="14458" xr:uid="{00000000-0005-0000-0000-0000CF030000}"/>
    <cellStyle name="Calculation 3 8 2 4" xfId="14459" xr:uid="{00000000-0005-0000-0000-0000D0030000}"/>
    <cellStyle name="Calculation 3 8 3" xfId="6433" xr:uid="{00000000-0005-0000-0000-0000D1030000}"/>
    <cellStyle name="Calculation 3 8 3 2" xfId="14460" xr:uid="{00000000-0005-0000-0000-0000D2030000}"/>
    <cellStyle name="Calculation 3 8 3 3" xfId="14461" xr:uid="{00000000-0005-0000-0000-0000D3030000}"/>
    <cellStyle name="Calculation 3 8 4" xfId="14462" xr:uid="{00000000-0005-0000-0000-0000D4030000}"/>
    <cellStyle name="Calculation 3 8 5" xfId="14463" xr:uid="{00000000-0005-0000-0000-0000D5030000}"/>
    <cellStyle name="Calculation 3 9" xfId="6434" xr:uid="{00000000-0005-0000-0000-0000D6030000}"/>
    <cellStyle name="Calculation 3 9 2" xfId="6435" xr:uid="{00000000-0005-0000-0000-0000D7030000}"/>
    <cellStyle name="Calculation 3 9 3" xfId="14464" xr:uid="{00000000-0005-0000-0000-0000D8030000}"/>
    <cellStyle name="Calculation 3 9 4" xfId="14465" xr:uid="{00000000-0005-0000-0000-0000D9030000}"/>
    <cellStyle name="Calculation 4" xfId="972" xr:uid="{00000000-0005-0000-0000-0000DA030000}"/>
    <cellStyle name="Calculation 4 2" xfId="973" xr:uid="{00000000-0005-0000-0000-0000DB030000}"/>
    <cellStyle name="Calculation 4 2 2" xfId="6436" xr:uid="{00000000-0005-0000-0000-0000DC030000}"/>
    <cellStyle name="Calculation 4 2 2 2" xfId="6437" xr:uid="{00000000-0005-0000-0000-0000DD030000}"/>
    <cellStyle name="Calculation 4 2 2 3" xfId="14466" xr:uid="{00000000-0005-0000-0000-0000DE030000}"/>
    <cellStyle name="Calculation 4 2 2 4" xfId="14467" xr:uid="{00000000-0005-0000-0000-0000DF030000}"/>
    <cellStyle name="Calculation 4 2 3" xfId="6438" xr:uid="{00000000-0005-0000-0000-0000E0030000}"/>
    <cellStyle name="Calculation 4 2 3 2" xfId="14468" xr:uid="{00000000-0005-0000-0000-0000E1030000}"/>
    <cellStyle name="Calculation 4 2 3 3" xfId="14469" xr:uid="{00000000-0005-0000-0000-0000E2030000}"/>
    <cellStyle name="Calculation 4 2 4" xfId="14470" xr:uid="{00000000-0005-0000-0000-0000E3030000}"/>
    <cellStyle name="Calculation 4 2 5" xfId="14471" xr:uid="{00000000-0005-0000-0000-0000E4030000}"/>
    <cellStyle name="Calculation 4 3" xfId="974" xr:uid="{00000000-0005-0000-0000-0000E5030000}"/>
    <cellStyle name="Calculation 4 3 2" xfId="6439" xr:uid="{00000000-0005-0000-0000-0000E6030000}"/>
    <cellStyle name="Calculation 4 3 2 2" xfId="6440" xr:uid="{00000000-0005-0000-0000-0000E7030000}"/>
    <cellStyle name="Calculation 4 3 2 3" xfId="14472" xr:uid="{00000000-0005-0000-0000-0000E8030000}"/>
    <cellStyle name="Calculation 4 3 2 4" xfId="14473" xr:uid="{00000000-0005-0000-0000-0000E9030000}"/>
    <cellStyle name="Calculation 4 3 3" xfId="6441" xr:uid="{00000000-0005-0000-0000-0000EA030000}"/>
    <cellStyle name="Calculation 4 3 3 2" xfId="14474" xr:uid="{00000000-0005-0000-0000-0000EB030000}"/>
    <cellStyle name="Calculation 4 3 3 3" xfId="14475" xr:uid="{00000000-0005-0000-0000-0000EC030000}"/>
    <cellStyle name="Calculation 4 3 4" xfId="14476" xr:uid="{00000000-0005-0000-0000-0000ED030000}"/>
    <cellStyle name="Calculation 4 3 5" xfId="14477" xr:uid="{00000000-0005-0000-0000-0000EE030000}"/>
    <cellStyle name="Calculation 4 4" xfId="6442" xr:uid="{00000000-0005-0000-0000-0000EF030000}"/>
    <cellStyle name="Calculation 4 4 2" xfId="6443" xr:uid="{00000000-0005-0000-0000-0000F0030000}"/>
    <cellStyle name="Calculation 4 4 3" xfId="14478" xr:uid="{00000000-0005-0000-0000-0000F1030000}"/>
    <cellStyle name="Calculation 4 4 4" xfId="14479" xr:uid="{00000000-0005-0000-0000-0000F2030000}"/>
    <cellStyle name="Calculation 4 5" xfId="6444" xr:uid="{00000000-0005-0000-0000-0000F3030000}"/>
    <cellStyle name="Calculation 4 5 2" xfId="14480" xr:uid="{00000000-0005-0000-0000-0000F4030000}"/>
    <cellStyle name="Calculation 4 5 3" xfId="14481" xr:uid="{00000000-0005-0000-0000-0000F5030000}"/>
    <cellStyle name="Calculation 4 6" xfId="14482" xr:uid="{00000000-0005-0000-0000-0000F6030000}"/>
    <cellStyle name="Calculation 4 7" xfId="14483" xr:uid="{00000000-0005-0000-0000-0000F7030000}"/>
    <cellStyle name="Calculation 5" xfId="975" xr:uid="{00000000-0005-0000-0000-0000F8030000}"/>
    <cellStyle name="Calculation 5 2" xfId="6445" xr:uid="{00000000-0005-0000-0000-0000F9030000}"/>
    <cellStyle name="Calculation 5 2 2" xfId="6446" xr:uid="{00000000-0005-0000-0000-0000FA030000}"/>
    <cellStyle name="Calculation 5 2 3" xfId="14484" xr:uid="{00000000-0005-0000-0000-0000FB030000}"/>
    <cellStyle name="Calculation 5 2 4" xfId="14485" xr:uid="{00000000-0005-0000-0000-0000FC030000}"/>
    <cellStyle name="Calculation 5 3" xfId="6447" xr:uid="{00000000-0005-0000-0000-0000FD030000}"/>
    <cellStyle name="Calculation 5 3 2" xfId="14486" xr:uid="{00000000-0005-0000-0000-0000FE030000}"/>
    <cellStyle name="Calculation 5 3 3" xfId="14487" xr:uid="{00000000-0005-0000-0000-0000FF030000}"/>
    <cellStyle name="Calculation 5 4" xfId="14488" xr:uid="{00000000-0005-0000-0000-000000040000}"/>
    <cellStyle name="Calculation 5 5" xfId="14489" xr:uid="{00000000-0005-0000-0000-000001040000}"/>
    <cellStyle name="Calculation 6" xfId="976" xr:uid="{00000000-0005-0000-0000-000002040000}"/>
    <cellStyle name="Calculation 6 2" xfId="6448" xr:uid="{00000000-0005-0000-0000-000003040000}"/>
    <cellStyle name="Calculation 6 2 2" xfId="6449" xr:uid="{00000000-0005-0000-0000-000004040000}"/>
    <cellStyle name="Calculation 6 2 3" xfId="14490" xr:uid="{00000000-0005-0000-0000-000005040000}"/>
    <cellStyle name="Calculation 6 2 4" xfId="14491" xr:uid="{00000000-0005-0000-0000-000006040000}"/>
    <cellStyle name="Calculation 6 3" xfId="6450" xr:uid="{00000000-0005-0000-0000-000007040000}"/>
    <cellStyle name="Calculation 6 3 2" xfId="14492" xr:uid="{00000000-0005-0000-0000-000008040000}"/>
    <cellStyle name="Calculation 6 3 3" xfId="14493" xr:uid="{00000000-0005-0000-0000-000009040000}"/>
    <cellStyle name="Calculation 6 4" xfId="14494" xr:uid="{00000000-0005-0000-0000-00000A040000}"/>
    <cellStyle name="Calculation 6 5" xfId="14495" xr:uid="{00000000-0005-0000-0000-00000B040000}"/>
    <cellStyle name="Calculation 7" xfId="977" xr:uid="{00000000-0005-0000-0000-00000C040000}"/>
    <cellStyle name="Calculation 7 2" xfId="6451" xr:uid="{00000000-0005-0000-0000-00000D040000}"/>
    <cellStyle name="Calculation 7 2 2" xfId="6452" xr:uid="{00000000-0005-0000-0000-00000E040000}"/>
    <cellStyle name="Calculation 7 2 3" xfId="14496" xr:uid="{00000000-0005-0000-0000-00000F040000}"/>
    <cellStyle name="Calculation 7 2 4" xfId="14497" xr:uid="{00000000-0005-0000-0000-000010040000}"/>
    <cellStyle name="Calculation 7 3" xfId="6453" xr:uid="{00000000-0005-0000-0000-000011040000}"/>
    <cellStyle name="Calculation 7 3 2" xfId="14498" xr:uid="{00000000-0005-0000-0000-000012040000}"/>
    <cellStyle name="Calculation 7 3 3" xfId="14499" xr:uid="{00000000-0005-0000-0000-000013040000}"/>
    <cellStyle name="Calculation 7 4" xfId="14500" xr:uid="{00000000-0005-0000-0000-000014040000}"/>
    <cellStyle name="Calculation 7 5" xfId="14501" xr:uid="{00000000-0005-0000-0000-000015040000}"/>
    <cellStyle name="Calculation 8" xfId="978" xr:uid="{00000000-0005-0000-0000-000016040000}"/>
    <cellStyle name="Calculation 8 2" xfId="6454" xr:uid="{00000000-0005-0000-0000-000017040000}"/>
    <cellStyle name="Calculation 8 2 2" xfId="6455" xr:uid="{00000000-0005-0000-0000-000018040000}"/>
    <cellStyle name="Calculation 8 2 3" xfId="14502" xr:uid="{00000000-0005-0000-0000-000019040000}"/>
    <cellStyle name="Calculation 8 2 4" xfId="14503" xr:uid="{00000000-0005-0000-0000-00001A040000}"/>
    <cellStyle name="Calculation 8 3" xfId="6456" xr:uid="{00000000-0005-0000-0000-00001B040000}"/>
    <cellStyle name="Calculation 8 3 2" xfId="14504" xr:uid="{00000000-0005-0000-0000-00001C040000}"/>
    <cellStyle name="Calculation 8 3 3" xfId="14505" xr:uid="{00000000-0005-0000-0000-00001D040000}"/>
    <cellStyle name="Calculation 8 4" xfId="14506" xr:uid="{00000000-0005-0000-0000-00001E040000}"/>
    <cellStyle name="Calculation 8 5" xfId="14507" xr:uid="{00000000-0005-0000-0000-00001F040000}"/>
    <cellStyle name="Calculation 9" xfId="979" xr:uid="{00000000-0005-0000-0000-000020040000}"/>
    <cellStyle name="Calculation 9 2" xfId="6457" xr:uid="{00000000-0005-0000-0000-000021040000}"/>
    <cellStyle name="Calculation 9 2 2" xfId="6458" xr:uid="{00000000-0005-0000-0000-000022040000}"/>
    <cellStyle name="Calculation 9 2 3" xfId="14508" xr:uid="{00000000-0005-0000-0000-000023040000}"/>
    <cellStyle name="Calculation 9 2 4" xfId="14509" xr:uid="{00000000-0005-0000-0000-000024040000}"/>
    <cellStyle name="Calculation 9 3" xfId="6459" xr:uid="{00000000-0005-0000-0000-000025040000}"/>
    <cellStyle name="Calculation 9 3 2" xfId="14510" xr:uid="{00000000-0005-0000-0000-000026040000}"/>
    <cellStyle name="Calculation 9 3 3" xfId="14511" xr:uid="{00000000-0005-0000-0000-000027040000}"/>
    <cellStyle name="Calculation 9 4" xfId="14512" xr:uid="{00000000-0005-0000-0000-000028040000}"/>
    <cellStyle name="Calculation 9 5" xfId="14513" xr:uid="{00000000-0005-0000-0000-000029040000}"/>
    <cellStyle name="Cálculo" xfId="128" builtinId="22" customBuiltin="1"/>
    <cellStyle name="Cálculo 2" xfId="129" xr:uid="{00000000-0005-0000-0000-00002B040000}"/>
    <cellStyle name="Cálculo 2 10" xfId="6460" xr:uid="{00000000-0005-0000-0000-00002C040000}"/>
    <cellStyle name="Cálculo 2 10 2" xfId="6461" xr:uid="{00000000-0005-0000-0000-00002D040000}"/>
    <cellStyle name="Cálculo 2 10 2 2" xfId="6462" xr:uid="{00000000-0005-0000-0000-00002E040000}"/>
    <cellStyle name="Cálculo 2 10 2 3" xfId="14514" xr:uid="{00000000-0005-0000-0000-00002F040000}"/>
    <cellStyle name="Cálculo 2 10 3" xfId="6463" xr:uid="{00000000-0005-0000-0000-000030040000}"/>
    <cellStyle name="Cálculo 2 10 3 2" xfId="14515" xr:uid="{00000000-0005-0000-0000-000031040000}"/>
    <cellStyle name="Cálculo 2 10 3 3" xfId="14516" xr:uid="{00000000-0005-0000-0000-000032040000}"/>
    <cellStyle name="Cálculo 2 10 4" xfId="14517" xr:uid="{00000000-0005-0000-0000-000033040000}"/>
    <cellStyle name="Cálculo 2 10 5" xfId="14518" xr:uid="{00000000-0005-0000-0000-000034040000}"/>
    <cellStyle name="Cálculo 2 11" xfId="6464" xr:uid="{00000000-0005-0000-0000-000035040000}"/>
    <cellStyle name="Cálculo 2 11 2" xfId="6465" xr:uid="{00000000-0005-0000-0000-000036040000}"/>
    <cellStyle name="Cálculo 2 11 2 2" xfId="6466" xr:uid="{00000000-0005-0000-0000-000037040000}"/>
    <cellStyle name="Cálculo 2 11 2 3" xfId="14519" xr:uid="{00000000-0005-0000-0000-000038040000}"/>
    <cellStyle name="Cálculo 2 11 3" xfId="6467" xr:uid="{00000000-0005-0000-0000-000039040000}"/>
    <cellStyle name="Cálculo 2 11 3 2" xfId="14520" xr:uid="{00000000-0005-0000-0000-00003A040000}"/>
    <cellStyle name="Cálculo 2 11 3 3" xfId="14521" xr:uid="{00000000-0005-0000-0000-00003B040000}"/>
    <cellStyle name="Cálculo 2 11 4" xfId="14522" xr:uid="{00000000-0005-0000-0000-00003C040000}"/>
    <cellStyle name="Cálculo 2 11 5" xfId="14523" xr:uid="{00000000-0005-0000-0000-00003D040000}"/>
    <cellStyle name="Cálculo 2 12" xfId="6468" xr:uid="{00000000-0005-0000-0000-00003E040000}"/>
    <cellStyle name="Cálculo 2 12 2" xfId="6469" xr:uid="{00000000-0005-0000-0000-00003F040000}"/>
    <cellStyle name="Cálculo 2 12 3" xfId="14524" xr:uid="{00000000-0005-0000-0000-000040040000}"/>
    <cellStyle name="Cálculo 2 13" xfId="6470" xr:uid="{00000000-0005-0000-0000-000041040000}"/>
    <cellStyle name="Cálculo 2 13 2" xfId="14525" xr:uid="{00000000-0005-0000-0000-000042040000}"/>
    <cellStyle name="Cálculo 2 13 3" xfId="14526" xr:uid="{00000000-0005-0000-0000-000043040000}"/>
    <cellStyle name="Cálculo 2 14" xfId="14527" xr:uid="{00000000-0005-0000-0000-000044040000}"/>
    <cellStyle name="Cálculo 2 15" xfId="14528" xr:uid="{00000000-0005-0000-0000-000045040000}"/>
    <cellStyle name="Cálculo 2 2" xfId="980" xr:uid="{00000000-0005-0000-0000-000046040000}"/>
    <cellStyle name="Cálculo 2 2 2" xfId="981" xr:uid="{00000000-0005-0000-0000-000047040000}"/>
    <cellStyle name="Cálculo 2 2 2 2" xfId="6471" xr:uid="{00000000-0005-0000-0000-000048040000}"/>
    <cellStyle name="Cálculo 2 2 2 2 2" xfId="6472" xr:uid="{00000000-0005-0000-0000-000049040000}"/>
    <cellStyle name="Cálculo 2 2 2 2 3" xfId="14529" xr:uid="{00000000-0005-0000-0000-00004A040000}"/>
    <cellStyle name="Cálculo 2 2 2 2 4" xfId="14530" xr:uid="{00000000-0005-0000-0000-00004B040000}"/>
    <cellStyle name="Cálculo 2 2 2 3" xfId="6473" xr:uid="{00000000-0005-0000-0000-00004C040000}"/>
    <cellStyle name="Cálculo 2 2 2 3 2" xfId="14531" xr:uid="{00000000-0005-0000-0000-00004D040000}"/>
    <cellStyle name="Cálculo 2 2 2 3 3" xfId="14532" xr:uid="{00000000-0005-0000-0000-00004E040000}"/>
    <cellStyle name="Cálculo 2 2 2 4" xfId="14533" xr:uid="{00000000-0005-0000-0000-00004F040000}"/>
    <cellStyle name="Cálculo 2 2 2 5" xfId="14534" xr:uid="{00000000-0005-0000-0000-000050040000}"/>
    <cellStyle name="Cálculo 2 2 3" xfId="982" xr:uid="{00000000-0005-0000-0000-000051040000}"/>
    <cellStyle name="Cálculo 2 2 3 2" xfId="6474" xr:uid="{00000000-0005-0000-0000-000052040000}"/>
    <cellStyle name="Cálculo 2 2 3 2 2" xfId="6475" xr:uid="{00000000-0005-0000-0000-000053040000}"/>
    <cellStyle name="Cálculo 2 2 3 2 3" xfId="14535" xr:uid="{00000000-0005-0000-0000-000054040000}"/>
    <cellStyle name="Cálculo 2 2 3 2 4" xfId="14536" xr:uid="{00000000-0005-0000-0000-000055040000}"/>
    <cellStyle name="Cálculo 2 2 3 3" xfId="6476" xr:uid="{00000000-0005-0000-0000-000056040000}"/>
    <cellStyle name="Cálculo 2 2 3 3 2" xfId="14537" xr:uid="{00000000-0005-0000-0000-000057040000}"/>
    <cellStyle name="Cálculo 2 2 3 3 3" xfId="14538" xr:uid="{00000000-0005-0000-0000-000058040000}"/>
    <cellStyle name="Cálculo 2 2 3 4" xfId="14539" xr:uid="{00000000-0005-0000-0000-000059040000}"/>
    <cellStyle name="Cálculo 2 2 3 5" xfId="14540" xr:uid="{00000000-0005-0000-0000-00005A040000}"/>
    <cellStyle name="Cálculo 2 2 4" xfId="6477" xr:uid="{00000000-0005-0000-0000-00005B040000}"/>
    <cellStyle name="Cálculo 2 2 4 2" xfId="6478" xr:uid="{00000000-0005-0000-0000-00005C040000}"/>
    <cellStyle name="Cálculo 2 2 4 3" xfId="14541" xr:uid="{00000000-0005-0000-0000-00005D040000}"/>
    <cellStyle name="Cálculo 2 2 4 4" xfId="14542" xr:uid="{00000000-0005-0000-0000-00005E040000}"/>
    <cellStyle name="Cálculo 2 2 5" xfId="6479" xr:uid="{00000000-0005-0000-0000-00005F040000}"/>
    <cellStyle name="Cálculo 2 2 5 2" xfId="14543" xr:uid="{00000000-0005-0000-0000-000060040000}"/>
    <cellStyle name="Cálculo 2 2 5 3" xfId="14544" xr:uid="{00000000-0005-0000-0000-000061040000}"/>
    <cellStyle name="Cálculo 2 2 6" xfId="14545" xr:uid="{00000000-0005-0000-0000-000062040000}"/>
    <cellStyle name="Cálculo 2 2 7" xfId="14546" xr:uid="{00000000-0005-0000-0000-000063040000}"/>
    <cellStyle name="Cálculo 2 2 8" xfId="14547" xr:uid="{00000000-0005-0000-0000-000064040000}"/>
    <cellStyle name="Cálculo 2 3" xfId="983" xr:uid="{00000000-0005-0000-0000-000065040000}"/>
    <cellStyle name="Cálculo 2 3 2" xfId="6480" xr:uid="{00000000-0005-0000-0000-000066040000}"/>
    <cellStyle name="Cálculo 2 3 2 2" xfId="6481" xr:uid="{00000000-0005-0000-0000-000067040000}"/>
    <cellStyle name="Cálculo 2 3 2 3" xfId="14548" xr:uid="{00000000-0005-0000-0000-000068040000}"/>
    <cellStyle name="Cálculo 2 3 2 4" xfId="14549" xr:uid="{00000000-0005-0000-0000-000069040000}"/>
    <cellStyle name="Cálculo 2 3 3" xfId="6482" xr:uid="{00000000-0005-0000-0000-00006A040000}"/>
    <cellStyle name="Cálculo 2 3 3 2" xfId="14550" xr:uid="{00000000-0005-0000-0000-00006B040000}"/>
    <cellStyle name="Cálculo 2 3 3 3" xfId="14551" xr:uid="{00000000-0005-0000-0000-00006C040000}"/>
    <cellStyle name="Cálculo 2 3 4" xfId="14552" xr:uid="{00000000-0005-0000-0000-00006D040000}"/>
    <cellStyle name="Cálculo 2 3 5" xfId="14553" xr:uid="{00000000-0005-0000-0000-00006E040000}"/>
    <cellStyle name="Cálculo 2 4" xfId="984" xr:uid="{00000000-0005-0000-0000-00006F040000}"/>
    <cellStyle name="Cálculo 2 4 2" xfId="6483" xr:uid="{00000000-0005-0000-0000-000070040000}"/>
    <cellStyle name="Cálculo 2 4 2 2" xfId="6484" xr:uid="{00000000-0005-0000-0000-000071040000}"/>
    <cellStyle name="Cálculo 2 4 2 3" xfId="14554" xr:uid="{00000000-0005-0000-0000-000072040000}"/>
    <cellStyle name="Cálculo 2 4 2 4" xfId="14555" xr:uid="{00000000-0005-0000-0000-000073040000}"/>
    <cellStyle name="Cálculo 2 4 3" xfId="6485" xr:uid="{00000000-0005-0000-0000-000074040000}"/>
    <cellStyle name="Cálculo 2 4 3 2" xfId="14556" xr:uid="{00000000-0005-0000-0000-000075040000}"/>
    <cellStyle name="Cálculo 2 4 3 3" xfId="14557" xr:uid="{00000000-0005-0000-0000-000076040000}"/>
    <cellStyle name="Cálculo 2 4 4" xfId="14558" xr:uid="{00000000-0005-0000-0000-000077040000}"/>
    <cellStyle name="Cálculo 2 4 5" xfId="14559" xr:uid="{00000000-0005-0000-0000-000078040000}"/>
    <cellStyle name="Cálculo 2 5" xfId="985" xr:uid="{00000000-0005-0000-0000-000079040000}"/>
    <cellStyle name="Cálculo 2 5 2" xfId="6486" xr:uid="{00000000-0005-0000-0000-00007A040000}"/>
    <cellStyle name="Cálculo 2 5 2 2" xfId="6487" xr:uid="{00000000-0005-0000-0000-00007B040000}"/>
    <cellStyle name="Cálculo 2 5 2 3" xfId="14560" xr:uid="{00000000-0005-0000-0000-00007C040000}"/>
    <cellStyle name="Cálculo 2 5 2 4" xfId="14561" xr:uid="{00000000-0005-0000-0000-00007D040000}"/>
    <cellStyle name="Cálculo 2 5 3" xfId="6488" xr:uid="{00000000-0005-0000-0000-00007E040000}"/>
    <cellStyle name="Cálculo 2 5 3 2" xfId="14562" xr:uid="{00000000-0005-0000-0000-00007F040000}"/>
    <cellStyle name="Cálculo 2 5 3 3" xfId="14563" xr:uid="{00000000-0005-0000-0000-000080040000}"/>
    <cellStyle name="Cálculo 2 5 4" xfId="14564" xr:uid="{00000000-0005-0000-0000-000081040000}"/>
    <cellStyle name="Cálculo 2 5 5" xfId="14565" xr:uid="{00000000-0005-0000-0000-000082040000}"/>
    <cellStyle name="Cálculo 2 6" xfId="986" xr:uid="{00000000-0005-0000-0000-000083040000}"/>
    <cellStyle name="Cálculo 2 6 2" xfId="6489" xr:uid="{00000000-0005-0000-0000-000084040000}"/>
    <cellStyle name="Cálculo 2 6 2 2" xfId="6490" xr:uid="{00000000-0005-0000-0000-000085040000}"/>
    <cellStyle name="Cálculo 2 6 2 3" xfId="14566" xr:uid="{00000000-0005-0000-0000-000086040000}"/>
    <cellStyle name="Cálculo 2 6 2 4" xfId="14567" xr:uid="{00000000-0005-0000-0000-000087040000}"/>
    <cellStyle name="Cálculo 2 6 3" xfId="6491" xr:uid="{00000000-0005-0000-0000-000088040000}"/>
    <cellStyle name="Cálculo 2 6 3 2" xfId="14568" xr:uid="{00000000-0005-0000-0000-000089040000}"/>
    <cellStyle name="Cálculo 2 6 3 3" xfId="14569" xr:uid="{00000000-0005-0000-0000-00008A040000}"/>
    <cellStyle name="Cálculo 2 6 4" xfId="14570" xr:uid="{00000000-0005-0000-0000-00008B040000}"/>
    <cellStyle name="Cálculo 2 6 5" xfId="14571" xr:uid="{00000000-0005-0000-0000-00008C040000}"/>
    <cellStyle name="Cálculo 2 7" xfId="987" xr:uid="{00000000-0005-0000-0000-00008D040000}"/>
    <cellStyle name="Cálculo 2 7 2" xfId="6492" xr:uid="{00000000-0005-0000-0000-00008E040000}"/>
    <cellStyle name="Cálculo 2 7 2 2" xfId="6493" xr:uid="{00000000-0005-0000-0000-00008F040000}"/>
    <cellStyle name="Cálculo 2 7 2 3" xfId="14572" xr:uid="{00000000-0005-0000-0000-000090040000}"/>
    <cellStyle name="Cálculo 2 7 2 4" xfId="14573" xr:uid="{00000000-0005-0000-0000-000091040000}"/>
    <cellStyle name="Cálculo 2 7 3" xfId="6494" xr:uid="{00000000-0005-0000-0000-000092040000}"/>
    <cellStyle name="Cálculo 2 7 3 2" xfId="14574" xr:uid="{00000000-0005-0000-0000-000093040000}"/>
    <cellStyle name="Cálculo 2 7 3 3" xfId="14575" xr:uid="{00000000-0005-0000-0000-000094040000}"/>
    <cellStyle name="Cálculo 2 7 4" xfId="14576" xr:uid="{00000000-0005-0000-0000-000095040000}"/>
    <cellStyle name="Cálculo 2 7 5" xfId="14577" xr:uid="{00000000-0005-0000-0000-000096040000}"/>
    <cellStyle name="Cálculo 2 8" xfId="988" xr:uid="{00000000-0005-0000-0000-000097040000}"/>
    <cellStyle name="Cálculo 2 8 2" xfId="6495" xr:uid="{00000000-0005-0000-0000-000098040000}"/>
    <cellStyle name="Cálculo 2 8 2 2" xfId="6496" xr:uid="{00000000-0005-0000-0000-000099040000}"/>
    <cellStyle name="Cálculo 2 8 2 3" xfId="14578" xr:uid="{00000000-0005-0000-0000-00009A040000}"/>
    <cellStyle name="Cálculo 2 8 2 4" xfId="14579" xr:uid="{00000000-0005-0000-0000-00009B040000}"/>
    <cellStyle name="Cálculo 2 8 3" xfId="6497" xr:uid="{00000000-0005-0000-0000-00009C040000}"/>
    <cellStyle name="Cálculo 2 8 3 2" xfId="14580" xr:uid="{00000000-0005-0000-0000-00009D040000}"/>
    <cellStyle name="Cálculo 2 8 3 3" xfId="14581" xr:uid="{00000000-0005-0000-0000-00009E040000}"/>
    <cellStyle name="Cálculo 2 8 4" xfId="14582" xr:uid="{00000000-0005-0000-0000-00009F040000}"/>
    <cellStyle name="Cálculo 2 8 5" xfId="14583" xr:uid="{00000000-0005-0000-0000-0000A0040000}"/>
    <cellStyle name="Cálculo 2 9" xfId="4082" xr:uid="{00000000-0005-0000-0000-0000A1040000}"/>
    <cellStyle name="Cálculo 2 9 2" xfId="6498" xr:uid="{00000000-0005-0000-0000-0000A2040000}"/>
    <cellStyle name="Cálculo 2 9 2 2" xfId="6499" xr:uid="{00000000-0005-0000-0000-0000A3040000}"/>
    <cellStyle name="Cálculo 2 9 2 3" xfId="14584" xr:uid="{00000000-0005-0000-0000-0000A4040000}"/>
    <cellStyle name="Cálculo 2 9 2 4" xfId="14585" xr:uid="{00000000-0005-0000-0000-0000A5040000}"/>
    <cellStyle name="Cálculo 2 9 3" xfId="6500" xr:uid="{00000000-0005-0000-0000-0000A6040000}"/>
    <cellStyle name="Cálculo 2 9 3 2" xfId="14586" xr:uid="{00000000-0005-0000-0000-0000A7040000}"/>
    <cellStyle name="Cálculo 2 9 3 3" xfId="14587" xr:uid="{00000000-0005-0000-0000-0000A8040000}"/>
    <cellStyle name="Cálculo 2 9 4" xfId="14588" xr:uid="{00000000-0005-0000-0000-0000A9040000}"/>
    <cellStyle name="Cálculo 2 9 5" xfId="14589" xr:uid="{00000000-0005-0000-0000-0000AA040000}"/>
    <cellStyle name="Cálculo 3" xfId="130" xr:uid="{00000000-0005-0000-0000-0000AB040000}"/>
    <cellStyle name="Cálculo 3 10" xfId="6501" xr:uid="{00000000-0005-0000-0000-0000AC040000}"/>
    <cellStyle name="Cálculo 3 10 2" xfId="6502" xr:uid="{00000000-0005-0000-0000-0000AD040000}"/>
    <cellStyle name="Cálculo 3 10 2 2" xfId="6503" xr:uid="{00000000-0005-0000-0000-0000AE040000}"/>
    <cellStyle name="Cálculo 3 10 2 3" xfId="14590" xr:uid="{00000000-0005-0000-0000-0000AF040000}"/>
    <cellStyle name="Cálculo 3 10 3" xfId="6504" xr:uid="{00000000-0005-0000-0000-0000B0040000}"/>
    <cellStyle name="Cálculo 3 10 3 2" xfId="14591" xr:uid="{00000000-0005-0000-0000-0000B1040000}"/>
    <cellStyle name="Cálculo 3 10 3 3" xfId="14592" xr:uid="{00000000-0005-0000-0000-0000B2040000}"/>
    <cellStyle name="Cálculo 3 10 4" xfId="14593" xr:uid="{00000000-0005-0000-0000-0000B3040000}"/>
    <cellStyle name="Cálculo 3 10 5" xfId="14594" xr:uid="{00000000-0005-0000-0000-0000B4040000}"/>
    <cellStyle name="Cálculo 3 11" xfId="6505" xr:uid="{00000000-0005-0000-0000-0000B5040000}"/>
    <cellStyle name="Cálculo 3 11 2" xfId="6506" xr:uid="{00000000-0005-0000-0000-0000B6040000}"/>
    <cellStyle name="Cálculo 3 11 3" xfId="14595" xr:uid="{00000000-0005-0000-0000-0000B7040000}"/>
    <cellStyle name="Cálculo 3 12" xfId="6507" xr:uid="{00000000-0005-0000-0000-0000B8040000}"/>
    <cellStyle name="Cálculo 3 12 2" xfId="14596" xr:uid="{00000000-0005-0000-0000-0000B9040000}"/>
    <cellStyle name="Cálculo 3 12 3" xfId="14597" xr:uid="{00000000-0005-0000-0000-0000BA040000}"/>
    <cellStyle name="Cálculo 3 13" xfId="14598" xr:uid="{00000000-0005-0000-0000-0000BB040000}"/>
    <cellStyle name="Cálculo 3 14" xfId="14599" xr:uid="{00000000-0005-0000-0000-0000BC040000}"/>
    <cellStyle name="Cálculo 3 2" xfId="989" xr:uid="{00000000-0005-0000-0000-0000BD040000}"/>
    <cellStyle name="Cálculo 3 2 2" xfId="990" xr:uid="{00000000-0005-0000-0000-0000BE040000}"/>
    <cellStyle name="Cálculo 3 2 2 2" xfId="6508" xr:uid="{00000000-0005-0000-0000-0000BF040000}"/>
    <cellStyle name="Cálculo 3 2 2 2 2" xfId="6509" xr:uid="{00000000-0005-0000-0000-0000C0040000}"/>
    <cellStyle name="Cálculo 3 2 2 2 3" xfId="14600" xr:uid="{00000000-0005-0000-0000-0000C1040000}"/>
    <cellStyle name="Cálculo 3 2 2 2 4" xfId="14601" xr:uid="{00000000-0005-0000-0000-0000C2040000}"/>
    <cellStyle name="Cálculo 3 2 2 3" xfId="6510" xr:uid="{00000000-0005-0000-0000-0000C3040000}"/>
    <cellStyle name="Cálculo 3 2 2 3 2" xfId="14602" xr:uid="{00000000-0005-0000-0000-0000C4040000}"/>
    <cellStyle name="Cálculo 3 2 2 3 3" xfId="14603" xr:uid="{00000000-0005-0000-0000-0000C5040000}"/>
    <cellStyle name="Cálculo 3 2 2 4" xfId="14604" xr:uid="{00000000-0005-0000-0000-0000C6040000}"/>
    <cellStyle name="Cálculo 3 2 2 5" xfId="14605" xr:uid="{00000000-0005-0000-0000-0000C7040000}"/>
    <cellStyle name="Cálculo 3 2 3" xfId="991" xr:uid="{00000000-0005-0000-0000-0000C8040000}"/>
    <cellStyle name="Cálculo 3 2 3 2" xfId="6511" xr:uid="{00000000-0005-0000-0000-0000C9040000}"/>
    <cellStyle name="Cálculo 3 2 3 2 2" xfId="6512" xr:uid="{00000000-0005-0000-0000-0000CA040000}"/>
    <cellStyle name="Cálculo 3 2 3 2 3" xfId="14606" xr:uid="{00000000-0005-0000-0000-0000CB040000}"/>
    <cellStyle name="Cálculo 3 2 3 2 4" xfId="14607" xr:uid="{00000000-0005-0000-0000-0000CC040000}"/>
    <cellStyle name="Cálculo 3 2 3 3" xfId="6513" xr:uid="{00000000-0005-0000-0000-0000CD040000}"/>
    <cellStyle name="Cálculo 3 2 3 3 2" xfId="14608" xr:uid="{00000000-0005-0000-0000-0000CE040000}"/>
    <cellStyle name="Cálculo 3 2 3 3 3" xfId="14609" xr:uid="{00000000-0005-0000-0000-0000CF040000}"/>
    <cellStyle name="Cálculo 3 2 3 4" xfId="14610" xr:uid="{00000000-0005-0000-0000-0000D0040000}"/>
    <cellStyle name="Cálculo 3 2 3 5" xfId="14611" xr:uid="{00000000-0005-0000-0000-0000D1040000}"/>
    <cellStyle name="Cálculo 3 2 4" xfId="6514" xr:uid="{00000000-0005-0000-0000-0000D2040000}"/>
    <cellStyle name="Cálculo 3 2 4 2" xfId="6515" xr:uid="{00000000-0005-0000-0000-0000D3040000}"/>
    <cellStyle name="Cálculo 3 2 4 3" xfId="14612" xr:uid="{00000000-0005-0000-0000-0000D4040000}"/>
    <cellStyle name="Cálculo 3 2 4 4" xfId="14613" xr:uid="{00000000-0005-0000-0000-0000D5040000}"/>
    <cellStyle name="Cálculo 3 2 5" xfId="6516" xr:uid="{00000000-0005-0000-0000-0000D6040000}"/>
    <cellStyle name="Cálculo 3 2 5 2" xfId="14614" xr:uid="{00000000-0005-0000-0000-0000D7040000}"/>
    <cellStyle name="Cálculo 3 2 5 3" xfId="14615" xr:uid="{00000000-0005-0000-0000-0000D8040000}"/>
    <cellStyle name="Cálculo 3 2 6" xfId="14616" xr:uid="{00000000-0005-0000-0000-0000D9040000}"/>
    <cellStyle name="Cálculo 3 2 7" xfId="14617" xr:uid="{00000000-0005-0000-0000-0000DA040000}"/>
    <cellStyle name="Cálculo 3 3" xfId="992" xr:uid="{00000000-0005-0000-0000-0000DB040000}"/>
    <cellStyle name="Cálculo 3 3 2" xfId="6517" xr:uid="{00000000-0005-0000-0000-0000DC040000}"/>
    <cellStyle name="Cálculo 3 3 2 2" xfId="6518" xr:uid="{00000000-0005-0000-0000-0000DD040000}"/>
    <cellStyle name="Cálculo 3 3 2 3" xfId="14618" xr:uid="{00000000-0005-0000-0000-0000DE040000}"/>
    <cellStyle name="Cálculo 3 3 2 4" xfId="14619" xr:uid="{00000000-0005-0000-0000-0000DF040000}"/>
    <cellStyle name="Cálculo 3 3 3" xfId="6519" xr:uid="{00000000-0005-0000-0000-0000E0040000}"/>
    <cellStyle name="Cálculo 3 3 3 2" xfId="14620" xr:uid="{00000000-0005-0000-0000-0000E1040000}"/>
    <cellStyle name="Cálculo 3 3 3 3" xfId="14621" xr:uid="{00000000-0005-0000-0000-0000E2040000}"/>
    <cellStyle name="Cálculo 3 3 4" xfId="14622" xr:uid="{00000000-0005-0000-0000-0000E3040000}"/>
    <cellStyle name="Cálculo 3 3 5" xfId="14623" xr:uid="{00000000-0005-0000-0000-0000E4040000}"/>
    <cellStyle name="Cálculo 3 4" xfId="993" xr:uid="{00000000-0005-0000-0000-0000E5040000}"/>
    <cellStyle name="Cálculo 3 4 2" xfId="6520" xr:uid="{00000000-0005-0000-0000-0000E6040000}"/>
    <cellStyle name="Cálculo 3 4 2 2" xfId="6521" xr:uid="{00000000-0005-0000-0000-0000E7040000}"/>
    <cellStyle name="Cálculo 3 4 2 3" xfId="14624" xr:uid="{00000000-0005-0000-0000-0000E8040000}"/>
    <cellStyle name="Cálculo 3 4 2 4" xfId="14625" xr:uid="{00000000-0005-0000-0000-0000E9040000}"/>
    <cellStyle name="Cálculo 3 4 3" xfId="6522" xr:uid="{00000000-0005-0000-0000-0000EA040000}"/>
    <cellStyle name="Cálculo 3 4 3 2" xfId="14626" xr:uid="{00000000-0005-0000-0000-0000EB040000}"/>
    <cellStyle name="Cálculo 3 4 3 3" xfId="14627" xr:uid="{00000000-0005-0000-0000-0000EC040000}"/>
    <cellStyle name="Cálculo 3 4 4" xfId="14628" xr:uid="{00000000-0005-0000-0000-0000ED040000}"/>
    <cellStyle name="Cálculo 3 4 5" xfId="14629" xr:uid="{00000000-0005-0000-0000-0000EE040000}"/>
    <cellStyle name="Cálculo 3 5" xfId="994" xr:uid="{00000000-0005-0000-0000-0000EF040000}"/>
    <cellStyle name="Cálculo 3 5 2" xfId="6523" xr:uid="{00000000-0005-0000-0000-0000F0040000}"/>
    <cellStyle name="Cálculo 3 5 2 2" xfId="6524" xr:uid="{00000000-0005-0000-0000-0000F1040000}"/>
    <cellStyle name="Cálculo 3 5 2 3" xfId="14630" xr:uid="{00000000-0005-0000-0000-0000F2040000}"/>
    <cellStyle name="Cálculo 3 5 2 4" xfId="14631" xr:uid="{00000000-0005-0000-0000-0000F3040000}"/>
    <cellStyle name="Cálculo 3 5 3" xfId="6525" xr:uid="{00000000-0005-0000-0000-0000F4040000}"/>
    <cellStyle name="Cálculo 3 5 3 2" xfId="14632" xr:uid="{00000000-0005-0000-0000-0000F5040000}"/>
    <cellStyle name="Cálculo 3 5 3 3" xfId="14633" xr:uid="{00000000-0005-0000-0000-0000F6040000}"/>
    <cellStyle name="Cálculo 3 5 4" xfId="14634" xr:uid="{00000000-0005-0000-0000-0000F7040000}"/>
    <cellStyle name="Cálculo 3 5 5" xfId="14635" xr:uid="{00000000-0005-0000-0000-0000F8040000}"/>
    <cellStyle name="Cálculo 3 6" xfId="995" xr:uid="{00000000-0005-0000-0000-0000F9040000}"/>
    <cellStyle name="Cálculo 3 6 2" xfId="6526" xr:uid="{00000000-0005-0000-0000-0000FA040000}"/>
    <cellStyle name="Cálculo 3 6 2 2" xfId="6527" xr:uid="{00000000-0005-0000-0000-0000FB040000}"/>
    <cellStyle name="Cálculo 3 6 2 3" xfId="14636" xr:uid="{00000000-0005-0000-0000-0000FC040000}"/>
    <cellStyle name="Cálculo 3 6 2 4" xfId="14637" xr:uid="{00000000-0005-0000-0000-0000FD040000}"/>
    <cellStyle name="Cálculo 3 6 3" xfId="6528" xr:uid="{00000000-0005-0000-0000-0000FE040000}"/>
    <cellStyle name="Cálculo 3 6 3 2" xfId="14638" xr:uid="{00000000-0005-0000-0000-0000FF040000}"/>
    <cellStyle name="Cálculo 3 6 3 3" xfId="14639" xr:uid="{00000000-0005-0000-0000-000000050000}"/>
    <cellStyle name="Cálculo 3 6 4" xfId="14640" xr:uid="{00000000-0005-0000-0000-000001050000}"/>
    <cellStyle name="Cálculo 3 6 5" xfId="14641" xr:uid="{00000000-0005-0000-0000-000002050000}"/>
    <cellStyle name="Cálculo 3 7" xfId="996" xr:uid="{00000000-0005-0000-0000-000003050000}"/>
    <cellStyle name="Cálculo 3 7 2" xfId="6529" xr:uid="{00000000-0005-0000-0000-000004050000}"/>
    <cellStyle name="Cálculo 3 7 2 2" xfId="6530" xr:uid="{00000000-0005-0000-0000-000005050000}"/>
    <cellStyle name="Cálculo 3 7 2 3" xfId="14642" xr:uid="{00000000-0005-0000-0000-000006050000}"/>
    <cellStyle name="Cálculo 3 7 2 4" xfId="14643" xr:uid="{00000000-0005-0000-0000-000007050000}"/>
    <cellStyle name="Cálculo 3 7 3" xfId="6531" xr:uid="{00000000-0005-0000-0000-000008050000}"/>
    <cellStyle name="Cálculo 3 7 3 2" xfId="14644" xr:uid="{00000000-0005-0000-0000-000009050000}"/>
    <cellStyle name="Cálculo 3 7 3 3" xfId="14645" xr:uid="{00000000-0005-0000-0000-00000A050000}"/>
    <cellStyle name="Cálculo 3 7 4" xfId="14646" xr:uid="{00000000-0005-0000-0000-00000B050000}"/>
    <cellStyle name="Cálculo 3 7 5" xfId="14647" xr:uid="{00000000-0005-0000-0000-00000C050000}"/>
    <cellStyle name="Cálculo 3 8" xfId="997" xr:uid="{00000000-0005-0000-0000-00000D050000}"/>
    <cellStyle name="Cálculo 3 8 2" xfId="6532" xr:uid="{00000000-0005-0000-0000-00000E050000}"/>
    <cellStyle name="Cálculo 3 8 2 2" xfId="6533" xr:uid="{00000000-0005-0000-0000-00000F050000}"/>
    <cellStyle name="Cálculo 3 8 2 3" xfId="14648" xr:uid="{00000000-0005-0000-0000-000010050000}"/>
    <cellStyle name="Cálculo 3 8 2 4" xfId="14649" xr:uid="{00000000-0005-0000-0000-000011050000}"/>
    <cellStyle name="Cálculo 3 8 3" xfId="6534" xr:uid="{00000000-0005-0000-0000-000012050000}"/>
    <cellStyle name="Cálculo 3 8 3 2" xfId="14650" xr:uid="{00000000-0005-0000-0000-000013050000}"/>
    <cellStyle name="Cálculo 3 8 3 3" xfId="14651" xr:uid="{00000000-0005-0000-0000-000014050000}"/>
    <cellStyle name="Cálculo 3 8 4" xfId="14652" xr:uid="{00000000-0005-0000-0000-000015050000}"/>
    <cellStyle name="Cálculo 3 8 5" xfId="14653" xr:uid="{00000000-0005-0000-0000-000016050000}"/>
    <cellStyle name="Cálculo 3 9" xfId="6535" xr:uid="{00000000-0005-0000-0000-000017050000}"/>
    <cellStyle name="Cálculo 3 9 2" xfId="6536" xr:uid="{00000000-0005-0000-0000-000018050000}"/>
    <cellStyle name="Cálculo 3 9 2 2" xfId="6537" xr:uid="{00000000-0005-0000-0000-000019050000}"/>
    <cellStyle name="Cálculo 3 9 2 3" xfId="14654" xr:uid="{00000000-0005-0000-0000-00001A050000}"/>
    <cellStyle name="Cálculo 3 9 3" xfId="6538" xr:uid="{00000000-0005-0000-0000-00001B050000}"/>
    <cellStyle name="Cálculo 3 9 3 2" xfId="14655" xr:uid="{00000000-0005-0000-0000-00001C050000}"/>
    <cellStyle name="Cálculo 3 9 3 3" xfId="14656" xr:uid="{00000000-0005-0000-0000-00001D050000}"/>
    <cellStyle name="Cálculo 3 9 4" xfId="14657" xr:uid="{00000000-0005-0000-0000-00001E050000}"/>
    <cellStyle name="Cálculo 3 9 5" xfId="14658" xr:uid="{00000000-0005-0000-0000-00001F050000}"/>
    <cellStyle name="Cálculo 4" xfId="131" xr:uid="{00000000-0005-0000-0000-000020050000}"/>
    <cellStyle name="Cálculo 4 10" xfId="6539" xr:uid="{00000000-0005-0000-0000-000021050000}"/>
    <cellStyle name="Cálculo 4 10 2" xfId="6540" xr:uid="{00000000-0005-0000-0000-000022050000}"/>
    <cellStyle name="Cálculo 4 10 2 2" xfId="6541" xr:uid="{00000000-0005-0000-0000-000023050000}"/>
    <cellStyle name="Cálculo 4 10 2 3" xfId="14659" xr:uid="{00000000-0005-0000-0000-000024050000}"/>
    <cellStyle name="Cálculo 4 10 3" xfId="6542" xr:uid="{00000000-0005-0000-0000-000025050000}"/>
    <cellStyle name="Cálculo 4 10 3 2" xfId="14660" xr:uid="{00000000-0005-0000-0000-000026050000}"/>
    <cellStyle name="Cálculo 4 10 3 3" xfId="14661" xr:uid="{00000000-0005-0000-0000-000027050000}"/>
    <cellStyle name="Cálculo 4 10 4" xfId="14662" xr:uid="{00000000-0005-0000-0000-000028050000}"/>
    <cellStyle name="Cálculo 4 10 5" xfId="14663" xr:uid="{00000000-0005-0000-0000-000029050000}"/>
    <cellStyle name="Cálculo 4 11" xfId="6543" xr:uid="{00000000-0005-0000-0000-00002A050000}"/>
    <cellStyle name="Cálculo 4 11 2" xfId="6544" xr:uid="{00000000-0005-0000-0000-00002B050000}"/>
    <cellStyle name="Cálculo 4 11 3" xfId="14664" xr:uid="{00000000-0005-0000-0000-00002C050000}"/>
    <cellStyle name="Cálculo 4 12" xfId="6545" xr:uid="{00000000-0005-0000-0000-00002D050000}"/>
    <cellStyle name="Cálculo 4 12 2" xfId="14665" xr:uid="{00000000-0005-0000-0000-00002E050000}"/>
    <cellStyle name="Cálculo 4 12 3" xfId="14666" xr:uid="{00000000-0005-0000-0000-00002F050000}"/>
    <cellStyle name="Cálculo 4 13" xfId="14667" xr:uid="{00000000-0005-0000-0000-000030050000}"/>
    <cellStyle name="Cálculo 4 14" xfId="14668" xr:uid="{00000000-0005-0000-0000-000031050000}"/>
    <cellStyle name="Cálculo 4 2" xfId="998" xr:uid="{00000000-0005-0000-0000-000032050000}"/>
    <cellStyle name="Cálculo 4 2 2" xfId="999" xr:uid="{00000000-0005-0000-0000-000033050000}"/>
    <cellStyle name="Cálculo 4 2 2 2" xfId="6546" xr:uid="{00000000-0005-0000-0000-000034050000}"/>
    <cellStyle name="Cálculo 4 2 2 2 2" xfId="6547" xr:uid="{00000000-0005-0000-0000-000035050000}"/>
    <cellStyle name="Cálculo 4 2 2 2 3" xfId="14669" xr:uid="{00000000-0005-0000-0000-000036050000}"/>
    <cellStyle name="Cálculo 4 2 2 2 4" xfId="14670" xr:uid="{00000000-0005-0000-0000-000037050000}"/>
    <cellStyle name="Cálculo 4 2 2 3" xfId="6548" xr:uid="{00000000-0005-0000-0000-000038050000}"/>
    <cellStyle name="Cálculo 4 2 2 3 2" xfId="14671" xr:uid="{00000000-0005-0000-0000-000039050000}"/>
    <cellStyle name="Cálculo 4 2 2 3 3" xfId="14672" xr:uid="{00000000-0005-0000-0000-00003A050000}"/>
    <cellStyle name="Cálculo 4 2 2 4" xfId="14673" xr:uid="{00000000-0005-0000-0000-00003B050000}"/>
    <cellStyle name="Cálculo 4 2 2 5" xfId="14674" xr:uid="{00000000-0005-0000-0000-00003C050000}"/>
    <cellStyle name="Cálculo 4 2 3" xfId="1000" xr:uid="{00000000-0005-0000-0000-00003D050000}"/>
    <cellStyle name="Cálculo 4 2 3 2" xfId="6549" xr:uid="{00000000-0005-0000-0000-00003E050000}"/>
    <cellStyle name="Cálculo 4 2 3 2 2" xfId="6550" xr:uid="{00000000-0005-0000-0000-00003F050000}"/>
    <cellStyle name="Cálculo 4 2 3 2 3" xfId="14675" xr:uid="{00000000-0005-0000-0000-000040050000}"/>
    <cellStyle name="Cálculo 4 2 3 2 4" xfId="14676" xr:uid="{00000000-0005-0000-0000-000041050000}"/>
    <cellStyle name="Cálculo 4 2 3 3" xfId="6551" xr:uid="{00000000-0005-0000-0000-000042050000}"/>
    <cellStyle name="Cálculo 4 2 3 3 2" xfId="14677" xr:uid="{00000000-0005-0000-0000-000043050000}"/>
    <cellStyle name="Cálculo 4 2 3 3 3" xfId="14678" xr:uid="{00000000-0005-0000-0000-000044050000}"/>
    <cellStyle name="Cálculo 4 2 3 4" xfId="14679" xr:uid="{00000000-0005-0000-0000-000045050000}"/>
    <cellStyle name="Cálculo 4 2 3 5" xfId="14680" xr:uid="{00000000-0005-0000-0000-000046050000}"/>
    <cellStyle name="Cálculo 4 2 4" xfId="6552" xr:uid="{00000000-0005-0000-0000-000047050000}"/>
    <cellStyle name="Cálculo 4 2 4 2" xfId="6553" xr:uid="{00000000-0005-0000-0000-000048050000}"/>
    <cellStyle name="Cálculo 4 2 4 3" xfId="14681" xr:uid="{00000000-0005-0000-0000-000049050000}"/>
    <cellStyle name="Cálculo 4 2 4 4" xfId="14682" xr:uid="{00000000-0005-0000-0000-00004A050000}"/>
    <cellStyle name="Cálculo 4 2 5" xfId="6554" xr:uid="{00000000-0005-0000-0000-00004B050000}"/>
    <cellStyle name="Cálculo 4 2 5 2" xfId="14683" xr:uid="{00000000-0005-0000-0000-00004C050000}"/>
    <cellStyle name="Cálculo 4 2 5 3" xfId="14684" xr:uid="{00000000-0005-0000-0000-00004D050000}"/>
    <cellStyle name="Cálculo 4 2 6" xfId="14685" xr:uid="{00000000-0005-0000-0000-00004E050000}"/>
    <cellStyle name="Cálculo 4 2 7" xfId="14686" xr:uid="{00000000-0005-0000-0000-00004F050000}"/>
    <cellStyle name="Cálculo 4 3" xfId="1001" xr:uid="{00000000-0005-0000-0000-000050050000}"/>
    <cellStyle name="Cálculo 4 3 2" xfId="6555" xr:uid="{00000000-0005-0000-0000-000051050000}"/>
    <cellStyle name="Cálculo 4 3 2 2" xfId="6556" xr:uid="{00000000-0005-0000-0000-000052050000}"/>
    <cellStyle name="Cálculo 4 3 2 3" xfId="14687" xr:uid="{00000000-0005-0000-0000-000053050000}"/>
    <cellStyle name="Cálculo 4 3 2 4" xfId="14688" xr:uid="{00000000-0005-0000-0000-000054050000}"/>
    <cellStyle name="Cálculo 4 3 3" xfId="6557" xr:uid="{00000000-0005-0000-0000-000055050000}"/>
    <cellStyle name="Cálculo 4 3 3 2" xfId="14689" xr:uid="{00000000-0005-0000-0000-000056050000}"/>
    <cellStyle name="Cálculo 4 3 3 3" xfId="14690" xr:uid="{00000000-0005-0000-0000-000057050000}"/>
    <cellStyle name="Cálculo 4 3 4" xfId="14691" xr:uid="{00000000-0005-0000-0000-000058050000}"/>
    <cellStyle name="Cálculo 4 3 5" xfId="14692" xr:uid="{00000000-0005-0000-0000-000059050000}"/>
    <cellStyle name="Cálculo 4 4" xfId="1002" xr:uid="{00000000-0005-0000-0000-00005A050000}"/>
    <cellStyle name="Cálculo 4 4 2" xfId="6558" xr:uid="{00000000-0005-0000-0000-00005B050000}"/>
    <cellStyle name="Cálculo 4 4 2 2" xfId="6559" xr:uid="{00000000-0005-0000-0000-00005C050000}"/>
    <cellStyle name="Cálculo 4 4 2 3" xfId="14693" xr:uid="{00000000-0005-0000-0000-00005D050000}"/>
    <cellStyle name="Cálculo 4 4 2 4" xfId="14694" xr:uid="{00000000-0005-0000-0000-00005E050000}"/>
    <cellStyle name="Cálculo 4 4 3" xfId="6560" xr:uid="{00000000-0005-0000-0000-00005F050000}"/>
    <cellStyle name="Cálculo 4 4 3 2" xfId="14695" xr:uid="{00000000-0005-0000-0000-000060050000}"/>
    <cellStyle name="Cálculo 4 4 3 3" xfId="14696" xr:uid="{00000000-0005-0000-0000-000061050000}"/>
    <cellStyle name="Cálculo 4 4 4" xfId="14697" xr:uid="{00000000-0005-0000-0000-000062050000}"/>
    <cellStyle name="Cálculo 4 4 5" xfId="14698" xr:uid="{00000000-0005-0000-0000-000063050000}"/>
    <cellStyle name="Cálculo 4 5" xfId="1003" xr:uid="{00000000-0005-0000-0000-000064050000}"/>
    <cellStyle name="Cálculo 4 5 2" xfId="6561" xr:uid="{00000000-0005-0000-0000-000065050000}"/>
    <cellStyle name="Cálculo 4 5 2 2" xfId="6562" xr:uid="{00000000-0005-0000-0000-000066050000}"/>
    <cellStyle name="Cálculo 4 5 2 3" xfId="14699" xr:uid="{00000000-0005-0000-0000-000067050000}"/>
    <cellStyle name="Cálculo 4 5 2 4" xfId="14700" xr:uid="{00000000-0005-0000-0000-000068050000}"/>
    <cellStyle name="Cálculo 4 5 3" xfId="6563" xr:uid="{00000000-0005-0000-0000-000069050000}"/>
    <cellStyle name="Cálculo 4 5 3 2" xfId="14701" xr:uid="{00000000-0005-0000-0000-00006A050000}"/>
    <cellStyle name="Cálculo 4 5 3 3" xfId="14702" xr:uid="{00000000-0005-0000-0000-00006B050000}"/>
    <cellStyle name="Cálculo 4 5 4" xfId="14703" xr:uid="{00000000-0005-0000-0000-00006C050000}"/>
    <cellStyle name="Cálculo 4 5 5" xfId="14704" xr:uid="{00000000-0005-0000-0000-00006D050000}"/>
    <cellStyle name="Cálculo 4 6" xfId="1004" xr:uid="{00000000-0005-0000-0000-00006E050000}"/>
    <cellStyle name="Cálculo 4 6 2" xfId="6564" xr:uid="{00000000-0005-0000-0000-00006F050000}"/>
    <cellStyle name="Cálculo 4 6 2 2" xfId="6565" xr:uid="{00000000-0005-0000-0000-000070050000}"/>
    <cellStyle name="Cálculo 4 6 2 3" xfId="14705" xr:uid="{00000000-0005-0000-0000-000071050000}"/>
    <cellStyle name="Cálculo 4 6 2 4" xfId="14706" xr:uid="{00000000-0005-0000-0000-000072050000}"/>
    <cellStyle name="Cálculo 4 6 3" xfId="6566" xr:uid="{00000000-0005-0000-0000-000073050000}"/>
    <cellStyle name="Cálculo 4 6 3 2" xfId="14707" xr:uid="{00000000-0005-0000-0000-000074050000}"/>
    <cellStyle name="Cálculo 4 6 3 3" xfId="14708" xr:uid="{00000000-0005-0000-0000-000075050000}"/>
    <cellStyle name="Cálculo 4 6 4" xfId="14709" xr:uid="{00000000-0005-0000-0000-000076050000}"/>
    <cellStyle name="Cálculo 4 6 5" xfId="14710" xr:uid="{00000000-0005-0000-0000-000077050000}"/>
    <cellStyle name="Cálculo 4 7" xfId="1005" xr:uid="{00000000-0005-0000-0000-000078050000}"/>
    <cellStyle name="Cálculo 4 7 2" xfId="6567" xr:uid="{00000000-0005-0000-0000-000079050000}"/>
    <cellStyle name="Cálculo 4 7 2 2" xfId="6568" xr:uid="{00000000-0005-0000-0000-00007A050000}"/>
    <cellStyle name="Cálculo 4 7 2 3" xfId="14711" xr:uid="{00000000-0005-0000-0000-00007B050000}"/>
    <cellStyle name="Cálculo 4 7 2 4" xfId="14712" xr:uid="{00000000-0005-0000-0000-00007C050000}"/>
    <cellStyle name="Cálculo 4 7 3" xfId="6569" xr:uid="{00000000-0005-0000-0000-00007D050000}"/>
    <cellStyle name="Cálculo 4 7 3 2" xfId="14713" xr:uid="{00000000-0005-0000-0000-00007E050000}"/>
    <cellStyle name="Cálculo 4 7 3 3" xfId="14714" xr:uid="{00000000-0005-0000-0000-00007F050000}"/>
    <cellStyle name="Cálculo 4 7 4" xfId="14715" xr:uid="{00000000-0005-0000-0000-000080050000}"/>
    <cellStyle name="Cálculo 4 7 5" xfId="14716" xr:uid="{00000000-0005-0000-0000-000081050000}"/>
    <cellStyle name="Cálculo 4 8" xfId="1006" xr:uid="{00000000-0005-0000-0000-000082050000}"/>
    <cellStyle name="Cálculo 4 8 2" xfId="6570" xr:uid="{00000000-0005-0000-0000-000083050000}"/>
    <cellStyle name="Cálculo 4 8 2 2" xfId="6571" xr:uid="{00000000-0005-0000-0000-000084050000}"/>
    <cellStyle name="Cálculo 4 8 2 3" xfId="14717" xr:uid="{00000000-0005-0000-0000-000085050000}"/>
    <cellStyle name="Cálculo 4 8 2 4" xfId="14718" xr:uid="{00000000-0005-0000-0000-000086050000}"/>
    <cellStyle name="Cálculo 4 8 3" xfId="6572" xr:uid="{00000000-0005-0000-0000-000087050000}"/>
    <cellStyle name="Cálculo 4 8 3 2" xfId="14719" xr:uid="{00000000-0005-0000-0000-000088050000}"/>
    <cellStyle name="Cálculo 4 8 3 3" xfId="14720" xr:uid="{00000000-0005-0000-0000-000089050000}"/>
    <cellStyle name="Cálculo 4 8 4" xfId="14721" xr:uid="{00000000-0005-0000-0000-00008A050000}"/>
    <cellStyle name="Cálculo 4 8 5" xfId="14722" xr:uid="{00000000-0005-0000-0000-00008B050000}"/>
    <cellStyle name="Cálculo 4 9" xfId="6573" xr:uid="{00000000-0005-0000-0000-00008C050000}"/>
    <cellStyle name="Cálculo 4 9 2" xfId="6574" xr:uid="{00000000-0005-0000-0000-00008D050000}"/>
    <cellStyle name="Cálculo 4 9 2 2" xfId="6575" xr:uid="{00000000-0005-0000-0000-00008E050000}"/>
    <cellStyle name="Cálculo 4 9 2 3" xfId="14723" xr:uid="{00000000-0005-0000-0000-00008F050000}"/>
    <cellStyle name="Cálculo 4 9 3" xfId="6576" xr:uid="{00000000-0005-0000-0000-000090050000}"/>
    <cellStyle name="Cálculo 4 9 3 2" xfId="14724" xr:uid="{00000000-0005-0000-0000-000091050000}"/>
    <cellStyle name="Cálculo 4 9 3 3" xfId="14725" xr:uid="{00000000-0005-0000-0000-000092050000}"/>
    <cellStyle name="Cálculo 4 9 4" xfId="14726" xr:uid="{00000000-0005-0000-0000-000093050000}"/>
    <cellStyle name="Cálculo 4 9 5" xfId="14727" xr:uid="{00000000-0005-0000-0000-000094050000}"/>
    <cellStyle name="Cálculo 5" xfId="19344" xr:uid="{00000000-0005-0000-0000-000095050000}"/>
    <cellStyle name="Celda de comprobación" xfId="132" builtinId="23" customBuiltin="1"/>
    <cellStyle name="Celda de comprobación 2" xfId="133" xr:uid="{00000000-0005-0000-0000-000097050000}"/>
    <cellStyle name="Celda de comprobación 2 2" xfId="4083" xr:uid="{00000000-0005-0000-0000-000098050000}"/>
    <cellStyle name="Celda de comprobación 2 2 2" xfId="19345" xr:uid="{00000000-0005-0000-0000-000099050000}"/>
    <cellStyle name="Celda de comprobación 2 2 3" xfId="19346" xr:uid="{00000000-0005-0000-0000-00009A050000}"/>
    <cellStyle name="Celda de comprobación 2 3" xfId="6577" xr:uid="{00000000-0005-0000-0000-00009B050000}"/>
    <cellStyle name="Celda de comprobación 2 4" xfId="6578" xr:uid="{00000000-0005-0000-0000-00009C050000}"/>
    <cellStyle name="Celda de comprobación 3" xfId="134" xr:uid="{00000000-0005-0000-0000-00009D050000}"/>
    <cellStyle name="Celda de comprobación 4" xfId="135" xr:uid="{00000000-0005-0000-0000-00009E050000}"/>
    <cellStyle name="Celda de comprobación 5" xfId="19347" xr:uid="{00000000-0005-0000-0000-00009F050000}"/>
    <cellStyle name="Celda vinculada" xfId="136" builtinId="24" customBuiltin="1"/>
    <cellStyle name="Celda vinculada 2" xfId="137" xr:uid="{00000000-0005-0000-0000-0000A1050000}"/>
    <cellStyle name="Celda vinculada 2 2" xfId="4084" xr:uid="{00000000-0005-0000-0000-0000A2050000}"/>
    <cellStyle name="Celda vinculada 2 2 2" xfId="19348" xr:uid="{00000000-0005-0000-0000-0000A3050000}"/>
    <cellStyle name="Celda vinculada 2 2 3" xfId="19349" xr:uid="{00000000-0005-0000-0000-0000A4050000}"/>
    <cellStyle name="Celda vinculada 2 3" xfId="19350" xr:uid="{00000000-0005-0000-0000-0000A5050000}"/>
    <cellStyle name="Celda vinculada 3" xfId="138" xr:uid="{00000000-0005-0000-0000-0000A6050000}"/>
    <cellStyle name="Celda vinculada 4" xfId="139" xr:uid="{00000000-0005-0000-0000-0000A7050000}"/>
    <cellStyle name="Celda vinculada 5" xfId="19351" xr:uid="{00000000-0005-0000-0000-0000A8050000}"/>
    <cellStyle name="Check Cell" xfId="140" xr:uid="{00000000-0005-0000-0000-0000A9050000}"/>
    <cellStyle name="Check Cell 2" xfId="1007" xr:uid="{00000000-0005-0000-0000-0000AA050000}"/>
    <cellStyle name="Coma 2" xfId="620" xr:uid="{00000000-0005-0000-0000-0000AB050000}"/>
    <cellStyle name="Coma 2 2" xfId="4085" xr:uid="{00000000-0005-0000-0000-0000AC050000}"/>
    <cellStyle name="Coma 2 2 2" xfId="6579" xr:uid="{00000000-0005-0000-0000-0000AD050000}"/>
    <cellStyle name="Coma 2 2 3" xfId="6580" xr:uid="{00000000-0005-0000-0000-0000AE050000}"/>
    <cellStyle name="Coma 2 2 4" xfId="6581" xr:uid="{00000000-0005-0000-0000-0000AF050000}"/>
    <cellStyle name="Coma 2 3" xfId="6582" xr:uid="{00000000-0005-0000-0000-0000B0050000}"/>
    <cellStyle name="Coma 3" xfId="621" xr:uid="{00000000-0005-0000-0000-0000B1050000}"/>
    <cellStyle name="Coma 3 2" xfId="622" xr:uid="{00000000-0005-0000-0000-0000B2050000}"/>
    <cellStyle name="Coma 3 2 2" xfId="4087" xr:uid="{00000000-0005-0000-0000-0000B3050000}"/>
    <cellStyle name="Coma 3 2 2 2" xfId="6583" xr:uid="{00000000-0005-0000-0000-0000B4050000}"/>
    <cellStyle name="Coma 3 2 2 3" xfId="6584" xr:uid="{00000000-0005-0000-0000-0000B5050000}"/>
    <cellStyle name="Coma 3 2 2 4" xfId="6585" xr:uid="{00000000-0005-0000-0000-0000B6050000}"/>
    <cellStyle name="Coma 3 3" xfId="4086" xr:uid="{00000000-0005-0000-0000-0000B7050000}"/>
    <cellStyle name="Coma 3 3 2" xfId="6586" xr:uid="{00000000-0005-0000-0000-0000B8050000}"/>
    <cellStyle name="Coma 3 4" xfId="6587" xr:uid="{00000000-0005-0000-0000-0000B9050000}"/>
    <cellStyle name="Coma 3 4 2" xfId="14728" xr:uid="{00000000-0005-0000-0000-0000BA050000}"/>
    <cellStyle name="Comma 10" xfId="141" xr:uid="{00000000-0005-0000-0000-0000BB050000}"/>
    <cellStyle name="Comma 10 2" xfId="3906" xr:uid="{00000000-0005-0000-0000-0000BC050000}"/>
    <cellStyle name="Comma 10 2 2" xfId="6588" xr:uid="{00000000-0005-0000-0000-0000BD050000}"/>
    <cellStyle name="Comma 10 2 3" xfId="6589" xr:uid="{00000000-0005-0000-0000-0000BE050000}"/>
    <cellStyle name="Comma 10 2 4" xfId="6590" xr:uid="{00000000-0005-0000-0000-0000BF050000}"/>
    <cellStyle name="Comma 10 2 5" xfId="6591" xr:uid="{00000000-0005-0000-0000-0000C0050000}"/>
    <cellStyle name="Comma 10 2 6" xfId="6592" xr:uid="{00000000-0005-0000-0000-0000C1050000}"/>
    <cellStyle name="Comma 10 3" xfId="6205" xr:uid="{00000000-0005-0000-0000-0000C2050000}"/>
    <cellStyle name="Comma 10 3 2" xfId="14153" xr:uid="{00000000-0005-0000-0000-0000C3050000}"/>
    <cellStyle name="Comma 10 3 3" xfId="14729" xr:uid="{00000000-0005-0000-0000-0000C4050000}"/>
    <cellStyle name="Comma 10 4" xfId="6593" xr:uid="{00000000-0005-0000-0000-0000C5050000}"/>
    <cellStyle name="Comma 11" xfId="142" xr:uid="{00000000-0005-0000-0000-0000C6050000}"/>
    <cellStyle name="Comma 11 2" xfId="4088" xr:uid="{00000000-0005-0000-0000-0000C7050000}"/>
    <cellStyle name="Comma 11 3" xfId="6594" xr:uid="{00000000-0005-0000-0000-0000C8050000}"/>
    <cellStyle name="Comma 11 4" xfId="6595" xr:uid="{00000000-0005-0000-0000-0000C9050000}"/>
    <cellStyle name="Comma 12" xfId="143" xr:uid="{00000000-0005-0000-0000-0000CA050000}"/>
    <cellStyle name="Comma 12 2" xfId="4089" xr:uid="{00000000-0005-0000-0000-0000CB050000}"/>
    <cellStyle name="Comma 12 3" xfId="6596" xr:uid="{00000000-0005-0000-0000-0000CC050000}"/>
    <cellStyle name="Comma 12 4" xfId="6597" xr:uid="{00000000-0005-0000-0000-0000CD050000}"/>
    <cellStyle name="Comma 13" xfId="144" xr:uid="{00000000-0005-0000-0000-0000CE050000}"/>
    <cellStyle name="Comma 13 2" xfId="1008" xr:uid="{00000000-0005-0000-0000-0000CF050000}"/>
    <cellStyle name="Comma 13 2 2" xfId="1009" xr:uid="{00000000-0005-0000-0000-0000D0050000}"/>
    <cellStyle name="Comma 13 2 2 2" xfId="4229" xr:uid="{00000000-0005-0000-0000-0000D1050000}"/>
    <cellStyle name="Comma 13 2 2 2 2" xfId="6598" xr:uid="{00000000-0005-0000-0000-0000D2050000}"/>
    <cellStyle name="Comma 13 2 2 2 3" xfId="6599" xr:uid="{00000000-0005-0000-0000-0000D3050000}"/>
    <cellStyle name="Comma 13 2 2 2 4" xfId="6600" xr:uid="{00000000-0005-0000-0000-0000D4050000}"/>
    <cellStyle name="Comma 13 2 2 3" xfId="14730" xr:uid="{00000000-0005-0000-0000-0000D5050000}"/>
    <cellStyle name="Comma 13 2 3" xfId="4228" xr:uid="{00000000-0005-0000-0000-0000D6050000}"/>
    <cellStyle name="Comma 13 2 3 2" xfId="6601" xr:uid="{00000000-0005-0000-0000-0000D7050000}"/>
    <cellStyle name="Comma 13 2 3 3" xfId="6602" xr:uid="{00000000-0005-0000-0000-0000D8050000}"/>
    <cellStyle name="Comma 13 2 3 4" xfId="6603" xr:uid="{00000000-0005-0000-0000-0000D9050000}"/>
    <cellStyle name="Comma 13 2 4" xfId="6604" xr:uid="{00000000-0005-0000-0000-0000DA050000}"/>
    <cellStyle name="Comma 13 2 4 2" xfId="6605" xr:uid="{00000000-0005-0000-0000-0000DB050000}"/>
    <cellStyle name="Comma 13 2 4 3" xfId="6606" xr:uid="{00000000-0005-0000-0000-0000DC050000}"/>
    <cellStyle name="Comma 13 2 4 4" xfId="6607" xr:uid="{00000000-0005-0000-0000-0000DD050000}"/>
    <cellStyle name="Comma 13 2 4 5" xfId="14731" xr:uid="{00000000-0005-0000-0000-0000DE050000}"/>
    <cellStyle name="Comma 13 2 5" xfId="6608" xr:uid="{00000000-0005-0000-0000-0000DF050000}"/>
    <cellStyle name="Comma 13 2 5 2" xfId="6609" xr:uid="{00000000-0005-0000-0000-0000E0050000}"/>
    <cellStyle name="Comma 13 2 5 3" xfId="6610" xr:uid="{00000000-0005-0000-0000-0000E1050000}"/>
    <cellStyle name="Comma 13 2 5 4" xfId="6611" xr:uid="{00000000-0005-0000-0000-0000E2050000}"/>
    <cellStyle name="Comma 13 2 5 5" xfId="14732" xr:uid="{00000000-0005-0000-0000-0000E3050000}"/>
    <cellStyle name="Comma 13 2 6" xfId="14733" xr:uid="{00000000-0005-0000-0000-0000E4050000}"/>
    <cellStyle name="Comma 13 3" xfId="1010" xr:uid="{00000000-0005-0000-0000-0000E5050000}"/>
    <cellStyle name="Comma 13 3 2" xfId="1011" xr:uid="{00000000-0005-0000-0000-0000E6050000}"/>
    <cellStyle name="Comma 13 3 2 2" xfId="1012" xr:uid="{00000000-0005-0000-0000-0000E7050000}"/>
    <cellStyle name="Comma 13 3 2 2 2" xfId="4232" xr:uid="{00000000-0005-0000-0000-0000E8050000}"/>
    <cellStyle name="Comma 13 3 2 2 2 2" xfId="6612" xr:uid="{00000000-0005-0000-0000-0000E9050000}"/>
    <cellStyle name="Comma 13 3 2 2 2 3" xfId="6613" xr:uid="{00000000-0005-0000-0000-0000EA050000}"/>
    <cellStyle name="Comma 13 3 2 2 2 4" xfId="6614" xr:uid="{00000000-0005-0000-0000-0000EB050000}"/>
    <cellStyle name="Comma 13 3 2 2 3" xfId="14734" xr:uid="{00000000-0005-0000-0000-0000EC050000}"/>
    <cellStyle name="Comma 13 3 2 3" xfId="4231" xr:uid="{00000000-0005-0000-0000-0000ED050000}"/>
    <cellStyle name="Comma 13 3 2 3 2" xfId="6615" xr:uid="{00000000-0005-0000-0000-0000EE050000}"/>
    <cellStyle name="Comma 13 3 2 3 3" xfId="6616" xr:uid="{00000000-0005-0000-0000-0000EF050000}"/>
    <cellStyle name="Comma 13 3 2 3 4" xfId="6617" xr:uid="{00000000-0005-0000-0000-0000F0050000}"/>
    <cellStyle name="Comma 13 3 2 4" xfId="6618" xr:uid="{00000000-0005-0000-0000-0000F1050000}"/>
    <cellStyle name="Comma 13 3 2 4 2" xfId="6619" xr:uid="{00000000-0005-0000-0000-0000F2050000}"/>
    <cellStyle name="Comma 13 3 2 4 3" xfId="6620" xr:uid="{00000000-0005-0000-0000-0000F3050000}"/>
    <cellStyle name="Comma 13 3 2 4 4" xfId="6621" xr:uid="{00000000-0005-0000-0000-0000F4050000}"/>
    <cellStyle name="Comma 13 3 2 5" xfId="6622" xr:uid="{00000000-0005-0000-0000-0000F5050000}"/>
    <cellStyle name="Comma 13 3 2 5 2" xfId="6623" xr:uid="{00000000-0005-0000-0000-0000F6050000}"/>
    <cellStyle name="Comma 13 3 2 5 3" xfId="6624" xr:uid="{00000000-0005-0000-0000-0000F7050000}"/>
    <cellStyle name="Comma 13 3 2 5 4" xfId="6625" xr:uid="{00000000-0005-0000-0000-0000F8050000}"/>
    <cellStyle name="Comma 13 3 2 6" xfId="14735" xr:uid="{00000000-0005-0000-0000-0000F9050000}"/>
    <cellStyle name="Comma 13 3 3" xfId="1013" xr:uid="{00000000-0005-0000-0000-0000FA050000}"/>
    <cellStyle name="Comma 13 3 3 2" xfId="4233" xr:uid="{00000000-0005-0000-0000-0000FB050000}"/>
    <cellStyle name="Comma 13 3 3 2 2" xfId="6626" xr:uid="{00000000-0005-0000-0000-0000FC050000}"/>
    <cellStyle name="Comma 13 3 3 2 3" xfId="6627" xr:uid="{00000000-0005-0000-0000-0000FD050000}"/>
    <cellStyle name="Comma 13 3 3 2 4" xfId="6628" xr:uid="{00000000-0005-0000-0000-0000FE050000}"/>
    <cellStyle name="Comma 13 3 3 3" xfId="14736" xr:uid="{00000000-0005-0000-0000-0000FF050000}"/>
    <cellStyle name="Comma 13 3 4" xfId="4230" xr:uid="{00000000-0005-0000-0000-000000060000}"/>
    <cellStyle name="Comma 13 3 4 2" xfId="6629" xr:uid="{00000000-0005-0000-0000-000001060000}"/>
    <cellStyle name="Comma 13 3 4 3" xfId="6630" xr:uid="{00000000-0005-0000-0000-000002060000}"/>
    <cellStyle name="Comma 13 3 4 4" xfId="6631" xr:uid="{00000000-0005-0000-0000-000003060000}"/>
    <cellStyle name="Comma 13 3 5" xfId="6632" xr:uid="{00000000-0005-0000-0000-000004060000}"/>
    <cellStyle name="Comma 13 3 5 2" xfId="6633" xr:uid="{00000000-0005-0000-0000-000005060000}"/>
    <cellStyle name="Comma 13 3 5 3" xfId="6634" xr:uid="{00000000-0005-0000-0000-000006060000}"/>
    <cellStyle name="Comma 13 3 5 4" xfId="6635" xr:uid="{00000000-0005-0000-0000-000007060000}"/>
    <cellStyle name="Comma 13 3 6" xfId="6636" xr:uid="{00000000-0005-0000-0000-000008060000}"/>
    <cellStyle name="Comma 13 3 6 2" xfId="6637" xr:uid="{00000000-0005-0000-0000-000009060000}"/>
    <cellStyle name="Comma 13 3 6 3" xfId="6638" xr:uid="{00000000-0005-0000-0000-00000A060000}"/>
    <cellStyle name="Comma 13 3 6 4" xfId="6639" xr:uid="{00000000-0005-0000-0000-00000B060000}"/>
    <cellStyle name="Comma 13 3 7" xfId="14737" xr:uid="{00000000-0005-0000-0000-00000C060000}"/>
    <cellStyle name="Comma 13 4" xfId="1014" xr:uid="{00000000-0005-0000-0000-00000D060000}"/>
    <cellStyle name="Comma 13 4 2" xfId="1015" xr:uid="{00000000-0005-0000-0000-00000E060000}"/>
    <cellStyle name="Comma 13 4 2 2" xfId="4235" xr:uid="{00000000-0005-0000-0000-00000F060000}"/>
    <cellStyle name="Comma 13 4 2 2 2" xfId="6640" xr:uid="{00000000-0005-0000-0000-000010060000}"/>
    <cellStyle name="Comma 13 4 2 2 3" xfId="6641" xr:uid="{00000000-0005-0000-0000-000011060000}"/>
    <cellStyle name="Comma 13 4 2 2 4" xfId="6642" xr:uid="{00000000-0005-0000-0000-000012060000}"/>
    <cellStyle name="Comma 13 4 2 3" xfId="14738" xr:uid="{00000000-0005-0000-0000-000013060000}"/>
    <cellStyle name="Comma 13 4 3" xfId="4234" xr:uid="{00000000-0005-0000-0000-000014060000}"/>
    <cellStyle name="Comma 13 4 3 2" xfId="6643" xr:uid="{00000000-0005-0000-0000-000015060000}"/>
    <cellStyle name="Comma 13 4 3 3" xfId="6644" xr:uid="{00000000-0005-0000-0000-000016060000}"/>
    <cellStyle name="Comma 13 4 3 4" xfId="6645" xr:uid="{00000000-0005-0000-0000-000017060000}"/>
    <cellStyle name="Comma 13 4 4" xfId="6646" xr:uid="{00000000-0005-0000-0000-000018060000}"/>
    <cellStyle name="Comma 13 4 4 2" xfId="6647" xr:uid="{00000000-0005-0000-0000-000019060000}"/>
    <cellStyle name="Comma 13 4 4 3" xfId="6648" xr:uid="{00000000-0005-0000-0000-00001A060000}"/>
    <cellStyle name="Comma 13 4 4 4" xfId="6649" xr:uid="{00000000-0005-0000-0000-00001B060000}"/>
    <cellStyle name="Comma 13 4 5" xfId="6650" xr:uid="{00000000-0005-0000-0000-00001C060000}"/>
    <cellStyle name="Comma 13 4 5 2" xfId="6651" xr:uid="{00000000-0005-0000-0000-00001D060000}"/>
    <cellStyle name="Comma 13 4 5 3" xfId="6652" xr:uid="{00000000-0005-0000-0000-00001E060000}"/>
    <cellStyle name="Comma 13 4 5 4" xfId="6653" xr:uid="{00000000-0005-0000-0000-00001F060000}"/>
    <cellStyle name="Comma 13 4 6" xfId="14739" xr:uid="{00000000-0005-0000-0000-000020060000}"/>
    <cellStyle name="Comma 13 5" xfId="1016" xr:uid="{00000000-0005-0000-0000-000021060000}"/>
    <cellStyle name="Comma 13 5 2" xfId="4236" xr:uid="{00000000-0005-0000-0000-000022060000}"/>
    <cellStyle name="Comma 13 5 2 2" xfId="6654" xr:uid="{00000000-0005-0000-0000-000023060000}"/>
    <cellStyle name="Comma 13 5 2 3" xfId="6655" xr:uid="{00000000-0005-0000-0000-000024060000}"/>
    <cellStyle name="Comma 13 5 2 4" xfId="6656" xr:uid="{00000000-0005-0000-0000-000025060000}"/>
    <cellStyle name="Comma 13 5 3" xfId="6657" xr:uid="{00000000-0005-0000-0000-000026060000}"/>
    <cellStyle name="Comma 13 5 3 2" xfId="6658" xr:uid="{00000000-0005-0000-0000-000027060000}"/>
    <cellStyle name="Comma 13 5 3 3" xfId="6659" xr:uid="{00000000-0005-0000-0000-000028060000}"/>
    <cellStyle name="Comma 13 5 3 4" xfId="6660" xr:uid="{00000000-0005-0000-0000-000029060000}"/>
    <cellStyle name="Comma 13 5 3 5" xfId="14740" xr:uid="{00000000-0005-0000-0000-00002A060000}"/>
    <cellStyle name="Comma 13 5 4" xfId="6661" xr:uid="{00000000-0005-0000-0000-00002B060000}"/>
    <cellStyle name="Comma 13 5 4 2" xfId="6662" xr:uid="{00000000-0005-0000-0000-00002C060000}"/>
    <cellStyle name="Comma 13 5 4 3" xfId="6663" xr:uid="{00000000-0005-0000-0000-00002D060000}"/>
    <cellStyle name="Comma 13 5 4 4" xfId="6664" xr:uid="{00000000-0005-0000-0000-00002E060000}"/>
    <cellStyle name="Comma 13 6" xfId="3907" xr:uid="{00000000-0005-0000-0000-00002F060000}"/>
    <cellStyle name="Comma 13 6 2" xfId="6665" xr:uid="{00000000-0005-0000-0000-000030060000}"/>
    <cellStyle name="Comma 13 6 3" xfId="6666" xr:uid="{00000000-0005-0000-0000-000031060000}"/>
    <cellStyle name="Comma 13 6 4" xfId="6667" xr:uid="{00000000-0005-0000-0000-000032060000}"/>
    <cellStyle name="Comma 13 7" xfId="6206" xr:uid="{00000000-0005-0000-0000-000033060000}"/>
    <cellStyle name="Comma 13 7 2" xfId="14154" xr:uid="{00000000-0005-0000-0000-000034060000}"/>
    <cellStyle name="Comma 13 7 3" xfId="14741" xr:uid="{00000000-0005-0000-0000-000035060000}"/>
    <cellStyle name="Comma 13 8" xfId="6668" xr:uid="{00000000-0005-0000-0000-000036060000}"/>
    <cellStyle name="Comma 13 8 2" xfId="14742" xr:uid="{00000000-0005-0000-0000-000037060000}"/>
    <cellStyle name="Comma 13 9" xfId="14114" xr:uid="{00000000-0005-0000-0000-000038060000}"/>
    <cellStyle name="Comma 14" xfId="1017" xr:uid="{00000000-0005-0000-0000-000039060000}"/>
    <cellStyle name="Comma 14 2" xfId="1018" xr:uid="{00000000-0005-0000-0000-00003A060000}"/>
    <cellStyle name="Comma 14 2 2" xfId="1019" xr:uid="{00000000-0005-0000-0000-00003B060000}"/>
    <cellStyle name="Comma 14 2 2 2" xfId="4238" xr:uid="{00000000-0005-0000-0000-00003C060000}"/>
    <cellStyle name="Comma 14 2 2 2 2" xfId="6669" xr:uid="{00000000-0005-0000-0000-00003D060000}"/>
    <cellStyle name="Comma 14 2 2 2 3" xfId="6670" xr:uid="{00000000-0005-0000-0000-00003E060000}"/>
    <cellStyle name="Comma 14 2 2 2 4" xfId="6671" xr:uid="{00000000-0005-0000-0000-00003F060000}"/>
    <cellStyle name="Comma 14 2 2 3" xfId="14743" xr:uid="{00000000-0005-0000-0000-000040060000}"/>
    <cellStyle name="Comma 14 2 3" xfId="4237" xr:uid="{00000000-0005-0000-0000-000041060000}"/>
    <cellStyle name="Comma 14 2 3 2" xfId="6672" xr:uid="{00000000-0005-0000-0000-000042060000}"/>
    <cellStyle name="Comma 14 2 3 3" xfId="6673" xr:uid="{00000000-0005-0000-0000-000043060000}"/>
    <cellStyle name="Comma 14 2 3 4" xfId="6674" xr:uid="{00000000-0005-0000-0000-000044060000}"/>
    <cellStyle name="Comma 14 2 4" xfId="6675" xr:uid="{00000000-0005-0000-0000-000045060000}"/>
    <cellStyle name="Comma 14 2 4 2" xfId="6676" xr:uid="{00000000-0005-0000-0000-000046060000}"/>
    <cellStyle name="Comma 14 2 4 3" xfId="6677" xr:uid="{00000000-0005-0000-0000-000047060000}"/>
    <cellStyle name="Comma 14 2 4 4" xfId="6678" xr:uid="{00000000-0005-0000-0000-000048060000}"/>
    <cellStyle name="Comma 14 2 5" xfId="6679" xr:uid="{00000000-0005-0000-0000-000049060000}"/>
    <cellStyle name="Comma 14 2 5 2" xfId="6680" xr:uid="{00000000-0005-0000-0000-00004A060000}"/>
    <cellStyle name="Comma 14 2 5 3" xfId="6681" xr:uid="{00000000-0005-0000-0000-00004B060000}"/>
    <cellStyle name="Comma 14 2 5 4" xfId="6682" xr:uid="{00000000-0005-0000-0000-00004C060000}"/>
    <cellStyle name="Comma 14 2 6" xfId="14744" xr:uid="{00000000-0005-0000-0000-00004D060000}"/>
    <cellStyle name="Comma 14 3" xfId="1020" xr:uid="{00000000-0005-0000-0000-00004E060000}"/>
    <cellStyle name="Comma 14 3 2" xfId="1021" xr:uid="{00000000-0005-0000-0000-00004F060000}"/>
    <cellStyle name="Comma 14 3 2 2" xfId="1022" xr:uid="{00000000-0005-0000-0000-000050060000}"/>
    <cellStyle name="Comma 14 3 2 2 2" xfId="4241" xr:uid="{00000000-0005-0000-0000-000051060000}"/>
    <cellStyle name="Comma 14 3 2 2 2 2" xfId="6683" xr:uid="{00000000-0005-0000-0000-000052060000}"/>
    <cellStyle name="Comma 14 3 2 2 2 3" xfId="6684" xr:uid="{00000000-0005-0000-0000-000053060000}"/>
    <cellStyle name="Comma 14 3 2 2 2 4" xfId="6685" xr:uid="{00000000-0005-0000-0000-000054060000}"/>
    <cellStyle name="Comma 14 3 2 2 3" xfId="14745" xr:uid="{00000000-0005-0000-0000-000055060000}"/>
    <cellStyle name="Comma 14 3 2 3" xfId="4240" xr:uid="{00000000-0005-0000-0000-000056060000}"/>
    <cellStyle name="Comma 14 3 2 3 2" xfId="6686" xr:uid="{00000000-0005-0000-0000-000057060000}"/>
    <cellStyle name="Comma 14 3 2 3 3" xfId="6687" xr:uid="{00000000-0005-0000-0000-000058060000}"/>
    <cellStyle name="Comma 14 3 2 3 4" xfId="6688" xr:uid="{00000000-0005-0000-0000-000059060000}"/>
    <cellStyle name="Comma 14 3 2 4" xfId="6689" xr:uid="{00000000-0005-0000-0000-00005A060000}"/>
    <cellStyle name="Comma 14 3 2 4 2" xfId="6690" xr:uid="{00000000-0005-0000-0000-00005B060000}"/>
    <cellStyle name="Comma 14 3 2 4 3" xfId="6691" xr:uid="{00000000-0005-0000-0000-00005C060000}"/>
    <cellStyle name="Comma 14 3 2 4 4" xfId="6692" xr:uid="{00000000-0005-0000-0000-00005D060000}"/>
    <cellStyle name="Comma 14 3 2 5" xfId="6693" xr:uid="{00000000-0005-0000-0000-00005E060000}"/>
    <cellStyle name="Comma 14 3 2 5 2" xfId="6694" xr:uid="{00000000-0005-0000-0000-00005F060000}"/>
    <cellStyle name="Comma 14 3 2 5 3" xfId="6695" xr:uid="{00000000-0005-0000-0000-000060060000}"/>
    <cellStyle name="Comma 14 3 2 5 4" xfId="6696" xr:uid="{00000000-0005-0000-0000-000061060000}"/>
    <cellStyle name="Comma 14 3 2 6" xfId="14746" xr:uid="{00000000-0005-0000-0000-000062060000}"/>
    <cellStyle name="Comma 14 3 3" xfId="1023" xr:uid="{00000000-0005-0000-0000-000063060000}"/>
    <cellStyle name="Comma 14 3 3 2" xfId="4242" xr:uid="{00000000-0005-0000-0000-000064060000}"/>
    <cellStyle name="Comma 14 3 3 2 2" xfId="6697" xr:uid="{00000000-0005-0000-0000-000065060000}"/>
    <cellStyle name="Comma 14 3 3 2 3" xfId="6698" xr:uid="{00000000-0005-0000-0000-000066060000}"/>
    <cellStyle name="Comma 14 3 3 2 4" xfId="6699" xr:uid="{00000000-0005-0000-0000-000067060000}"/>
    <cellStyle name="Comma 14 3 3 3" xfId="14747" xr:uid="{00000000-0005-0000-0000-000068060000}"/>
    <cellStyle name="Comma 14 3 4" xfId="4239" xr:uid="{00000000-0005-0000-0000-000069060000}"/>
    <cellStyle name="Comma 14 3 4 2" xfId="6700" xr:uid="{00000000-0005-0000-0000-00006A060000}"/>
    <cellStyle name="Comma 14 3 4 3" xfId="6701" xr:uid="{00000000-0005-0000-0000-00006B060000}"/>
    <cellStyle name="Comma 14 3 4 4" xfId="6702" xr:uid="{00000000-0005-0000-0000-00006C060000}"/>
    <cellStyle name="Comma 14 3 5" xfId="6703" xr:uid="{00000000-0005-0000-0000-00006D060000}"/>
    <cellStyle name="Comma 14 3 5 2" xfId="6704" xr:uid="{00000000-0005-0000-0000-00006E060000}"/>
    <cellStyle name="Comma 14 3 5 3" xfId="6705" xr:uid="{00000000-0005-0000-0000-00006F060000}"/>
    <cellStyle name="Comma 14 3 5 4" xfId="6706" xr:uid="{00000000-0005-0000-0000-000070060000}"/>
    <cellStyle name="Comma 14 3 6" xfId="6707" xr:uid="{00000000-0005-0000-0000-000071060000}"/>
    <cellStyle name="Comma 14 3 6 2" xfId="6708" xr:uid="{00000000-0005-0000-0000-000072060000}"/>
    <cellStyle name="Comma 14 3 6 3" xfId="6709" xr:uid="{00000000-0005-0000-0000-000073060000}"/>
    <cellStyle name="Comma 14 3 6 4" xfId="6710" xr:uid="{00000000-0005-0000-0000-000074060000}"/>
    <cellStyle name="Comma 14 3 7" xfId="14748" xr:uid="{00000000-0005-0000-0000-000075060000}"/>
    <cellStyle name="Comma 14 4" xfId="1024" xr:uid="{00000000-0005-0000-0000-000076060000}"/>
    <cellStyle name="Comma 14 4 2" xfId="1025" xr:uid="{00000000-0005-0000-0000-000077060000}"/>
    <cellStyle name="Comma 14 4 2 2" xfId="4244" xr:uid="{00000000-0005-0000-0000-000078060000}"/>
    <cellStyle name="Comma 14 4 2 2 2" xfId="6711" xr:uid="{00000000-0005-0000-0000-000079060000}"/>
    <cellStyle name="Comma 14 4 2 2 3" xfId="6712" xr:uid="{00000000-0005-0000-0000-00007A060000}"/>
    <cellStyle name="Comma 14 4 2 2 4" xfId="6713" xr:uid="{00000000-0005-0000-0000-00007B060000}"/>
    <cellStyle name="Comma 14 4 2 3" xfId="14749" xr:uid="{00000000-0005-0000-0000-00007C060000}"/>
    <cellStyle name="Comma 14 4 3" xfId="4243" xr:uid="{00000000-0005-0000-0000-00007D060000}"/>
    <cellStyle name="Comma 14 4 3 2" xfId="6714" xr:uid="{00000000-0005-0000-0000-00007E060000}"/>
    <cellStyle name="Comma 14 4 3 3" xfId="6715" xr:uid="{00000000-0005-0000-0000-00007F060000}"/>
    <cellStyle name="Comma 14 4 3 4" xfId="6716" xr:uid="{00000000-0005-0000-0000-000080060000}"/>
    <cellStyle name="Comma 14 4 4" xfId="6717" xr:uid="{00000000-0005-0000-0000-000081060000}"/>
    <cellStyle name="Comma 14 4 4 2" xfId="6718" xr:uid="{00000000-0005-0000-0000-000082060000}"/>
    <cellStyle name="Comma 14 4 4 3" xfId="6719" xr:uid="{00000000-0005-0000-0000-000083060000}"/>
    <cellStyle name="Comma 14 4 4 4" xfId="6720" xr:uid="{00000000-0005-0000-0000-000084060000}"/>
    <cellStyle name="Comma 14 4 5" xfId="6721" xr:uid="{00000000-0005-0000-0000-000085060000}"/>
    <cellStyle name="Comma 14 4 5 2" xfId="6722" xr:uid="{00000000-0005-0000-0000-000086060000}"/>
    <cellStyle name="Comma 14 4 5 3" xfId="6723" xr:uid="{00000000-0005-0000-0000-000087060000}"/>
    <cellStyle name="Comma 14 4 5 4" xfId="6724" xr:uid="{00000000-0005-0000-0000-000088060000}"/>
    <cellStyle name="Comma 14 4 6" xfId="14750" xr:uid="{00000000-0005-0000-0000-000089060000}"/>
    <cellStyle name="Comma 14 5" xfId="1026" xr:uid="{00000000-0005-0000-0000-00008A060000}"/>
    <cellStyle name="Comma 14 5 2" xfId="4245" xr:uid="{00000000-0005-0000-0000-00008B060000}"/>
    <cellStyle name="Comma 14 5 2 2" xfId="6725" xr:uid="{00000000-0005-0000-0000-00008C060000}"/>
    <cellStyle name="Comma 14 5 2 3" xfId="6726" xr:uid="{00000000-0005-0000-0000-00008D060000}"/>
    <cellStyle name="Comma 14 5 2 4" xfId="6727" xr:uid="{00000000-0005-0000-0000-00008E060000}"/>
    <cellStyle name="Comma 14 5 3" xfId="14751" xr:uid="{00000000-0005-0000-0000-00008F060000}"/>
    <cellStyle name="Comma 14 6" xfId="4090" xr:uid="{00000000-0005-0000-0000-000090060000}"/>
    <cellStyle name="Comma 14 6 2" xfId="6728" xr:uid="{00000000-0005-0000-0000-000091060000}"/>
    <cellStyle name="Comma 14 6 3" xfId="6729" xr:uid="{00000000-0005-0000-0000-000092060000}"/>
    <cellStyle name="Comma 14 6 4" xfId="6730" xr:uid="{00000000-0005-0000-0000-000093060000}"/>
    <cellStyle name="Comma 14 7" xfId="6731" xr:uid="{00000000-0005-0000-0000-000094060000}"/>
    <cellStyle name="Comma 14 7 2" xfId="6732" xr:uid="{00000000-0005-0000-0000-000095060000}"/>
    <cellStyle name="Comma 14 7 3" xfId="6733" xr:uid="{00000000-0005-0000-0000-000096060000}"/>
    <cellStyle name="Comma 14 7 4" xfId="6734" xr:uid="{00000000-0005-0000-0000-000097060000}"/>
    <cellStyle name="Comma 14 8" xfId="6735" xr:uid="{00000000-0005-0000-0000-000098060000}"/>
    <cellStyle name="Comma 14 8 2" xfId="6736" xr:uid="{00000000-0005-0000-0000-000099060000}"/>
    <cellStyle name="Comma 14 8 3" xfId="6737" xr:uid="{00000000-0005-0000-0000-00009A060000}"/>
    <cellStyle name="Comma 14 8 4" xfId="6738" xr:uid="{00000000-0005-0000-0000-00009B060000}"/>
    <cellStyle name="Comma 14 9" xfId="14752" xr:uid="{00000000-0005-0000-0000-00009C060000}"/>
    <cellStyle name="Comma 15" xfId="6739" xr:uid="{00000000-0005-0000-0000-00009D060000}"/>
    <cellStyle name="Comma 15 2" xfId="6740" xr:uid="{00000000-0005-0000-0000-00009E060000}"/>
    <cellStyle name="Comma 15 3" xfId="6741" xr:uid="{00000000-0005-0000-0000-00009F060000}"/>
    <cellStyle name="Comma 15 4" xfId="6742" xr:uid="{00000000-0005-0000-0000-0000A0060000}"/>
    <cellStyle name="Comma 16" xfId="6174" xr:uid="{00000000-0005-0000-0000-0000A1060000}"/>
    <cellStyle name="Comma 16 2" xfId="6743" xr:uid="{00000000-0005-0000-0000-0000A2060000}"/>
    <cellStyle name="Comma 16 3" xfId="14753" xr:uid="{00000000-0005-0000-0000-0000A3060000}"/>
    <cellStyle name="Comma 19" xfId="6175" xr:uid="{00000000-0005-0000-0000-0000A4060000}"/>
    <cellStyle name="Comma 19 2" xfId="6744" xr:uid="{00000000-0005-0000-0000-0000A5060000}"/>
    <cellStyle name="Comma 2" xfId="145" xr:uid="{00000000-0005-0000-0000-0000A6060000}"/>
    <cellStyle name="Comma 2 10" xfId="6745" xr:uid="{00000000-0005-0000-0000-0000A7060000}"/>
    <cellStyle name="Comma 2 10 2" xfId="6746" xr:uid="{00000000-0005-0000-0000-0000A8060000}"/>
    <cellStyle name="Comma 2 10 3" xfId="6747" xr:uid="{00000000-0005-0000-0000-0000A9060000}"/>
    <cellStyle name="Comma 2 10 4" xfId="6748" xr:uid="{00000000-0005-0000-0000-0000AA060000}"/>
    <cellStyle name="Comma 2 10 5" xfId="14754" xr:uid="{00000000-0005-0000-0000-0000AB060000}"/>
    <cellStyle name="Comma 2 11" xfId="6749" xr:uid="{00000000-0005-0000-0000-0000AC060000}"/>
    <cellStyle name="Comma 2 11 2" xfId="6750" xr:uid="{00000000-0005-0000-0000-0000AD060000}"/>
    <cellStyle name="Comma 2 11 3" xfId="6751" xr:uid="{00000000-0005-0000-0000-0000AE060000}"/>
    <cellStyle name="Comma 2 11 4" xfId="6752" xr:uid="{00000000-0005-0000-0000-0000AF060000}"/>
    <cellStyle name="Comma 2 12" xfId="14755" xr:uid="{00000000-0005-0000-0000-0000B0060000}"/>
    <cellStyle name="Comma 2 2" xfId="146" xr:uid="{00000000-0005-0000-0000-0000B1060000}"/>
    <cellStyle name="Comma 2 2 2" xfId="1027" xr:uid="{00000000-0005-0000-0000-0000B2060000}"/>
    <cellStyle name="Comma 2 2 2 2" xfId="1028" xr:uid="{00000000-0005-0000-0000-0000B3060000}"/>
    <cellStyle name="Comma 2 2 2 3" xfId="4246" xr:uid="{00000000-0005-0000-0000-0000B4060000}"/>
    <cellStyle name="Comma 2 2 2 3 2" xfId="6753" xr:uid="{00000000-0005-0000-0000-0000B5060000}"/>
    <cellStyle name="Comma 2 2 2 3 3" xfId="6754" xr:uid="{00000000-0005-0000-0000-0000B6060000}"/>
    <cellStyle name="Comma 2 2 2 3 4" xfId="6755" xr:uid="{00000000-0005-0000-0000-0000B7060000}"/>
    <cellStyle name="Comma 2 2 2 4" xfId="6756" xr:uid="{00000000-0005-0000-0000-0000B8060000}"/>
    <cellStyle name="Comma 2 2 2 4 2" xfId="6757" xr:uid="{00000000-0005-0000-0000-0000B9060000}"/>
    <cellStyle name="Comma 2 2 2 4 3" xfId="6758" xr:uid="{00000000-0005-0000-0000-0000BA060000}"/>
    <cellStyle name="Comma 2 2 2 4 4" xfId="6759" xr:uid="{00000000-0005-0000-0000-0000BB060000}"/>
    <cellStyle name="Comma 2 2 2 4 5" xfId="14756" xr:uid="{00000000-0005-0000-0000-0000BC060000}"/>
    <cellStyle name="Comma 2 2 2 5" xfId="6760" xr:uid="{00000000-0005-0000-0000-0000BD060000}"/>
    <cellStyle name="Comma 2 2 2 5 2" xfId="6761" xr:uid="{00000000-0005-0000-0000-0000BE060000}"/>
    <cellStyle name="Comma 2 2 2 5 3" xfId="6762" xr:uid="{00000000-0005-0000-0000-0000BF060000}"/>
    <cellStyle name="Comma 2 2 2 5 4" xfId="6763" xr:uid="{00000000-0005-0000-0000-0000C0060000}"/>
    <cellStyle name="Comma 2 2 3" xfId="1029" xr:uid="{00000000-0005-0000-0000-0000C1060000}"/>
    <cellStyle name="Comma 2 2 3 2" xfId="1030" xr:uid="{00000000-0005-0000-0000-0000C2060000}"/>
    <cellStyle name="Comma 2 2 3 2 2" xfId="4248" xr:uid="{00000000-0005-0000-0000-0000C3060000}"/>
    <cellStyle name="Comma 2 2 3 2 2 2" xfId="6764" xr:uid="{00000000-0005-0000-0000-0000C4060000}"/>
    <cellStyle name="Comma 2 2 3 2 2 3" xfId="6765" xr:uid="{00000000-0005-0000-0000-0000C5060000}"/>
    <cellStyle name="Comma 2 2 3 2 2 4" xfId="6766" xr:uid="{00000000-0005-0000-0000-0000C6060000}"/>
    <cellStyle name="Comma 2 2 3 3" xfId="1031" xr:uid="{00000000-0005-0000-0000-0000C7060000}"/>
    <cellStyle name="Comma 2 2 3 4" xfId="4247" xr:uid="{00000000-0005-0000-0000-0000C8060000}"/>
    <cellStyle name="Comma 2 2 3 4 2" xfId="6767" xr:uid="{00000000-0005-0000-0000-0000C9060000}"/>
    <cellStyle name="Comma 2 2 3 4 3" xfId="6768" xr:uid="{00000000-0005-0000-0000-0000CA060000}"/>
    <cellStyle name="Comma 2 2 3 4 4" xfId="6769" xr:uid="{00000000-0005-0000-0000-0000CB060000}"/>
    <cellStyle name="Comma 2 2 3 5" xfId="6770" xr:uid="{00000000-0005-0000-0000-0000CC060000}"/>
    <cellStyle name="Comma 2 2 3 5 2" xfId="6771" xr:uid="{00000000-0005-0000-0000-0000CD060000}"/>
    <cellStyle name="Comma 2 2 3 5 3" xfId="6772" xr:uid="{00000000-0005-0000-0000-0000CE060000}"/>
    <cellStyle name="Comma 2 2 3 5 4" xfId="6773" xr:uid="{00000000-0005-0000-0000-0000CF060000}"/>
    <cellStyle name="Comma 2 2 3 6" xfId="6774" xr:uid="{00000000-0005-0000-0000-0000D0060000}"/>
    <cellStyle name="Comma 2 2 3 6 2" xfId="6775" xr:uid="{00000000-0005-0000-0000-0000D1060000}"/>
    <cellStyle name="Comma 2 2 3 6 3" xfId="6776" xr:uid="{00000000-0005-0000-0000-0000D2060000}"/>
    <cellStyle name="Comma 2 2 3 6 4" xfId="6777" xr:uid="{00000000-0005-0000-0000-0000D3060000}"/>
    <cellStyle name="Comma 2 2 4" xfId="1032" xr:uid="{00000000-0005-0000-0000-0000D4060000}"/>
    <cellStyle name="Comma 2 2 5" xfId="1033" xr:uid="{00000000-0005-0000-0000-0000D5060000}"/>
    <cellStyle name="Comma 2 2 6" xfId="3909" xr:uid="{00000000-0005-0000-0000-0000D6060000}"/>
    <cellStyle name="Comma 2 2 7" xfId="6778" xr:uid="{00000000-0005-0000-0000-0000D7060000}"/>
    <cellStyle name="Comma 2 2 7 2" xfId="6779" xr:uid="{00000000-0005-0000-0000-0000D8060000}"/>
    <cellStyle name="Comma 2 2 7 3" xfId="6780" xr:uid="{00000000-0005-0000-0000-0000D9060000}"/>
    <cellStyle name="Comma 2 2 7 4" xfId="6781" xr:uid="{00000000-0005-0000-0000-0000DA060000}"/>
    <cellStyle name="Comma 2 2 7 5" xfId="14757" xr:uid="{00000000-0005-0000-0000-0000DB060000}"/>
    <cellStyle name="Comma 2 2 8" xfId="6782" xr:uid="{00000000-0005-0000-0000-0000DC060000}"/>
    <cellStyle name="Comma 2 2 8 2" xfId="6783" xr:uid="{00000000-0005-0000-0000-0000DD060000}"/>
    <cellStyle name="Comma 2 2 8 3" xfId="6784" xr:uid="{00000000-0005-0000-0000-0000DE060000}"/>
    <cellStyle name="Comma 2 2 8 4" xfId="6785" xr:uid="{00000000-0005-0000-0000-0000DF060000}"/>
    <cellStyle name="Comma 2 3" xfId="147" xr:uid="{00000000-0005-0000-0000-0000E0060000}"/>
    <cellStyle name="Comma 2 3 2" xfId="1034" xr:uid="{00000000-0005-0000-0000-0000E1060000}"/>
    <cellStyle name="Comma 2 3 2 2" xfId="4249" xr:uid="{00000000-0005-0000-0000-0000E2060000}"/>
    <cellStyle name="Comma 2 3 2 2 2" xfId="6786" xr:uid="{00000000-0005-0000-0000-0000E3060000}"/>
    <cellStyle name="Comma 2 3 2 2 3" xfId="6787" xr:uid="{00000000-0005-0000-0000-0000E4060000}"/>
    <cellStyle name="Comma 2 3 2 2 4" xfId="6788" xr:uid="{00000000-0005-0000-0000-0000E5060000}"/>
    <cellStyle name="Comma 2 3 2 3" xfId="6789" xr:uid="{00000000-0005-0000-0000-0000E6060000}"/>
    <cellStyle name="Comma 2 3 2 3 2" xfId="6790" xr:uid="{00000000-0005-0000-0000-0000E7060000}"/>
    <cellStyle name="Comma 2 3 2 3 3" xfId="6791" xr:uid="{00000000-0005-0000-0000-0000E8060000}"/>
    <cellStyle name="Comma 2 3 2 3 4" xfId="6792" xr:uid="{00000000-0005-0000-0000-0000E9060000}"/>
    <cellStyle name="Comma 2 3 2 4" xfId="6793" xr:uid="{00000000-0005-0000-0000-0000EA060000}"/>
    <cellStyle name="Comma 2 3 2 4 2" xfId="6794" xr:uid="{00000000-0005-0000-0000-0000EB060000}"/>
    <cellStyle name="Comma 2 3 2 4 3" xfId="6795" xr:uid="{00000000-0005-0000-0000-0000EC060000}"/>
    <cellStyle name="Comma 2 3 2 4 4" xfId="6796" xr:uid="{00000000-0005-0000-0000-0000ED060000}"/>
    <cellStyle name="Comma 2 3 3" xfId="1035" xr:uid="{00000000-0005-0000-0000-0000EE060000}"/>
    <cellStyle name="Comma 2 3 3 2" xfId="4250" xr:uid="{00000000-0005-0000-0000-0000EF060000}"/>
    <cellStyle name="Comma 2 3 3 2 2" xfId="6797" xr:uid="{00000000-0005-0000-0000-0000F0060000}"/>
    <cellStyle name="Comma 2 3 3 2 3" xfId="6798" xr:uid="{00000000-0005-0000-0000-0000F1060000}"/>
    <cellStyle name="Comma 2 3 3 2 4" xfId="6799" xr:uid="{00000000-0005-0000-0000-0000F2060000}"/>
    <cellStyle name="Comma 2 3 3 3" xfId="6800" xr:uid="{00000000-0005-0000-0000-0000F3060000}"/>
    <cellStyle name="Comma 2 3 3 3 2" xfId="6801" xr:uid="{00000000-0005-0000-0000-0000F4060000}"/>
    <cellStyle name="Comma 2 3 3 3 3" xfId="6802" xr:uid="{00000000-0005-0000-0000-0000F5060000}"/>
    <cellStyle name="Comma 2 3 3 3 4" xfId="6803" xr:uid="{00000000-0005-0000-0000-0000F6060000}"/>
    <cellStyle name="Comma 2 3 3 4" xfId="6804" xr:uid="{00000000-0005-0000-0000-0000F7060000}"/>
    <cellStyle name="Comma 2 3 3 4 2" xfId="6805" xr:uid="{00000000-0005-0000-0000-0000F8060000}"/>
    <cellStyle name="Comma 2 3 3 4 3" xfId="6806" xr:uid="{00000000-0005-0000-0000-0000F9060000}"/>
    <cellStyle name="Comma 2 3 3 4 4" xfId="6807" xr:uid="{00000000-0005-0000-0000-0000FA060000}"/>
    <cellStyle name="Comma 2 3 4" xfId="1036" xr:uid="{00000000-0005-0000-0000-0000FB060000}"/>
    <cellStyle name="Comma 2 3 4 2" xfId="6808" xr:uid="{00000000-0005-0000-0000-0000FC060000}"/>
    <cellStyle name="Comma 2 3 4 2 2" xfId="6809" xr:uid="{00000000-0005-0000-0000-0000FD060000}"/>
    <cellStyle name="Comma 2 3 4 2 3" xfId="6810" xr:uid="{00000000-0005-0000-0000-0000FE060000}"/>
    <cellStyle name="Comma 2 3 4 2 4" xfId="6811" xr:uid="{00000000-0005-0000-0000-0000FF060000}"/>
    <cellStyle name="Comma 2 3 4 3" xfId="6812" xr:uid="{00000000-0005-0000-0000-000000070000}"/>
    <cellStyle name="Comma 2 3 4 3 2" xfId="6813" xr:uid="{00000000-0005-0000-0000-000001070000}"/>
    <cellStyle name="Comma 2 3 4 3 3" xfId="6814" xr:uid="{00000000-0005-0000-0000-000002070000}"/>
    <cellStyle name="Comma 2 3 4 3 4" xfId="6815" xr:uid="{00000000-0005-0000-0000-000003070000}"/>
    <cellStyle name="Comma 2 3 5" xfId="4091" xr:uid="{00000000-0005-0000-0000-000004070000}"/>
    <cellStyle name="Comma 2 3 6" xfId="6816" xr:uid="{00000000-0005-0000-0000-000005070000}"/>
    <cellStyle name="Comma 2 3 7" xfId="6817" xr:uid="{00000000-0005-0000-0000-000006070000}"/>
    <cellStyle name="Comma 2 4" xfId="1037" xr:uid="{00000000-0005-0000-0000-000007070000}"/>
    <cellStyle name="Comma 2 4 2" xfId="1038" xr:uid="{00000000-0005-0000-0000-000008070000}"/>
    <cellStyle name="Comma 2 4 2 2" xfId="4251" xr:uid="{00000000-0005-0000-0000-000009070000}"/>
    <cellStyle name="Comma 2 4 2 2 2" xfId="6818" xr:uid="{00000000-0005-0000-0000-00000A070000}"/>
    <cellStyle name="Comma 2 4 2 2 3" xfId="6819" xr:uid="{00000000-0005-0000-0000-00000B070000}"/>
    <cellStyle name="Comma 2 4 2 2 4" xfId="6820" xr:uid="{00000000-0005-0000-0000-00000C070000}"/>
    <cellStyle name="Comma 2 4 3" xfId="1039" xr:uid="{00000000-0005-0000-0000-00000D070000}"/>
    <cellStyle name="Comma 2 4 3 2" xfId="4252" xr:uid="{00000000-0005-0000-0000-00000E070000}"/>
    <cellStyle name="Comma 2 4 3 2 2" xfId="6821" xr:uid="{00000000-0005-0000-0000-00000F070000}"/>
    <cellStyle name="Comma 2 4 3 2 3" xfId="6822" xr:uid="{00000000-0005-0000-0000-000010070000}"/>
    <cellStyle name="Comma 2 4 3 2 4" xfId="6823" xr:uid="{00000000-0005-0000-0000-000011070000}"/>
    <cellStyle name="Comma 2 4 4" xfId="4092" xr:uid="{00000000-0005-0000-0000-000012070000}"/>
    <cellStyle name="Comma 2 4 4 2" xfId="6824" xr:uid="{00000000-0005-0000-0000-000013070000}"/>
    <cellStyle name="Comma 2 4 4 3" xfId="6825" xr:uid="{00000000-0005-0000-0000-000014070000}"/>
    <cellStyle name="Comma 2 4 4 4" xfId="6826" xr:uid="{00000000-0005-0000-0000-000015070000}"/>
    <cellStyle name="Comma 2 4 5" xfId="6827" xr:uid="{00000000-0005-0000-0000-000016070000}"/>
    <cellStyle name="Comma 2 4 5 2" xfId="6828" xr:uid="{00000000-0005-0000-0000-000017070000}"/>
    <cellStyle name="Comma 2 4 5 3" xfId="6829" xr:uid="{00000000-0005-0000-0000-000018070000}"/>
    <cellStyle name="Comma 2 4 5 4" xfId="6830" xr:uid="{00000000-0005-0000-0000-000019070000}"/>
    <cellStyle name="Comma 2 4 5 5" xfId="14758" xr:uid="{00000000-0005-0000-0000-00001A070000}"/>
    <cellStyle name="Comma 2 4 6" xfId="6831" xr:uid="{00000000-0005-0000-0000-00001B070000}"/>
    <cellStyle name="Comma 2 4 6 2" xfId="6832" xr:uid="{00000000-0005-0000-0000-00001C070000}"/>
    <cellStyle name="Comma 2 4 6 3" xfId="6833" xr:uid="{00000000-0005-0000-0000-00001D070000}"/>
    <cellStyle name="Comma 2 4 6 4" xfId="6834" xr:uid="{00000000-0005-0000-0000-00001E070000}"/>
    <cellStyle name="Comma 2 4 6 5" xfId="14759" xr:uid="{00000000-0005-0000-0000-00001F070000}"/>
    <cellStyle name="Comma 2 5" xfId="1040" xr:uid="{00000000-0005-0000-0000-000020070000}"/>
    <cellStyle name="Comma 2 5 10" xfId="6835" xr:uid="{00000000-0005-0000-0000-000021070000}"/>
    <cellStyle name="Comma 2 5 10 2" xfId="6836" xr:uid="{00000000-0005-0000-0000-000022070000}"/>
    <cellStyle name="Comma 2 5 10 3" xfId="6837" xr:uid="{00000000-0005-0000-0000-000023070000}"/>
    <cellStyle name="Comma 2 5 10 4" xfId="6838" xr:uid="{00000000-0005-0000-0000-000024070000}"/>
    <cellStyle name="Comma 2 5 11" xfId="6839" xr:uid="{00000000-0005-0000-0000-000025070000}"/>
    <cellStyle name="Comma 2 5 11 2" xfId="6840" xr:uid="{00000000-0005-0000-0000-000026070000}"/>
    <cellStyle name="Comma 2 5 11 3" xfId="6841" xr:uid="{00000000-0005-0000-0000-000027070000}"/>
    <cellStyle name="Comma 2 5 11 4" xfId="6842" xr:uid="{00000000-0005-0000-0000-000028070000}"/>
    <cellStyle name="Comma 2 5 12" xfId="14760" xr:uid="{00000000-0005-0000-0000-000029070000}"/>
    <cellStyle name="Comma 2 5 2" xfId="1041" xr:uid="{00000000-0005-0000-0000-00002A070000}"/>
    <cellStyle name="Comma 2 5 2 10" xfId="14761" xr:uid="{00000000-0005-0000-0000-00002B070000}"/>
    <cellStyle name="Comma 2 5 2 2" xfId="1042" xr:uid="{00000000-0005-0000-0000-00002C070000}"/>
    <cellStyle name="Comma 2 5 2 2 2" xfId="1043" xr:uid="{00000000-0005-0000-0000-00002D070000}"/>
    <cellStyle name="Comma 2 5 2 2 2 2" xfId="1044" xr:uid="{00000000-0005-0000-0000-00002E070000}"/>
    <cellStyle name="Comma 2 5 2 2 2 2 2" xfId="4257" xr:uid="{00000000-0005-0000-0000-00002F070000}"/>
    <cellStyle name="Comma 2 5 2 2 2 2 2 2" xfId="6843" xr:uid="{00000000-0005-0000-0000-000030070000}"/>
    <cellStyle name="Comma 2 5 2 2 2 2 2 3" xfId="6844" xr:uid="{00000000-0005-0000-0000-000031070000}"/>
    <cellStyle name="Comma 2 5 2 2 2 2 2 4" xfId="6845" xr:uid="{00000000-0005-0000-0000-000032070000}"/>
    <cellStyle name="Comma 2 5 2 2 2 2 3" xfId="14762" xr:uid="{00000000-0005-0000-0000-000033070000}"/>
    <cellStyle name="Comma 2 5 2 2 2 3" xfId="4256" xr:uid="{00000000-0005-0000-0000-000034070000}"/>
    <cellStyle name="Comma 2 5 2 2 2 3 2" xfId="6846" xr:uid="{00000000-0005-0000-0000-000035070000}"/>
    <cellStyle name="Comma 2 5 2 2 2 3 3" xfId="6847" xr:uid="{00000000-0005-0000-0000-000036070000}"/>
    <cellStyle name="Comma 2 5 2 2 2 3 4" xfId="6848" xr:uid="{00000000-0005-0000-0000-000037070000}"/>
    <cellStyle name="Comma 2 5 2 2 2 4" xfId="6849" xr:uid="{00000000-0005-0000-0000-000038070000}"/>
    <cellStyle name="Comma 2 5 2 2 2 4 2" xfId="6850" xr:uid="{00000000-0005-0000-0000-000039070000}"/>
    <cellStyle name="Comma 2 5 2 2 2 4 3" xfId="6851" xr:uid="{00000000-0005-0000-0000-00003A070000}"/>
    <cellStyle name="Comma 2 5 2 2 2 4 4" xfId="6852" xr:uid="{00000000-0005-0000-0000-00003B070000}"/>
    <cellStyle name="Comma 2 5 2 2 2 5" xfId="6853" xr:uid="{00000000-0005-0000-0000-00003C070000}"/>
    <cellStyle name="Comma 2 5 2 2 2 5 2" xfId="6854" xr:uid="{00000000-0005-0000-0000-00003D070000}"/>
    <cellStyle name="Comma 2 5 2 2 2 5 3" xfId="6855" xr:uid="{00000000-0005-0000-0000-00003E070000}"/>
    <cellStyle name="Comma 2 5 2 2 2 5 4" xfId="6856" xr:uid="{00000000-0005-0000-0000-00003F070000}"/>
    <cellStyle name="Comma 2 5 2 2 2 6" xfId="14763" xr:uid="{00000000-0005-0000-0000-000040070000}"/>
    <cellStyle name="Comma 2 5 2 2 3" xfId="1045" xr:uid="{00000000-0005-0000-0000-000041070000}"/>
    <cellStyle name="Comma 2 5 2 2 3 2" xfId="1046" xr:uid="{00000000-0005-0000-0000-000042070000}"/>
    <cellStyle name="Comma 2 5 2 2 3 2 2" xfId="4259" xr:uid="{00000000-0005-0000-0000-000043070000}"/>
    <cellStyle name="Comma 2 5 2 2 3 2 2 2" xfId="6857" xr:uid="{00000000-0005-0000-0000-000044070000}"/>
    <cellStyle name="Comma 2 5 2 2 3 2 2 3" xfId="6858" xr:uid="{00000000-0005-0000-0000-000045070000}"/>
    <cellStyle name="Comma 2 5 2 2 3 2 2 4" xfId="6859" xr:uid="{00000000-0005-0000-0000-000046070000}"/>
    <cellStyle name="Comma 2 5 2 2 3 2 3" xfId="14764" xr:uid="{00000000-0005-0000-0000-000047070000}"/>
    <cellStyle name="Comma 2 5 2 2 3 3" xfId="4258" xr:uid="{00000000-0005-0000-0000-000048070000}"/>
    <cellStyle name="Comma 2 5 2 2 3 3 2" xfId="6860" xr:uid="{00000000-0005-0000-0000-000049070000}"/>
    <cellStyle name="Comma 2 5 2 2 3 3 3" xfId="6861" xr:uid="{00000000-0005-0000-0000-00004A070000}"/>
    <cellStyle name="Comma 2 5 2 2 3 3 4" xfId="6862" xr:uid="{00000000-0005-0000-0000-00004B070000}"/>
    <cellStyle name="Comma 2 5 2 2 3 4" xfId="6863" xr:uid="{00000000-0005-0000-0000-00004C070000}"/>
    <cellStyle name="Comma 2 5 2 2 3 4 2" xfId="6864" xr:uid="{00000000-0005-0000-0000-00004D070000}"/>
    <cellStyle name="Comma 2 5 2 2 3 4 3" xfId="6865" xr:uid="{00000000-0005-0000-0000-00004E070000}"/>
    <cellStyle name="Comma 2 5 2 2 3 4 4" xfId="6866" xr:uid="{00000000-0005-0000-0000-00004F070000}"/>
    <cellStyle name="Comma 2 5 2 2 3 5" xfId="6867" xr:uid="{00000000-0005-0000-0000-000050070000}"/>
    <cellStyle name="Comma 2 5 2 2 3 5 2" xfId="6868" xr:uid="{00000000-0005-0000-0000-000051070000}"/>
    <cellStyle name="Comma 2 5 2 2 3 5 3" xfId="6869" xr:uid="{00000000-0005-0000-0000-000052070000}"/>
    <cellStyle name="Comma 2 5 2 2 3 5 4" xfId="6870" xr:uid="{00000000-0005-0000-0000-000053070000}"/>
    <cellStyle name="Comma 2 5 2 2 3 6" xfId="14765" xr:uid="{00000000-0005-0000-0000-000054070000}"/>
    <cellStyle name="Comma 2 5 2 2 4" xfId="1047" xr:uid="{00000000-0005-0000-0000-000055070000}"/>
    <cellStyle name="Comma 2 5 2 2 4 2" xfId="1048" xr:uid="{00000000-0005-0000-0000-000056070000}"/>
    <cellStyle name="Comma 2 5 2 2 4 2 2" xfId="4261" xr:uid="{00000000-0005-0000-0000-000057070000}"/>
    <cellStyle name="Comma 2 5 2 2 4 2 2 2" xfId="6871" xr:uid="{00000000-0005-0000-0000-000058070000}"/>
    <cellStyle name="Comma 2 5 2 2 4 2 2 3" xfId="6872" xr:uid="{00000000-0005-0000-0000-000059070000}"/>
    <cellStyle name="Comma 2 5 2 2 4 2 2 4" xfId="6873" xr:uid="{00000000-0005-0000-0000-00005A070000}"/>
    <cellStyle name="Comma 2 5 2 2 4 2 3" xfId="14766" xr:uid="{00000000-0005-0000-0000-00005B070000}"/>
    <cellStyle name="Comma 2 5 2 2 4 3" xfId="4260" xr:uid="{00000000-0005-0000-0000-00005C070000}"/>
    <cellStyle name="Comma 2 5 2 2 4 3 2" xfId="6874" xr:uid="{00000000-0005-0000-0000-00005D070000}"/>
    <cellStyle name="Comma 2 5 2 2 4 3 3" xfId="6875" xr:uid="{00000000-0005-0000-0000-00005E070000}"/>
    <cellStyle name="Comma 2 5 2 2 4 3 4" xfId="6876" xr:uid="{00000000-0005-0000-0000-00005F070000}"/>
    <cellStyle name="Comma 2 5 2 2 4 4" xfId="6877" xr:uid="{00000000-0005-0000-0000-000060070000}"/>
    <cellStyle name="Comma 2 5 2 2 4 4 2" xfId="6878" xr:uid="{00000000-0005-0000-0000-000061070000}"/>
    <cellStyle name="Comma 2 5 2 2 4 4 3" xfId="6879" xr:uid="{00000000-0005-0000-0000-000062070000}"/>
    <cellStyle name="Comma 2 5 2 2 4 4 4" xfId="6880" xr:uid="{00000000-0005-0000-0000-000063070000}"/>
    <cellStyle name="Comma 2 5 2 2 4 5" xfId="6881" xr:uid="{00000000-0005-0000-0000-000064070000}"/>
    <cellStyle name="Comma 2 5 2 2 4 5 2" xfId="6882" xr:uid="{00000000-0005-0000-0000-000065070000}"/>
    <cellStyle name="Comma 2 5 2 2 4 5 3" xfId="6883" xr:uid="{00000000-0005-0000-0000-000066070000}"/>
    <cellStyle name="Comma 2 5 2 2 4 5 4" xfId="6884" xr:uid="{00000000-0005-0000-0000-000067070000}"/>
    <cellStyle name="Comma 2 5 2 2 4 6" xfId="14767" xr:uid="{00000000-0005-0000-0000-000068070000}"/>
    <cellStyle name="Comma 2 5 2 2 5" xfId="1049" xr:uid="{00000000-0005-0000-0000-000069070000}"/>
    <cellStyle name="Comma 2 5 2 2 5 2" xfId="4262" xr:uid="{00000000-0005-0000-0000-00006A070000}"/>
    <cellStyle name="Comma 2 5 2 2 5 2 2" xfId="6885" xr:uid="{00000000-0005-0000-0000-00006B070000}"/>
    <cellStyle name="Comma 2 5 2 2 5 2 3" xfId="6886" xr:uid="{00000000-0005-0000-0000-00006C070000}"/>
    <cellStyle name="Comma 2 5 2 2 5 2 4" xfId="6887" xr:uid="{00000000-0005-0000-0000-00006D070000}"/>
    <cellStyle name="Comma 2 5 2 2 5 3" xfId="14768" xr:uid="{00000000-0005-0000-0000-00006E070000}"/>
    <cellStyle name="Comma 2 5 2 2 6" xfId="4255" xr:uid="{00000000-0005-0000-0000-00006F070000}"/>
    <cellStyle name="Comma 2 5 2 2 6 2" xfId="6888" xr:uid="{00000000-0005-0000-0000-000070070000}"/>
    <cellStyle name="Comma 2 5 2 2 6 3" xfId="6889" xr:uid="{00000000-0005-0000-0000-000071070000}"/>
    <cellStyle name="Comma 2 5 2 2 6 4" xfId="6890" xr:uid="{00000000-0005-0000-0000-000072070000}"/>
    <cellStyle name="Comma 2 5 2 2 7" xfId="6891" xr:uid="{00000000-0005-0000-0000-000073070000}"/>
    <cellStyle name="Comma 2 5 2 2 7 2" xfId="6892" xr:uid="{00000000-0005-0000-0000-000074070000}"/>
    <cellStyle name="Comma 2 5 2 2 7 3" xfId="6893" xr:uid="{00000000-0005-0000-0000-000075070000}"/>
    <cellStyle name="Comma 2 5 2 2 7 4" xfId="6894" xr:uid="{00000000-0005-0000-0000-000076070000}"/>
    <cellStyle name="Comma 2 5 2 2 8" xfId="6895" xr:uid="{00000000-0005-0000-0000-000077070000}"/>
    <cellStyle name="Comma 2 5 2 2 8 2" xfId="6896" xr:uid="{00000000-0005-0000-0000-000078070000}"/>
    <cellStyle name="Comma 2 5 2 2 8 3" xfId="6897" xr:uid="{00000000-0005-0000-0000-000079070000}"/>
    <cellStyle name="Comma 2 5 2 2 8 4" xfId="6898" xr:uid="{00000000-0005-0000-0000-00007A070000}"/>
    <cellStyle name="Comma 2 5 2 2 9" xfId="14769" xr:uid="{00000000-0005-0000-0000-00007B070000}"/>
    <cellStyle name="Comma 2 5 2 3" xfId="1050" xr:uid="{00000000-0005-0000-0000-00007C070000}"/>
    <cellStyle name="Comma 2 5 2 3 2" xfId="1051" xr:uid="{00000000-0005-0000-0000-00007D070000}"/>
    <cellStyle name="Comma 2 5 2 3 2 2" xfId="4264" xr:uid="{00000000-0005-0000-0000-00007E070000}"/>
    <cellStyle name="Comma 2 5 2 3 2 2 2" xfId="6899" xr:uid="{00000000-0005-0000-0000-00007F070000}"/>
    <cellStyle name="Comma 2 5 2 3 2 2 3" xfId="6900" xr:uid="{00000000-0005-0000-0000-000080070000}"/>
    <cellStyle name="Comma 2 5 2 3 2 2 4" xfId="6901" xr:uid="{00000000-0005-0000-0000-000081070000}"/>
    <cellStyle name="Comma 2 5 2 3 2 3" xfId="14770" xr:uid="{00000000-0005-0000-0000-000082070000}"/>
    <cellStyle name="Comma 2 5 2 3 3" xfId="4263" xr:uid="{00000000-0005-0000-0000-000083070000}"/>
    <cellStyle name="Comma 2 5 2 3 3 2" xfId="6902" xr:uid="{00000000-0005-0000-0000-000084070000}"/>
    <cellStyle name="Comma 2 5 2 3 3 3" xfId="6903" xr:uid="{00000000-0005-0000-0000-000085070000}"/>
    <cellStyle name="Comma 2 5 2 3 3 4" xfId="6904" xr:uid="{00000000-0005-0000-0000-000086070000}"/>
    <cellStyle name="Comma 2 5 2 3 4" xfId="6905" xr:uid="{00000000-0005-0000-0000-000087070000}"/>
    <cellStyle name="Comma 2 5 2 3 4 2" xfId="6906" xr:uid="{00000000-0005-0000-0000-000088070000}"/>
    <cellStyle name="Comma 2 5 2 3 4 3" xfId="6907" xr:uid="{00000000-0005-0000-0000-000089070000}"/>
    <cellStyle name="Comma 2 5 2 3 4 4" xfId="6908" xr:uid="{00000000-0005-0000-0000-00008A070000}"/>
    <cellStyle name="Comma 2 5 2 3 5" xfId="6909" xr:uid="{00000000-0005-0000-0000-00008B070000}"/>
    <cellStyle name="Comma 2 5 2 3 5 2" xfId="6910" xr:uid="{00000000-0005-0000-0000-00008C070000}"/>
    <cellStyle name="Comma 2 5 2 3 5 3" xfId="6911" xr:uid="{00000000-0005-0000-0000-00008D070000}"/>
    <cellStyle name="Comma 2 5 2 3 5 4" xfId="6912" xr:uid="{00000000-0005-0000-0000-00008E070000}"/>
    <cellStyle name="Comma 2 5 2 3 6" xfId="14771" xr:uid="{00000000-0005-0000-0000-00008F070000}"/>
    <cellStyle name="Comma 2 5 2 4" xfId="1052" xr:uid="{00000000-0005-0000-0000-000090070000}"/>
    <cellStyle name="Comma 2 5 2 4 2" xfId="1053" xr:uid="{00000000-0005-0000-0000-000091070000}"/>
    <cellStyle name="Comma 2 5 2 4 2 2" xfId="4266" xr:uid="{00000000-0005-0000-0000-000092070000}"/>
    <cellStyle name="Comma 2 5 2 4 2 2 2" xfId="6913" xr:uid="{00000000-0005-0000-0000-000093070000}"/>
    <cellStyle name="Comma 2 5 2 4 2 2 3" xfId="6914" xr:uid="{00000000-0005-0000-0000-000094070000}"/>
    <cellStyle name="Comma 2 5 2 4 2 2 4" xfId="6915" xr:uid="{00000000-0005-0000-0000-000095070000}"/>
    <cellStyle name="Comma 2 5 2 4 2 3" xfId="14772" xr:uid="{00000000-0005-0000-0000-000096070000}"/>
    <cellStyle name="Comma 2 5 2 4 3" xfId="4265" xr:uid="{00000000-0005-0000-0000-000097070000}"/>
    <cellStyle name="Comma 2 5 2 4 3 2" xfId="6916" xr:uid="{00000000-0005-0000-0000-000098070000}"/>
    <cellStyle name="Comma 2 5 2 4 3 3" xfId="6917" xr:uid="{00000000-0005-0000-0000-000099070000}"/>
    <cellStyle name="Comma 2 5 2 4 3 4" xfId="6918" xr:uid="{00000000-0005-0000-0000-00009A070000}"/>
    <cellStyle name="Comma 2 5 2 4 4" xfId="6919" xr:uid="{00000000-0005-0000-0000-00009B070000}"/>
    <cellStyle name="Comma 2 5 2 4 4 2" xfId="6920" xr:uid="{00000000-0005-0000-0000-00009C070000}"/>
    <cellStyle name="Comma 2 5 2 4 4 3" xfId="6921" xr:uid="{00000000-0005-0000-0000-00009D070000}"/>
    <cellStyle name="Comma 2 5 2 4 4 4" xfId="6922" xr:uid="{00000000-0005-0000-0000-00009E070000}"/>
    <cellStyle name="Comma 2 5 2 4 5" xfId="6923" xr:uid="{00000000-0005-0000-0000-00009F070000}"/>
    <cellStyle name="Comma 2 5 2 4 5 2" xfId="6924" xr:uid="{00000000-0005-0000-0000-0000A0070000}"/>
    <cellStyle name="Comma 2 5 2 4 5 3" xfId="6925" xr:uid="{00000000-0005-0000-0000-0000A1070000}"/>
    <cellStyle name="Comma 2 5 2 4 5 4" xfId="6926" xr:uid="{00000000-0005-0000-0000-0000A2070000}"/>
    <cellStyle name="Comma 2 5 2 4 6" xfId="14773" xr:uid="{00000000-0005-0000-0000-0000A3070000}"/>
    <cellStyle name="Comma 2 5 2 5" xfId="1054" xr:uid="{00000000-0005-0000-0000-0000A4070000}"/>
    <cellStyle name="Comma 2 5 2 5 2" xfId="1055" xr:uid="{00000000-0005-0000-0000-0000A5070000}"/>
    <cellStyle name="Comma 2 5 2 5 2 2" xfId="4268" xr:uid="{00000000-0005-0000-0000-0000A6070000}"/>
    <cellStyle name="Comma 2 5 2 5 2 2 2" xfId="6927" xr:uid="{00000000-0005-0000-0000-0000A7070000}"/>
    <cellStyle name="Comma 2 5 2 5 2 2 3" xfId="6928" xr:uid="{00000000-0005-0000-0000-0000A8070000}"/>
    <cellStyle name="Comma 2 5 2 5 2 2 4" xfId="6929" xr:uid="{00000000-0005-0000-0000-0000A9070000}"/>
    <cellStyle name="Comma 2 5 2 5 2 3" xfId="14774" xr:uid="{00000000-0005-0000-0000-0000AA070000}"/>
    <cellStyle name="Comma 2 5 2 5 3" xfId="4267" xr:uid="{00000000-0005-0000-0000-0000AB070000}"/>
    <cellStyle name="Comma 2 5 2 5 3 2" xfId="6930" xr:uid="{00000000-0005-0000-0000-0000AC070000}"/>
    <cellStyle name="Comma 2 5 2 5 3 3" xfId="6931" xr:uid="{00000000-0005-0000-0000-0000AD070000}"/>
    <cellStyle name="Comma 2 5 2 5 3 4" xfId="6932" xr:uid="{00000000-0005-0000-0000-0000AE070000}"/>
    <cellStyle name="Comma 2 5 2 5 4" xfId="6933" xr:uid="{00000000-0005-0000-0000-0000AF070000}"/>
    <cellStyle name="Comma 2 5 2 5 4 2" xfId="6934" xr:uid="{00000000-0005-0000-0000-0000B0070000}"/>
    <cellStyle name="Comma 2 5 2 5 4 3" xfId="6935" xr:uid="{00000000-0005-0000-0000-0000B1070000}"/>
    <cellStyle name="Comma 2 5 2 5 4 4" xfId="6936" xr:uid="{00000000-0005-0000-0000-0000B2070000}"/>
    <cellStyle name="Comma 2 5 2 5 5" xfId="6937" xr:uid="{00000000-0005-0000-0000-0000B3070000}"/>
    <cellStyle name="Comma 2 5 2 5 5 2" xfId="6938" xr:uid="{00000000-0005-0000-0000-0000B4070000}"/>
    <cellStyle name="Comma 2 5 2 5 5 3" xfId="6939" xr:uid="{00000000-0005-0000-0000-0000B5070000}"/>
    <cellStyle name="Comma 2 5 2 5 5 4" xfId="6940" xr:uid="{00000000-0005-0000-0000-0000B6070000}"/>
    <cellStyle name="Comma 2 5 2 5 6" xfId="14775" xr:uid="{00000000-0005-0000-0000-0000B7070000}"/>
    <cellStyle name="Comma 2 5 2 6" xfId="1056" xr:uid="{00000000-0005-0000-0000-0000B8070000}"/>
    <cellStyle name="Comma 2 5 2 6 2" xfId="4269" xr:uid="{00000000-0005-0000-0000-0000B9070000}"/>
    <cellStyle name="Comma 2 5 2 6 2 2" xfId="6941" xr:uid="{00000000-0005-0000-0000-0000BA070000}"/>
    <cellStyle name="Comma 2 5 2 6 2 3" xfId="6942" xr:uid="{00000000-0005-0000-0000-0000BB070000}"/>
    <cellStyle name="Comma 2 5 2 6 2 4" xfId="6943" xr:uid="{00000000-0005-0000-0000-0000BC070000}"/>
    <cellStyle name="Comma 2 5 2 6 3" xfId="14776" xr:uid="{00000000-0005-0000-0000-0000BD070000}"/>
    <cellStyle name="Comma 2 5 2 7" xfId="4254" xr:uid="{00000000-0005-0000-0000-0000BE070000}"/>
    <cellStyle name="Comma 2 5 2 7 2" xfId="6944" xr:uid="{00000000-0005-0000-0000-0000BF070000}"/>
    <cellStyle name="Comma 2 5 2 7 3" xfId="6945" xr:uid="{00000000-0005-0000-0000-0000C0070000}"/>
    <cellStyle name="Comma 2 5 2 7 4" xfId="6946" xr:uid="{00000000-0005-0000-0000-0000C1070000}"/>
    <cellStyle name="Comma 2 5 2 8" xfId="6947" xr:uid="{00000000-0005-0000-0000-0000C2070000}"/>
    <cellStyle name="Comma 2 5 2 8 2" xfId="6948" xr:uid="{00000000-0005-0000-0000-0000C3070000}"/>
    <cellStyle name="Comma 2 5 2 8 3" xfId="6949" xr:uid="{00000000-0005-0000-0000-0000C4070000}"/>
    <cellStyle name="Comma 2 5 2 8 4" xfId="6950" xr:uid="{00000000-0005-0000-0000-0000C5070000}"/>
    <cellStyle name="Comma 2 5 2 9" xfId="6951" xr:uid="{00000000-0005-0000-0000-0000C6070000}"/>
    <cellStyle name="Comma 2 5 2 9 2" xfId="6952" xr:uid="{00000000-0005-0000-0000-0000C7070000}"/>
    <cellStyle name="Comma 2 5 2 9 3" xfId="6953" xr:uid="{00000000-0005-0000-0000-0000C8070000}"/>
    <cellStyle name="Comma 2 5 2 9 4" xfId="6954" xr:uid="{00000000-0005-0000-0000-0000C9070000}"/>
    <cellStyle name="Comma 2 5 3" xfId="1057" xr:uid="{00000000-0005-0000-0000-0000CA070000}"/>
    <cellStyle name="Comma 2 5 3 10" xfId="14777" xr:uid="{00000000-0005-0000-0000-0000CB070000}"/>
    <cellStyle name="Comma 2 5 3 2" xfId="1058" xr:uid="{00000000-0005-0000-0000-0000CC070000}"/>
    <cellStyle name="Comma 2 5 3 2 2" xfId="1059" xr:uid="{00000000-0005-0000-0000-0000CD070000}"/>
    <cellStyle name="Comma 2 5 3 2 2 2" xfId="1060" xr:uid="{00000000-0005-0000-0000-0000CE070000}"/>
    <cellStyle name="Comma 2 5 3 2 2 2 2" xfId="4273" xr:uid="{00000000-0005-0000-0000-0000CF070000}"/>
    <cellStyle name="Comma 2 5 3 2 2 2 2 2" xfId="6955" xr:uid="{00000000-0005-0000-0000-0000D0070000}"/>
    <cellStyle name="Comma 2 5 3 2 2 2 2 3" xfId="6956" xr:uid="{00000000-0005-0000-0000-0000D1070000}"/>
    <cellStyle name="Comma 2 5 3 2 2 2 2 4" xfId="6957" xr:uid="{00000000-0005-0000-0000-0000D2070000}"/>
    <cellStyle name="Comma 2 5 3 2 2 2 3" xfId="14778" xr:uid="{00000000-0005-0000-0000-0000D3070000}"/>
    <cellStyle name="Comma 2 5 3 2 2 3" xfId="4272" xr:uid="{00000000-0005-0000-0000-0000D4070000}"/>
    <cellStyle name="Comma 2 5 3 2 2 3 2" xfId="6958" xr:uid="{00000000-0005-0000-0000-0000D5070000}"/>
    <cellStyle name="Comma 2 5 3 2 2 3 3" xfId="6959" xr:uid="{00000000-0005-0000-0000-0000D6070000}"/>
    <cellStyle name="Comma 2 5 3 2 2 3 4" xfId="6960" xr:uid="{00000000-0005-0000-0000-0000D7070000}"/>
    <cellStyle name="Comma 2 5 3 2 2 4" xfId="6961" xr:uid="{00000000-0005-0000-0000-0000D8070000}"/>
    <cellStyle name="Comma 2 5 3 2 2 4 2" xfId="6962" xr:uid="{00000000-0005-0000-0000-0000D9070000}"/>
    <cellStyle name="Comma 2 5 3 2 2 4 3" xfId="6963" xr:uid="{00000000-0005-0000-0000-0000DA070000}"/>
    <cellStyle name="Comma 2 5 3 2 2 4 4" xfId="6964" xr:uid="{00000000-0005-0000-0000-0000DB070000}"/>
    <cellStyle name="Comma 2 5 3 2 2 5" xfId="6965" xr:uid="{00000000-0005-0000-0000-0000DC070000}"/>
    <cellStyle name="Comma 2 5 3 2 2 5 2" xfId="6966" xr:uid="{00000000-0005-0000-0000-0000DD070000}"/>
    <cellStyle name="Comma 2 5 3 2 2 5 3" xfId="6967" xr:uid="{00000000-0005-0000-0000-0000DE070000}"/>
    <cellStyle name="Comma 2 5 3 2 2 5 4" xfId="6968" xr:uid="{00000000-0005-0000-0000-0000DF070000}"/>
    <cellStyle name="Comma 2 5 3 2 2 6" xfId="14779" xr:uid="{00000000-0005-0000-0000-0000E0070000}"/>
    <cellStyle name="Comma 2 5 3 2 3" xfId="1061" xr:uid="{00000000-0005-0000-0000-0000E1070000}"/>
    <cellStyle name="Comma 2 5 3 2 3 2" xfId="1062" xr:uid="{00000000-0005-0000-0000-0000E2070000}"/>
    <cellStyle name="Comma 2 5 3 2 3 2 2" xfId="4275" xr:uid="{00000000-0005-0000-0000-0000E3070000}"/>
    <cellStyle name="Comma 2 5 3 2 3 2 2 2" xfId="6969" xr:uid="{00000000-0005-0000-0000-0000E4070000}"/>
    <cellStyle name="Comma 2 5 3 2 3 2 2 3" xfId="6970" xr:uid="{00000000-0005-0000-0000-0000E5070000}"/>
    <cellStyle name="Comma 2 5 3 2 3 2 2 4" xfId="6971" xr:uid="{00000000-0005-0000-0000-0000E6070000}"/>
    <cellStyle name="Comma 2 5 3 2 3 2 3" xfId="14780" xr:uid="{00000000-0005-0000-0000-0000E7070000}"/>
    <cellStyle name="Comma 2 5 3 2 3 3" xfId="4274" xr:uid="{00000000-0005-0000-0000-0000E8070000}"/>
    <cellStyle name="Comma 2 5 3 2 3 3 2" xfId="6972" xr:uid="{00000000-0005-0000-0000-0000E9070000}"/>
    <cellStyle name="Comma 2 5 3 2 3 3 3" xfId="6973" xr:uid="{00000000-0005-0000-0000-0000EA070000}"/>
    <cellStyle name="Comma 2 5 3 2 3 3 4" xfId="6974" xr:uid="{00000000-0005-0000-0000-0000EB070000}"/>
    <cellStyle name="Comma 2 5 3 2 3 4" xfId="6975" xr:uid="{00000000-0005-0000-0000-0000EC070000}"/>
    <cellStyle name="Comma 2 5 3 2 3 4 2" xfId="6976" xr:uid="{00000000-0005-0000-0000-0000ED070000}"/>
    <cellStyle name="Comma 2 5 3 2 3 4 3" xfId="6977" xr:uid="{00000000-0005-0000-0000-0000EE070000}"/>
    <cellStyle name="Comma 2 5 3 2 3 4 4" xfId="6978" xr:uid="{00000000-0005-0000-0000-0000EF070000}"/>
    <cellStyle name="Comma 2 5 3 2 3 5" xfId="6979" xr:uid="{00000000-0005-0000-0000-0000F0070000}"/>
    <cellStyle name="Comma 2 5 3 2 3 5 2" xfId="6980" xr:uid="{00000000-0005-0000-0000-0000F1070000}"/>
    <cellStyle name="Comma 2 5 3 2 3 5 3" xfId="6981" xr:uid="{00000000-0005-0000-0000-0000F2070000}"/>
    <cellStyle name="Comma 2 5 3 2 3 5 4" xfId="6982" xr:uid="{00000000-0005-0000-0000-0000F3070000}"/>
    <cellStyle name="Comma 2 5 3 2 3 6" xfId="14781" xr:uid="{00000000-0005-0000-0000-0000F4070000}"/>
    <cellStyle name="Comma 2 5 3 2 4" xfId="1063" xr:uid="{00000000-0005-0000-0000-0000F5070000}"/>
    <cellStyle name="Comma 2 5 3 2 4 2" xfId="1064" xr:uid="{00000000-0005-0000-0000-0000F6070000}"/>
    <cellStyle name="Comma 2 5 3 2 4 2 2" xfId="4277" xr:uid="{00000000-0005-0000-0000-0000F7070000}"/>
    <cellStyle name="Comma 2 5 3 2 4 2 2 2" xfId="6983" xr:uid="{00000000-0005-0000-0000-0000F8070000}"/>
    <cellStyle name="Comma 2 5 3 2 4 2 2 3" xfId="6984" xr:uid="{00000000-0005-0000-0000-0000F9070000}"/>
    <cellStyle name="Comma 2 5 3 2 4 2 2 4" xfId="6985" xr:uid="{00000000-0005-0000-0000-0000FA070000}"/>
    <cellStyle name="Comma 2 5 3 2 4 2 3" xfId="14782" xr:uid="{00000000-0005-0000-0000-0000FB070000}"/>
    <cellStyle name="Comma 2 5 3 2 4 3" xfId="4276" xr:uid="{00000000-0005-0000-0000-0000FC070000}"/>
    <cellStyle name="Comma 2 5 3 2 4 3 2" xfId="6986" xr:uid="{00000000-0005-0000-0000-0000FD070000}"/>
    <cellStyle name="Comma 2 5 3 2 4 3 3" xfId="6987" xr:uid="{00000000-0005-0000-0000-0000FE070000}"/>
    <cellStyle name="Comma 2 5 3 2 4 3 4" xfId="6988" xr:uid="{00000000-0005-0000-0000-0000FF070000}"/>
    <cellStyle name="Comma 2 5 3 2 4 4" xfId="6989" xr:uid="{00000000-0005-0000-0000-000000080000}"/>
    <cellStyle name="Comma 2 5 3 2 4 4 2" xfId="6990" xr:uid="{00000000-0005-0000-0000-000001080000}"/>
    <cellStyle name="Comma 2 5 3 2 4 4 3" xfId="6991" xr:uid="{00000000-0005-0000-0000-000002080000}"/>
    <cellStyle name="Comma 2 5 3 2 4 4 4" xfId="6992" xr:uid="{00000000-0005-0000-0000-000003080000}"/>
    <cellStyle name="Comma 2 5 3 2 4 5" xfId="6993" xr:uid="{00000000-0005-0000-0000-000004080000}"/>
    <cellStyle name="Comma 2 5 3 2 4 5 2" xfId="6994" xr:uid="{00000000-0005-0000-0000-000005080000}"/>
    <cellStyle name="Comma 2 5 3 2 4 5 3" xfId="6995" xr:uid="{00000000-0005-0000-0000-000006080000}"/>
    <cellStyle name="Comma 2 5 3 2 4 5 4" xfId="6996" xr:uid="{00000000-0005-0000-0000-000007080000}"/>
    <cellStyle name="Comma 2 5 3 2 4 6" xfId="14783" xr:uid="{00000000-0005-0000-0000-000008080000}"/>
    <cellStyle name="Comma 2 5 3 2 5" xfId="1065" xr:uid="{00000000-0005-0000-0000-000009080000}"/>
    <cellStyle name="Comma 2 5 3 2 5 2" xfId="4278" xr:uid="{00000000-0005-0000-0000-00000A080000}"/>
    <cellStyle name="Comma 2 5 3 2 5 2 2" xfId="6997" xr:uid="{00000000-0005-0000-0000-00000B080000}"/>
    <cellStyle name="Comma 2 5 3 2 5 2 3" xfId="6998" xr:uid="{00000000-0005-0000-0000-00000C080000}"/>
    <cellStyle name="Comma 2 5 3 2 5 2 4" xfId="6999" xr:uid="{00000000-0005-0000-0000-00000D080000}"/>
    <cellStyle name="Comma 2 5 3 2 5 3" xfId="14784" xr:uid="{00000000-0005-0000-0000-00000E080000}"/>
    <cellStyle name="Comma 2 5 3 2 6" xfId="4271" xr:uid="{00000000-0005-0000-0000-00000F080000}"/>
    <cellStyle name="Comma 2 5 3 2 6 2" xfId="7000" xr:uid="{00000000-0005-0000-0000-000010080000}"/>
    <cellStyle name="Comma 2 5 3 2 6 3" xfId="7001" xr:uid="{00000000-0005-0000-0000-000011080000}"/>
    <cellStyle name="Comma 2 5 3 2 6 4" xfId="7002" xr:uid="{00000000-0005-0000-0000-000012080000}"/>
    <cellStyle name="Comma 2 5 3 2 7" xfId="7003" xr:uid="{00000000-0005-0000-0000-000013080000}"/>
    <cellStyle name="Comma 2 5 3 2 7 2" xfId="7004" xr:uid="{00000000-0005-0000-0000-000014080000}"/>
    <cellStyle name="Comma 2 5 3 2 7 3" xfId="7005" xr:uid="{00000000-0005-0000-0000-000015080000}"/>
    <cellStyle name="Comma 2 5 3 2 7 4" xfId="7006" xr:uid="{00000000-0005-0000-0000-000016080000}"/>
    <cellStyle name="Comma 2 5 3 2 8" xfId="7007" xr:uid="{00000000-0005-0000-0000-000017080000}"/>
    <cellStyle name="Comma 2 5 3 2 8 2" xfId="7008" xr:uid="{00000000-0005-0000-0000-000018080000}"/>
    <cellStyle name="Comma 2 5 3 2 8 3" xfId="7009" xr:uid="{00000000-0005-0000-0000-000019080000}"/>
    <cellStyle name="Comma 2 5 3 2 8 4" xfId="7010" xr:uid="{00000000-0005-0000-0000-00001A080000}"/>
    <cellStyle name="Comma 2 5 3 2 9" xfId="14785" xr:uid="{00000000-0005-0000-0000-00001B080000}"/>
    <cellStyle name="Comma 2 5 3 3" xfId="1066" xr:uid="{00000000-0005-0000-0000-00001C080000}"/>
    <cellStyle name="Comma 2 5 3 3 2" xfId="1067" xr:uid="{00000000-0005-0000-0000-00001D080000}"/>
    <cellStyle name="Comma 2 5 3 3 2 2" xfId="4280" xr:uid="{00000000-0005-0000-0000-00001E080000}"/>
    <cellStyle name="Comma 2 5 3 3 2 2 2" xfId="7011" xr:uid="{00000000-0005-0000-0000-00001F080000}"/>
    <cellStyle name="Comma 2 5 3 3 2 2 3" xfId="7012" xr:uid="{00000000-0005-0000-0000-000020080000}"/>
    <cellStyle name="Comma 2 5 3 3 2 2 4" xfId="7013" xr:uid="{00000000-0005-0000-0000-000021080000}"/>
    <cellStyle name="Comma 2 5 3 3 2 3" xfId="14786" xr:uid="{00000000-0005-0000-0000-000022080000}"/>
    <cellStyle name="Comma 2 5 3 3 3" xfId="4279" xr:uid="{00000000-0005-0000-0000-000023080000}"/>
    <cellStyle name="Comma 2 5 3 3 3 2" xfId="7014" xr:uid="{00000000-0005-0000-0000-000024080000}"/>
    <cellStyle name="Comma 2 5 3 3 3 3" xfId="7015" xr:uid="{00000000-0005-0000-0000-000025080000}"/>
    <cellStyle name="Comma 2 5 3 3 3 4" xfId="7016" xr:uid="{00000000-0005-0000-0000-000026080000}"/>
    <cellStyle name="Comma 2 5 3 3 4" xfId="7017" xr:uid="{00000000-0005-0000-0000-000027080000}"/>
    <cellStyle name="Comma 2 5 3 3 4 2" xfId="7018" xr:uid="{00000000-0005-0000-0000-000028080000}"/>
    <cellStyle name="Comma 2 5 3 3 4 3" xfId="7019" xr:uid="{00000000-0005-0000-0000-000029080000}"/>
    <cellStyle name="Comma 2 5 3 3 4 4" xfId="7020" xr:uid="{00000000-0005-0000-0000-00002A080000}"/>
    <cellStyle name="Comma 2 5 3 3 5" xfId="7021" xr:uid="{00000000-0005-0000-0000-00002B080000}"/>
    <cellStyle name="Comma 2 5 3 3 5 2" xfId="7022" xr:uid="{00000000-0005-0000-0000-00002C080000}"/>
    <cellStyle name="Comma 2 5 3 3 5 3" xfId="7023" xr:uid="{00000000-0005-0000-0000-00002D080000}"/>
    <cellStyle name="Comma 2 5 3 3 5 4" xfId="7024" xr:uid="{00000000-0005-0000-0000-00002E080000}"/>
    <cellStyle name="Comma 2 5 3 3 6" xfId="14787" xr:uid="{00000000-0005-0000-0000-00002F080000}"/>
    <cellStyle name="Comma 2 5 3 4" xfId="1068" xr:uid="{00000000-0005-0000-0000-000030080000}"/>
    <cellStyle name="Comma 2 5 3 4 2" xfId="1069" xr:uid="{00000000-0005-0000-0000-000031080000}"/>
    <cellStyle name="Comma 2 5 3 4 2 2" xfId="4282" xr:uid="{00000000-0005-0000-0000-000032080000}"/>
    <cellStyle name="Comma 2 5 3 4 2 2 2" xfId="7025" xr:uid="{00000000-0005-0000-0000-000033080000}"/>
    <cellStyle name="Comma 2 5 3 4 2 2 3" xfId="7026" xr:uid="{00000000-0005-0000-0000-000034080000}"/>
    <cellStyle name="Comma 2 5 3 4 2 2 4" xfId="7027" xr:uid="{00000000-0005-0000-0000-000035080000}"/>
    <cellStyle name="Comma 2 5 3 4 2 3" xfId="14788" xr:uid="{00000000-0005-0000-0000-000036080000}"/>
    <cellStyle name="Comma 2 5 3 4 3" xfId="4281" xr:uid="{00000000-0005-0000-0000-000037080000}"/>
    <cellStyle name="Comma 2 5 3 4 3 2" xfId="7028" xr:uid="{00000000-0005-0000-0000-000038080000}"/>
    <cellStyle name="Comma 2 5 3 4 3 3" xfId="7029" xr:uid="{00000000-0005-0000-0000-000039080000}"/>
    <cellStyle name="Comma 2 5 3 4 3 4" xfId="7030" xr:uid="{00000000-0005-0000-0000-00003A080000}"/>
    <cellStyle name="Comma 2 5 3 4 4" xfId="7031" xr:uid="{00000000-0005-0000-0000-00003B080000}"/>
    <cellStyle name="Comma 2 5 3 4 4 2" xfId="7032" xr:uid="{00000000-0005-0000-0000-00003C080000}"/>
    <cellStyle name="Comma 2 5 3 4 4 3" xfId="7033" xr:uid="{00000000-0005-0000-0000-00003D080000}"/>
    <cellStyle name="Comma 2 5 3 4 4 4" xfId="7034" xr:uid="{00000000-0005-0000-0000-00003E080000}"/>
    <cellStyle name="Comma 2 5 3 4 5" xfId="7035" xr:uid="{00000000-0005-0000-0000-00003F080000}"/>
    <cellStyle name="Comma 2 5 3 4 5 2" xfId="7036" xr:uid="{00000000-0005-0000-0000-000040080000}"/>
    <cellStyle name="Comma 2 5 3 4 5 3" xfId="7037" xr:uid="{00000000-0005-0000-0000-000041080000}"/>
    <cellStyle name="Comma 2 5 3 4 5 4" xfId="7038" xr:uid="{00000000-0005-0000-0000-000042080000}"/>
    <cellStyle name="Comma 2 5 3 4 6" xfId="14789" xr:uid="{00000000-0005-0000-0000-000043080000}"/>
    <cellStyle name="Comma 2 5 3 5" xfId="1070" xr:uid="{00000000-0005-0000-0000-000044080000}"/>
    <cellStyle name="Comma 2 5 3 5 2" xfId="1071" xr:uid="{00000000-0005-0000-0000-000045080000}"/>
    <cellStyle name="Comma 2 5 3 5 2 2" xfId="4284" xr:uid="{00000000-0005-0000-0000-000046080000}"/>
    <cellStyle name="Comma 2 5 3 5 2 2 2" xfId="7039" xr:uid="{00000000-0005-0000-0000-000047080000}"/>
    <cellStyle name="Comma 2 5 3 5 2 2 3" xfId="7040" xr:uid="{00000000-0005-0000-0000-000048080000}"/>
    <cellStyle name="Comma 2 5 3 5 2 2 4" xfId="7041" xr:uid="{00000000-0005-0000-0000-000049080000}"/>
    <cellStyle name="Comma 2 5 3 5 2 3" xfId="14790" xr:uid="{00000000-0005-0000-0000-00004A080000}"/>
    <cellStyle name="Comma 2 5 3 5 3" xfId="4283" xr:uid="{00000000-0005-0000-0000-00004B080000}"/>
    <cellStyle name="Comma 2 5 3 5 3 2" xfId="7042" xr:uid="{00000000-0005-0000-0000-00004C080000}"/>
    <cellStyle name="Comma 2 5 3 5 3 3" xfId="7043" xr:uid="{00000000-0005-0000-0000-00004D080000}"/>
    <cellStyle name="Comma 2 5 3 5 3 4" xfId="7044" xr:uid="{00000000-0005-0000-0000-00004E080000}"/>
    <cellStyle name="Comma 2 5 3 5 4" xfId="7045" xr:uid="{00000000-0005-0000-0000-00004F080000}"/>
    <cellStyle name="Comma 2 5 3 5 4 2" xfId="7046" xr:uid="{00000000-0005-0000-0000-000050080000}"/>
    <cellStyle name="Comma 2 5 3 5 4 3" xfId="7047" xr:uid="{00000000-0005-0000-0000-000051080000}"/>
    <cellStyle name="Comma 2 5 3 5 4 4" xfId="7048" xr:uid="{00000000-0005-0000-0000-000052080000}"/>
    <cellStyle name="Comma 2 5 3 5 5" xfId="7049" xr:uid="{00000000-0005-0000-0000-000053080000}"/>
    <cellStyle name="Comma 2 5 3 5 5 2" xfId="7050" xr:uid="{00000000-0005-0000-0000-000054080000}"/>
    <cellStyle name="Comma 2 5 3 5 5 3" xfId="7051" xr:uid="{00000000-0005-0000-0000-000055080000}"/>
    <cellStyle name="Comma 2 5 3 5 5 4" xfId="7052" xr:uid="{00000000-0005-0000-0000-000056080000}"/>
    <cellStyle name="Comma 2 5 3 5 6" xfId="14791" xr:uid="{00000000-0005-0000-0000-000057080000}"/>
    <cellStyle name="Comma 2 5 3 6" xfId="1072" xr:uid="{00000000-0005-0000-0000-000058080000}"/>
    <cellStyle name="Comma 2 5 3 6 2" xfId="4285" xr:uid="{00000000-0005-0000-0000-000059080000}"/>
    <cellStyle name="Comma 2 5 3 6 2 2" xfId="7053" xr:uid="{00000000-0005-0000-0000-00005A080000}"/>
    <cellStyle name="Comma 2 5 3 6 2 3" xfId="7054" xr:uid="{00000000-0005-0000-0000-00005B080000}"/>
    <cellStyle name="Comma 2 5 3 6 2 4" xfId="7055" xr:uid="{00000000-0005-0000-0000-00005C080000}"/>
    <cellStyle name="Comma 2 5 3 6 3" xfId="14792" xr:uid="{00000000-0005-0000-0000-00005D080000}"/>
    <cellStyle name="Comma 2 5 3 7" xfId="4270" xr:uid="{00000000-0005-0000-0000-00005E080000}"/>
    <cellStyle name="Comma 2 5 3 7 2" xfId="7056" xr:uid="{00000000-0005-0000-0000-00005F080000}"/>
    <cellStyle name="Comma 2 5 3 7 3" xfId="7057" xr:uid="{00000000-0005-0000-0000-000060080000}"/>
    <cellStyle name="Comma 2 5 3 7 4" xfId="7058" xr:uid="{00000000-0005-0000-0000-000061080000}"/>
    <cellStyle name="Comma 2 5 3 8" xfId="7059" xr:uid="{00000000-0005-0000-0000-000062080000}"/>
    <cellStyle name="Comma 2 5 3 8 2" xfId="7060" xr:uid="{00000000-0005-0000-0000-000063080000}"/>
    <cellStyle name="Comma 2 5 3 8 3" xfId="7061" xr:uid="{00000000-0005-0000-0000-000064080000}"/>
    <cellStyle name="Comma 2 5 3 8 4" xfId="7062" xr:uid="{00000000-0005-0000-0000-000065080000}"/>
    <cellStyle name="Comma 2 5 3 9" xfId="7063" xr:uid="{00000000-0005-0000-0000-000066080000}"/>
    <cellStyle name="Comma 2 5 3 9 2" xfId="7064" xr:uid="{00000000-0005-0000-0000-000067080000}"/>
    <cellStyle name="Comma 2 5 3 9 3" xfId="7065" xr:uid="{00000000-0005-0000-0000-000068080000}"/>
    <cellStyle name="Comma 2 5 3 9 4" xfId="7066" xr:uid="{00000000-0005-0000-0000-000069080000}"/>
    <cellStyle name="Comma 2 5 4" xfId="1073" xr:uid="{00000000-0005-0000-0000-00006A080000}"/>
    <cellStyle name="Comma 2 5 4 2" xfId="1074" xr:uid="{00000000-0005-0000-0000-00006B080000}"/>
    <cellStyle name="Comma 2 5 4 2 2" xfId="1075" xr:uid="{00000000-0005-0000-0000-00006C080000}"/>
    <cellStyle name="Comma 2 5 4 2 2 2" xfId="4288" xr:uid="{00000000-0005-0000-0000-00006D080000}"/>
    <cellStyle name="Comma 2 5 4 2 2 2 2" xfId="7067" xr:uid="{00000000-0005-0000-0000-00006E080000}"/>
    <cellStyle name="Comma 2 5 4 2 2 2 3" xfId="7068" xr:uid="{00000000-0005-0000-0000-00006F080000}"/>
    <cellStyle name="Comma 2 5 4 2 2 2 4" xfId="7069" xr:uid="{00000000-0005-0000-0000-000070080000}"/>
    <cellStyle name="Comma 2 5 4 2 2 3" xfId="14793" xr:uid="{00000000-0005-0000-0000-000071080000}"/>
    <cellStyle name="Comma 2 5 4 2 3" xfId="4287" xr:uid="{00000000-0005-0000-0000-000072080000}"/>
    <cellStyle name="Comma 2 5 4 2 3 2" xfId="7070" xr:uid="{00000000-0005-0000-0000-000073080000}"/>
    <cellStyle name="Comma 2 5 4 2 3 3" xfId="7071" xr:uid="{00000000-0005-0000-0000-000074080000}"/>
    <cellStyle name="Comma 2 5 4 2 3 4" xfId="7072" xr:uid="{00000000-0005-0000-0000-000075080000}"/>
    <cellStyle name="Comma 2 5 4 2 4" xfId="7073" xr:uid="{00000000-0005-0000-0000-000076080000}"/>
    <cellStyle name="Comma 2 5 4 2 4 2" xfId="7074" xr:uid="{00000000-0005-0000-0000-000077080000}"/>
    <cellStyle name="Comma 2 5 4 2 4 3" xfId="7075" xr:uid="{00000000-0005-0000-0000-000078080000}"/>
    <cellStyle name="Comma 2 5 4 2 4 4" xfId="7076" xr:uid="{00000000-0005-0000-0000-000079080000}"/>
    <cellStyle name="Comma 2 5 4 2 5" xfId="7077" xr:uid="{00000000-0005-0000-0000-00007A080000}"/>
    <cellStyle name="Comma 2 5 4 2 5 2" xfId="7078" xr:uid="{00000000-0005-0000-0000-00007B080000}"/>
    <cellStyle name="Comma 2 5 4 2 5 3" xfId="7079" xr:uid="{00000000-0005-0000-0000-00007C080000}"/>
    <cellStyle name="Comma 2 5 4 2 5 4" xfId="7080" xr:uid="{00000000-0005-0000-0000-00007D080000}"/>
    <cellStyle name="Comma 2 5 4 2 6" xfId="14794" xr:uid="{00000000-0005-0000-0000-00007E080000}"/>
    <cellStyle name="Comma 2 5 4 3" xfId="1076" xr:uid="{00000000-0005-0000-0000-00007F080000}"/>
    <cellStyle name="Comma 2 5 4 3 2" xfId="1077" xr:uid="{00000000-0005-0000-0000-000080080000}"/>
    <cellStyle name="Comma 2 5 4 3 2 2" xfId="4290" xr:uid="{00000000-0005-0000-0000-000081080000}"/>
    <cellStyle name="Comma 2 5 4 3 2 2 2" xfId="7081" xr:uid="{00000000-0005-0000-0000-000082080000}"/>
    <cellStyle name="Comma 2 5 4 3 2 2 3" xfId="7082" xr:uid="{00000000-0005-0000-0000-000083080000}"/>
    <cellStyle name="Comma 2 5 4 3 2 2 4" xfId="7083" xr:uid="{00000000-0005-0000-0000-000084080000}"/>
    <cellStyle name="Comma 2 5 4 3 2 3" xfId="14795" xr:uid="{00000000-0005-0000-0000-000085080000}"/>
    <cellStyle name="Comma 2 5 4 3 3" xfId="4289" xr:uid="{00000000-0005-0000-0000-000086080000}"/>
    <cellStyle name="Comma 2 5 4 3 3 2" xfId="7084" xr:uid="{00000000-0005-0000-0000-000087080000}"/>
    <cellStyle name="Comma 2 5 4 3 3 3" xfId="7085" xr:uid="{00000000-0005-0000-0000-000088080000}"/>
    <cellStyle name="Comma 2 5 4 3 3 4" xfId="7086" xr:uid="{00000000-0005-0000-0000-000089080000}"/>
    <cellStyle name="Comma 2 5 4 3 4" xfId="7087" xr:uid="{00000000-0005-0000-0000-00008A080000}"/>
    <cellStyle name="Comma 2 5 4 3 4 2" xfId="7088" xr:uid="{00000000-0005-0000-0000-00008B080000}"/>
    <cellStyle name="Comma 2 5 4 3 4 3" xfId="7089" xr:uid="{00000000-0005-0000-0000-00008C080000}"/>
    <cellStyle name="Comma 2 5 4 3 4 4" xfId="7090" xr:uid="{00000000-0005-0000-0000-00008D080000}"/>
    <cellStyle name="Comma 2 5 4 3 5" xfId="7091" xr:uid="{00000000-0005-0000-0000-00008E080000}"/>
    <cellStyle name="Comma 2 5 4 3 5 2" xfId="7092" xr:uid="{00000000-0005-0000-0000-00008F080000}"/>
    <cellStyle name="Comma 2 5 4 3 5 3" xfId="7093" xr:uid="{00000000-0005-0000-0000-000090080000}"/>
    <cellStyle name="Comma 2 5 4 3 5 4" xfId="7094" xr:uid="{00000000-0005-0000-0000-000091080000}"/>
    <cellStyle name="Comma 2 5 4 3 6" xfId="14796" xr:uid="{00000000-0005-0000-0000-000092080000}"/>
    <cellStyle name="Comma 2 5 4 4" xfId="1078" xr:uid="{00000000-0005-0000-0000-000093080000}"/>
    <cellStyle name="Comma 2 5 4 4 2" xfId="1079" xr:uid="{00000000-0005-0000-0000-000094080000}"/>
    <cellStyle name="Comma 2 5 4 4 2 2" xfId="4292" xr:uid="{00000000-0005-0000-0000-000095080000}"/>
    <cellStyle name="Comma 2 5 4 4 2 2 2" xfId="7095" xr:uid="{00000000-0005-0000-0000-000096080000}"/>
    <cellStyle name="Comma 2 5 4 4 2 2 3" xfId="7096" xr:uid="{00000000-0005-0000-0000-000097080000}"/>
    <cellStyle name="Comma 2 5 4 4 2 2 4" xfId="7097" xr:uid="{00000000-0005-0000-0000-000098080000}"/>
    <cellStyle name="Comma 2 5 4 4 2 3" xfId="14797" xr:uid="{00000000-0005-0000-0000-000099080000}"/>
    <cellStyle name="Comma 2 5 4 4 3" xfId="4291" xr:uid="{00000000-0005-0000-0000-00009A080000}"/>
    <cellStyle name="Comma 2 5 4 4 3 2" xfId="7098" xr:uid="{00000000-0005-0000-0000-00009B080000}"/>
    <cellStyle name="Comma 2 5 4 4 3 3" xfId="7099" xr:uid="{00000000-0005-0000-0000-00009C080000}"/>
    <cellStyle name="Comma 2 5 4 4 3 4" xfId="7100" xr:uid="{00000000-0005-0000-0000-00009D080000}"/>
    <cellStyle name="Comma 2 5 4 4 4" xfId="7101" xr:uid="{00000000-0005-0000-0000-00009E080000}"/>
    <cellStyle name="Comma 2 5 4 4 4 2" xfId="7102" xr:uid="{00000000-0005-0000-0000-00009F080000}"/>
    <cellStyle name="Comma 2 5 4 4 4 3" xfId="7103" xr:uid="{00000000-0005-0000-0000-0000A0080000}"/>
    <cellStyle name="Comma 2 5 4 4 4 4" xfId="7104" xr:uid="{00000000-0005-0000-0000-0000A1080000}"/>
    <cellStyle name="Comma 2 5 4 4 5" xfId="7105" xr:uid="{00000000-0005-0000-0000-0000A2080000}"/>
    <cellStyle name="Comma 2 5 4 4 5 2" xfId="7106" xr:uid="{00000000-0005-0000-0000-0000A3080000}"/>
    <cellStyle name="Comma 2 5 4 4 5 3" xfId="7107" xr:uid="{00000000-0005-0000-0000-0000A4080000}"/>
    <cellStyle name="Comma 2 5 4 4 5 4" xfId="7108" xr:uid="{00000000-0005-0000-0000-0000A5080000}"/>
    <cellStyle name="Comma 2 5 4 4 6" xfId="14798" xr:uid="{00000000-0005-0000-0000-0000A6080000}"/>
    <cellStyle name="Comma 2 5 4 5" xfId="1080" xr:uid="{00000000-0005-0000-0000-0000A7080000}"/>
    <cellStyle name="Comma 2 5 4 5 2" xfId="4293" xr:uid="{00000000-0005-0000-0000-0000A8080000}"/>
    <cellStyle name="Comma 2 5 4 5 2 2" xfId="7109" xr:uid="{00000000-0005-0000-0000-0000A9080000}"/>
    <cellStyle name="Comma 2 5 4 5 2 3" xfId="7110" xr:uid="{00000000-0005-0000-0000-0000AA080000}"/>
    <cellStyle name="Comma 2 5 4 5 2 4" xfId="7111" xr:uid="{00000000-0005-0000-0000-0000AB080000}"/>
    <cellStyle name="Comma 2 5 4 5 3" xfId="14799" xr:uid="{00000000-0005-0000-0000-0000AC080000}"/>
    <cellStyle name="Comma 2 5 4 6" xfId="4286" xr:uid="{00000000-0005-0000-0000-0000AD080000}"/>
    <cellStyle name="Comma 2 5 4 6 2" xfId="7112" xr:uid="{00000000-0005-0000-0000-0000AE080000}"/>
    <cellStyle name="Comma 2 5 4 6 3" xfId="7113" xr:uid="{00000000-0005-0000-0000-0000AF080000}"/>
    <cellStyle name="Comma 2 5 4 6 4" xfId="7114" xr:uid="{00000000-0005-0000-0000-0000B0080000}"/>
    <cellStyle name="Comma 2 5 4 7" xfId="7115" xr:uid="{00000000-0005-0000-0000-0000B1080000}"/>
    <cellStyle name="Comma 2 5 4 7 2" xfId="7116" xr:uid="{00000000-0005-0000-0000-0000B2080000}"/>
    <cellStyle name="Comma 2 5 4 7 3" xfId="7117" xr:uid="{00000000-0005-0000-0000-0000B3080000}"/>
    <cellStyle name="Comma 2 5 4 7 4" xfId="7118" xr:uid="{00000000-0005-0000-0000-0000B4080000}"/>
    <cellStyle name="Comma 2 5 4 8" xfId="7119" xr:uid="{00000000-0005-0000-0000-0000B5080000}"/>
    <cellStyle name="Comma 2 5 4 8 2" xfId="7120" xr:uid="{00000000-0005-0000-0000-0000B6080000}"/>
    <cellStyle name="Comma 2 5 4 8 3" xfId="7121" xr:uid="{00000000-0005-0000-0000-0000B7080000}"/>
    <cellStyle name="Comma 2 5 4 8 4" xfId="7122" xr:uid="{00000000-0005-0000-0000-0000B8080000}"/>
    <cellStyle name="Comma 2 5 4 9" xfId="14800" xr:uid="{00000000-0005-0000-0000-0000B9080000}"/>
    <cellStyle name="Comma 2 5 5" xfId="1081" xr:uid="{00000000-0005-0000-0000-0000BA080000}"/>
    <cellStyle name="Comma 2 5 5 2" xfId="1082" xr:uid="{00000000-0005-0000-0000-0000BB080000}"/>
    <cellStyle name="Comma 2 5 5 2 2" xfId="4295" xr:uid="{00000000-0005-0000-0000-0000BC080000}"/>
    <cellStyle name="Comma 2 5 5 2 2 2" xfId="7123" xr:uid="{00000000-0005-0000-0000-0000BD080000}"/>
    <cellStyle name="Comma 2 5 5 2 2 3" xfId="7124" xr:uid="{00000000-0005-0000-0000-0000BE080000}"/>
    <cellStyle name="Comma 2 5 5 2 2 4" xfId="7125" xr:uid="{00000000-0005-0000-0000-0000BF080000}"/>
    <cellStyle name="Comma 2 5 5 2 3" xfId="14801" xr:uid="{00000000-0005-0000-0000-0000C0080000}"/>
    <cellStyle name="Comma 2 5 5 3" xfId="4294" xr:uid="{00000000-0005-0000-0000-0000C1080000}"/>
    <cellStyle name="Comma 2 5 5 3 2" xfId="7126" xr:uid="{00000000-0005-0000-0000-0000C2080000}"/>
    <cellStyle name="Comma 2 5 5 3 3" xfId="7127" xr:uid="{00000000-0005-0000-0000-0000C3080000}"/>
    <cellStyle name="Comma 2 5 5 3 4" xfId="7128" xr:uid="{00000000-0005-0000-0000-0000C4080000}"/>
    <cellStyle name="Comma 2 5 5 4" xfId="7129" xr:uid="{00000000-0005-0000-0000-0000C5080000}"/>
    <cellStyle name="Comma 2 5 5 4 2" xfId="7130" xr:uid="{00000000-0005-0000-0000-0000C6080000}"/>
    <cellStyle name="Comma 2 5 5 4 3" xfId="7131" xr:uid="{00000000-0005-0000-0000-0000C7080000}"/>
    <cellStyle name="Comma 2 5 5 4 4" xfId="7132" xr:uid="{00000000-0005-0000-0000-0000C8080000}"/>
    <cellStyle name="Comma 2 5 5 5" xfId="7133" xr:uid="{00000000-0005-0000-0000-0000C9080000}"/>
    <cellStyle name="Comma 2 5 5 5 2" xfId="7134" xr:uid="{00000000-0005-0000-0000-0000CA080000}"/>
    <cellStyle name="Comma 2 5 5 5 3" xfId="7135" xr:uid="{00000000-0005-0000-0000-0000CB080000}"/>
    <cellStyle name="Comma 2 5 5 5 4" xfId="7136" xr:uid="{00000000-0005-0000-0000-0000CC080000}"/>
    <cellStyle name="Comma 2 5 5 6" xfId="14802" xr:uid="{00000000-0005-0000-0000-0000CD080000}"/>
    <cellStyle name="Comma 2 5 6" xfId="1083" xr:uid="{00000000-0005-0000-0000-0000CE080000}"/>
    <cellStyle name="Comma 2 5 6 2" xfId="1084" xr:uid="{00000000-0005-0000-0000-0000CF080000}"/>
    <cellStyle name="Comma 2 5 6 2 2" xfId="4297" xr:uid="{00000000-0005-0000-0000-0000D0080000}"/>
    <cellStyle name="Comma 2 5 6 2 2 2" xfId="7137" xr:uid="{00000000-0005-0000-0000-0000D1080000}"/>
    <cellStyle name="Comma 2 5 6 2 2 3" xfId="7138" xr:uid="{00000000-0005-0000-0000-0000D2080000}"/>
    <cellStyle name="Comma 2 5 6 2 2 4" xfId="7139" xr:uid="{00000000-0005-0000-0000-0000D3080000}"/>
    <cellStyle name="Comma 2 5 6 2 3" xfId="14803" xr:uid="{00000000-0005-0000-0000-0000D4080000}"/>
    <cellStyle name="Comma 2 5 6 3" xfId="4296" xr:uid="{00000000-0005-0000-0000-0000D5080000}"/>
    <cellStyle name="Comma 2 5 6 3 2" xfId="7140" xr:uid="{00000000-0005-0000-0000-0000D6080000}"/>
    <cellStyle name="Comma 2 5 6 3 3" xfId="7141" xr:uid="{00000000-0005-0000-0000-0000D7080000}"/>
    <cellStyle name="Comma 2 5 6 3 4" xfId="7142" xr:uid="{00000000-0005-0000-0000-0000D8080000}"/>
    <cellStyle name="Comma 2 5 6 4" xfId="7143" xr:uid="{00000000-0005-0000-0000-0000D9080000}"/>
    <cellStyle name="Comma 2 5 6 4 2" xfId="7144" xr:uid="{00000000-0005-0000-0000-0000DA080000}"/>
    <cellStyle name="Comma 2 5 6 4 3" xfId="7145" xr:uid="{00000000-0005-0000-0000-0000DB080000}"/>
    <cellStyle name="Comma 2 5 6 4 4" xfId="7146" xr:uid="{00000000-0005-0000-0000-0000DC080000}"/>
    <cellStyle name="Comma 2 5 6 5" xfId="7147" xr:uid="{00000000-0005-0000-0000-0000DD080000}"/>
    <cellStyle name="Comma 2 5 6 5 2" xfId="7148" xr:uid="{00000000-0005-0000-0000-0000DE080000}"/>
    <cellStyle name="Comma 2 5 6 5 3" xfId="7149" xr:uid="{00000000-0005-0000-0000-0000DF080000}"/>
    <cellStyle name="Comma 2 5 6 5 4" xfId="7150" xr:uid="{00000000-0005-0000-0000-0000E0080000}"/>
    <cellStyle name="Comma 2 5 6 6" xfId="14804" xr:uid="{00000000-0005-0000-0000-0000E1080000}"/>
    <cellStyle name="Comma 2 5 7" xfId="1085" xr:uid="{00000000-0005-0000-0000-0000E2080000}"/>
    <cellStyle name="Comma 2 5 7 2" xfId="1086" xr:uid="{00000000-0005-0000-0000-0000E3080000}"/>
    <cellStyle name="Comma 2 5 7 2 2" xfId="4299" xr:uid="{00000000-0005-0000-0000-0000E4080000}"/>
    <cellStyle name="Comma 2 5 7 2 2 2" xfId="7151" xr:uid="{00000000-0005-0000-0000-0000E5080000}"/>
    <cellStyle name="Comma 2 5 7 2 2 3" xfId="7152" xr:uid="{00000000-0005-0000-0000-0000E6080000}"/>
    <cellStyle name="Comma 2 5 7 2 2 4" xfId="7153" xr:uid="{00000000-0005-0000-0000-0000E7080000}"/>
    <cellStyle name="Comma 2 5 7 2 3" xfId="14805" xr:uid="{00000000-0005-0000-0000-0000E8080000}"/>
    <cellStyle name="Comma 2 5 7 3" xfId="4298" xr:uid="{00000000-0005-0000-0000-0000E9080000}"/>
    <cellStyle name="Comma 2 5 7 3 2" xfId="7154" xr:uid="{00000000-0005-0000-0000-0000EA080000}"/>
    <cellStyle name="Comma 2 5 7 3 3" xfId="7155" xr:uid="{00000000-0005-0000-0000-0000EB080000}"/>
    <cellStyle name="Comma 2 5 7 3 4" xfId="7156" xr:uid="{00000000-0005-0000-0000-0000EC080000}"/>
    <cellStyle name="Comma 2 5 7 4" xfId="7157" xr:uid="{00000000-0005-0000-0000-0000ED080000}"/>
    <cellStyle name="Comma 2 5 7 4 2" xfId="7158" xr:uid="{00000000-0005-0000-0000-0000EE080000}"/>
    <cellStyle name="Comma 2 5 7 4 3" xfId="7159" xr:uid="{00000000-0005-0000-0000-0000EF080000}"/>
    <cellStyle name="Comma 2 5 7 4 4" xfId="7160" xr:uid="{00000000-0005-0000-0000-0000F0080000}"/>
    <cellStyle name="Comma 2 5 7 5" xfId="7161" xr:uid="{00000000-0005-0000-0000-0000F1080000}"/>
    <cellStyle name="Comma 2 5 7 5 2" xfId="7162" xr:uid="{00000000-0005-0000-0000-0000F2080000}"/>
    <cellStyle name="Comma 2 5 7 5 3" xfId="7163" xr:uid="{00000000-0005-0000-0000-0000F3080000}"/>
    <cellStyle name="Comma 2 5 7 5 4" xfId="7164" xr:uid="{00000000-0005-0000-0000-0000F4080000}"/>
    <cellStyle name="Comma 2 5 7 6" xfId="14806" xr:uid="{00000000-0005-0000-0000-0000F5080000}"/>
    <cellStyle name="Comma 2 5 8" xfId="1087" xr:uid="{00000000-0005-0000-0000-0000F6080000}"/>
    <cellStyle name="Comma 2 5 8 2" xfId="4300" xr:uid="{00000000-0005-0000-0000-0000F7080000}"/>
    <cellStyle name="Comma 2 5 8 2 2" xfId="7165" xr:uid="{00000000-0005-0000-0000-0000F8080000}"/>
    <cellStyle name="Comma 2 5 8 2 3" xfId="7166" xr:uid="{00000000-0005-0000-0000-0000F9080000}"/>
    <cellStyle name="Comma 2 5 8 2 4" xfId="7167" xr:uid="{00000000-0005-0000-0000-0000FA080000}"/>
    <cellStyle name="Comma 2 5 8 3" xfId="14807" xr:uid="{00000000-0005-0000-0000-0000FB080000}"/>
    <cellStyle name="Comma 2 5 9" xfId="4253" xr:uid="{00000000-0005-0000-0000-0000FC080000}"/>
    <cellStyle name="Comma 2 5 9 2" xfId="7168" xr:uid="{00000000-0005-0000-0000-0000FD080000}"/>
    <cellStyle name="Comma 2 5 9 3" xfId="7169" xr:uid="{00000000-0005-0000-0000-0000FE080000}"/>
    <cellStyle name="Comma 2 5 9 4" xfId="7170" xr:uid="{00000000-0005-0000-0000-0000FF080000}"/>
    <cellStyle name="Comma 2 6" xfId="1088" xr:uid="{00000000-0005-0000-0000-000000090000}"/>
    <cellStyle name="Comma 2 6 10" xfId="7171" xr:uid="{00000000-0005-0000-0000-000001090000}"/>
    <cellStyle name="Comma 2 6 10 2" xfId="7172" xr:uid="{00000000-0005-0000-0000-000002090000}"/>
    <cellStyle name="Comma 2 6 10 3" xfId="7173" xr:uid="{00000000-0005-0000-0000-000003090000}"/>
    <cellStyle name="Comma 2 6 10 4" xfId="7174" xr:uid="{00000000-0005-0000-0000-000004090000}"/>
    <cellStyle name="Comma 2 6 11" xfId="7175" xr:uid="{00000000-0005-0000-0000-000005090000}"/>
    <cellStyle name="Comma 2 6 11 2" xfId="7176" xr:uid="{00000000-0005-0000-0000-000006090000}"/>
    <cellStyle name="Comma 2 6 11 3" xfId="7177" xr:uid="{00000000-0005-0000-0000-000007090000}"/>
    <cellStyle name="Comma 2 6 11 4" xfId="7178" xr:uid="{00000000-0005-0000-0000-000008090000}"/>
    <cellStyle name="Comma 2 6 12" xfId="14808" xr:uid="{00000000-0005-0000-0000-000009090000}"/>
    <cellStyle name="Comma 2 6 2" xfId="1089" xr:uid="{00000000-0005-0000-0000-00000A090000}"/>
    <cellStyle name="Comma 2 6 2 10" xfId="14809" xr:uid="{00000000-0005-0000-0000-00000B090000}"/>
    <cellStyle name="Comma 2 6 2 2" xfId="1090" xr:uid="{00000000-0005-0000-0000-00000C090000}"/>
    <cellStyle name="Comma 2 6 2 2 2" xfId="1091" xr:uid="{00000000-0005-0000-0000-00000D090000}"/>
    <cellStyle name="Comma 2 6 2 2 2 2" xfId="1092" xr:uid="{00000000-0005-0000-0000-00000E090000}"/>
    <cellStyle name="Comma 2 6 2 2 2 2 2" xfId="4305" xr:uid="{00000000-0005-0000-0000-00000F090000}"/>
    <cellStyle name="Comma 2 6 2 2 2 2 2 2" xfId="7179" xr:uid="{00000000-0005-0000-0000-000010090000}"/>
    <cellStyle name="Comma 2 6 2 2 2 2 2 3" xfId="7180" xr:uid="{00000000-0005-0000-0000-000011090000}"/>
    <cellStyle name="Comma 2 6 2 2 2 2 2 4" xfId="7181" xr:uid="{00000000-0005-0000-0000-000012090000}"/>
    <cellStyle name="Comma 2 6 2 2 2 2 3" xfId="14810" xr:uid="{00000000-0005-0000-0000-000013090000}"/>
    <cellStyle name="Comma 2 6 2 2 2 3" xfId="4304" xr:uid="{00000000-0005-0000-0000-000014090000}"/>
    <cellStyle name="Comma 2 6 2 2 2 3 2" xfId="7182" xr:uid="{00000000-0005-0000-0000-000015090000}"/>
    <cellStyle name="Comma 2 6 2 2 2 3 3" xfId="7183" xr:uid="{00000000-0005-0000-0000-000016090000}"/>
    <cellStyle name="Comma 2 6 2 2 2 3 4" xfId="7184" xr:uid="{00000000-0005-0000-0000-000017090000}"/>
    <cellStyle name="Comma 2 6 2 2 2 4" xfId="7185" xr:uid="{00000000-0005-0000-0000-000018090000}"/>
    <cellStyle name="Comma 2 6 2 2 2 4 2" xfId="7186" xr:uid="{00000000-0005-0000-0000-000019090000}"/>
    <cellStyle name="Comma 2 6 2 2 2 4 3" xfId="7187" xr:uid="{00000000-0005-0000-0000-00001A090000}"/>
    <cellStyle name="Comma 2 6 2 2 2 4 4" xfId="7188" xr:uid="{00000000-0005-0000-0000-00001B090000}"/>
    <cellStyle name="Comma 2 6 2 2 2 5" xfId="7189" xr:uid="{00000000-0005-0000-0000-00001C090000}"/>
    <cellStyle name="Comma 2 6 2 2 2 5 2" xfId="7190" xr:uid="{00000000-0005-0000-0000-00001D090000}"/>
    <cellStyle name="Comma 2 6 2 2 2 5 3" xfId="7191" xr:uid="{00000000-0005-0000-0000-00001E090000}"/>
    <cellStyle name="Comma 2 6 2 2 2 5 4" xfId="7192" xr:uid="{00000000-0005-0000-0000-00001F090000}"/>
    <cellStyle name="Comma 2 6 2 2 2 6" xfId="14811" xr:uid="{00000000-0005-0000-0000-000020090000}"/>
    <cellStyle name="Comma 2 6 2 2 3" xfId="1093" xr:uid="{00000000-0005-0000-0000-000021090000}"/>
    <cellStyle name="Comma 2 6 2 2 3 2" xfId="1094" xr:uid="{00000000-0005-0000-0000-000022090000}"/>
    <cellStyle name="Comma 2 6 2 2 3 2 2" xfId="4307" xr:uid="{00000000-0005-0000-0000-000023090000}"/>
    <cellStyle name="Comma 2 6 2 2 3 2 2 2" xfId="7193" xr:uid="{00000000-0005-0000-0000-000024090000}"/>
    <cellStyle name="Comma 2 6 2 2 3 2 2 3" xfId="7194" xr:uid="{00000000-0005-0000-0000-000025090000}"/>
    <cellStyle name="Comma 2 6 2 2 3 2 2 4" xfId="7195" xr:uid="{00000000-0005-0000-0000-000026090000}"/>
    <cellStyle name="Comma 2 6 2 2 3 2 3" xfId="14812" xr:uid="{00000000-0005-0000-0000-000027090000}"/>
    <cellStyle name="Comma 2 6 2 2 3 3" xfId="4306" xr:uid="{00000000-0005-0000-0000-000028090000}"/>
    <cellStyle name="Comma 2 6 2 2 3 3 2" xfId="7196" xr:uid="{00000000-0005-0000-0000-000029090000}"/>
    <cellStyle name="Comma 2 6 2 2 3 3 3" xfId="7197" xr:uid="{00000000-0005-0000-0000-00002A090000}"/>
    <cellStyle name="Comma 2 6 2 2 3 3 4" xfId="7198" xr:uid="{00000000-0005-0000-0000-00002B090000}"/>
    <cellStyle name="Comma 2 6 2 2 3 4" xfId="7199" xr:uid="{00000000-0005-0000-0000-00002C090000}"/>
    <cellStyle name="Comma 2 6 2 2 3 4 2" xfId="7200" xr:uid="{00000000-0005-0000-0000-00002D090000}"/>
    <cellStyle name="Comma 2 6 2 2 3 4 3" xfId="7201" xr:uid="{00000000-0005-0000-0000-00002E090000}"/>
    <cellStyle name="Comma 2 6 2 2 3 4 4" xfId="7202" xr:uid="{00000000-0005-0000-0000-00002F090000}"/>
    <cellStyle name="Comma 2 6 2 2 3 5" xfId="7203" xr:uid="{00000000-0005-0000-0000-000030090000}"/>
    <cellStyle name="Comma 2 6 2 2 3 5 2" xfId="7204" xr:uid="{00000000-0005-0000-0000-000031090000}"/>
    <cellStyle name="Comma 2 6 2 2 3 5 3" xfId="7205" xr:uid="{00000000-0005-0000-0000-000032090000}"/>
    <cellStyle name="Comma 2 6 2 2 3 5 4" xfId="7206" xr:uid="{00000000-0005-0000-0000-000033090000}"/>
    <cellStyle name="Comma 2 6 2 2 3 6" xfId="14813" xr:uid="{00000000-0005-0000-0000-000034090000}"/>
    <cellStyle name="Comma 2 6 2 2 4" xfId="1095" xr:uid="{00000000-0005-0000-0000-000035090000}"/>
    <cellStyle name="Comma 2 6 2 2 4 2" xfId="1096" xr:uid="{00000000-0005-0000-0000-000036090000}"/>
    <cellStyle name="Comma 2 6 2 2 4 2 2" xfId="4309" xr:uid="{00000000-0005-0000-0000-000037090000}"/>
    <cellStyle name="Comma 2 6 2 2 4 2 2 2" xfId="7207" xr:uid="{00000000-0005-0000-0000-000038090000}"/>
    <cellStyle name="Comma 2 6 2 2 4 2 2 3" xfId="7208" xr:uid="{00000000-0005-0000-0000-000039090000}"/>
    <cellStyle name="Comma 2 6 2 2 4 2 2 4" xfId="7209" xr:uid="{00000000-0005-0000-0000-00003A090000}"/>
    <cellStyle name="Comma 2 6 2 2 4 2 3" xfId="14814" xr:uid="{00000000-0005-0000-0000-00003B090000}"/>
    <cellStyle name="Comma 2 6 2 2 4 3" xfId="4308" xr:uid="{00000000-0005-0000-0000-00003C090000}"/>
    <cellStyle name="Comma 2 6 2 2 4 3 2" xfId="7210" xr:uid="{00000000-0005-0000-0000-00003D090000}"/>
    <cellStyle name="Comma 2 6 2 2 4 3 3" xfId="7211" xr:uid="{00000000-0005-0000-0000-00003E090000}"/>
    <cellStyle name="Comma 2 6 2 2 4 3 4" xfId="7212" xr:uid="{00000000-0005-0000-0000-00003F090000}"/>
    <cellStyle name="Comma 2 6 2 2 4 4" xfId="7213" xr:uid="{00000000-0005-0000-0000-000040090000}"/>
    <cellStyle name="Comma 2 6 2 2 4 4 2" xfId="7214" xr:uid="{00000000-0005-0000-0000-000041090000}"/>
    <cellStyle name="Comma 2 6 2 2 4 4 3" xfId="7215" xr:uid="{00000000-0005-0000-0000-000042090000}"/>
    <cellStyle name="Comma 2 6 2 2 4 4 4" xfId="7216" xr:uid="{00000000-0005-0000-0000-000043090000}"/>
    <cellStyle name="Comma 2 6 2 2 4 5" xfId="7217" xr:uid="{00000000-0005-0000-0000-000044090000}"/>
    <cellStyle name="Comma 2 6 2 2 4 5 2" xfId="7218" xr:uid="{00000000-0005-0000-0000-000045090000}"/>
    <cellStyle name="Comma 2 6 2 2 4 5 3" xfId="7219" xr:uid="{00000000-0005-0000-0000-000046090000}"/>
    <cellStyle name="Comma 2 6 2 2 4 5 4" xfId="7220" xr:uid="{00000000-0005-0000-0000-000047090000}"/>
    <cellStyle name="Comma 2 6 2 2 4 6" xfId="14815" xr:uid="{00000000-0005-0000-0000-000048090000}"/>
    <cellStyle name="Comma 2 6 2 2 5" xfId="1097" xr:uid="{00000000-0005-0000-0000-000049090000}"/>
    <cellStyle name="Comma 2 6 2 2 5 2" xfId="4310" xr:uid="{00000000-0005-0000-0000-00004A090000}"/>
    <cellStyle name="Comma 2 6 2 2 5 2 2" xfId="7221" xr:uid="{00000000-0005-0000-0000-00004B090000}"/>
    <cellStyle name="Comma 2 6 2 2 5 2 3" xfId="7222" xr:uid="{00000000-0005-0000-0000-00004C090000}"/>
    <cellStyle name="Comma 2 6 2 2 5 2 4" xfId="7223" xr:uid="{00000000-0005-0000-0000-00004D090000}"/>
    <cellStyle name="Comma 2 6 2 2 5 3" xfId="14816" xr:uid="{00000000-0005-0000-0000-00004E090000}"/>
    <cellStyle name="Comma 2 6 2 2 6" xfId="4303" xr:uid="{00000000-0005-0000-0000-00004F090000}"/>
    <cellStyle name="Comma 2 6 2 2 6 2" xfId="7224" xr:uid="{00000000-0005-0000-0000-000050090000}"/>
    <cellStyle name="Comma 2 6 2 2 6 3" xfId="7225" xr:uid="{00000000-0005-0000-0000-000051090000}"/>
    <cellStyle name="Comma 2 6 2 2 6 4" xfId="7226" xr:uid="{00000000-0005-0000-0000-000052090000}"/>
    <cellStyle name="Comma 2 6 2 2 7" xfId="7227" xr:uid="{00000000-0005-0000-0000-000053090000}"/>
    <cellStyle name="Comma 2 6 2 2 7 2" xfId="7228" xr:uid="{00000000-0005-0000-0000-000054090000}"/>
    <cellStyle name="Comma 2 6 2 2 7 3" xfId="7229" xr:uid="{00000000-0005-0000-0000-000055090000}"/>
    <cellStyle name="Comma 2 6 2 2 7 4" xfId="7230" xr:uid="{00000000-0005-0000-0000-000056090000}"/>
    <cellStyle name="Comma 2 6 2 2 8" xfId="7231" xr:uid="{00000000-0005-0000-0000-000057090000}"/>
    <cellStyle name="Comma 2 6 2 2 8 2" xfId="7232" xr:uid="{00000000-0005-0000-0000-000058090000}"/>
    <cellStyle name="Comma 2 6 2 2 8 3" xfId="7233" xr:uid="{00000000-0005-0000-0000-000059090000}"/>
    <cellStyle name="Comma 2 6 2 2 8 4" xfId="7234" xr:uid="{00000000-0005-0000-0000-00005A090000}"/>
    <cellStyle name="Comma 2 6 2 2 9" xfId="14817" xr:uid="{00000000-0005-0000-0000-00005B090000}"/>
    <cellStyle name="Comma 2 6 2 3" xfId="1098" xr:uid="{00000000-0005-0000-0000-00005C090000}"/>
    <cellStyle name="Comma 2 6 2 3 2" xfId="1099" xr:uid="{00000000-0005-0000-0000-00005D090000}"/>
    <cellStyle name="Comma 2 6 2 3 2 2" xfId="4312" xr:uid="{00000000-0005-0000-0000-00005E090000}"/>
    <cellStyle name="Comma 2 6 2 3 2 2 2" xfId="7235" xr:uid="{00000000-0005-0000-0000-00005F090000}"/>
    <cellStyle name="Comma 2 6 2 3 2 2 3" xfId="7236" xr:uid="{00000000-0005-0000-0000-000060090000}"/>
    <cellStyle name="Comma 2 6 2 3 2 2 4" xfId="7237" xr:uid="{00000000-0005-0000-0000-000061090000}"/>
    <cellStyle name="Comma 2 6 2 3 2 3" xfId="14818" xr:uid="{00000000-0005-0000-0000-000062090000}"/>
    <cellStyle name="Comma 2 6 2 3 3" xfId="4311" xr:uid="{00000000-0005-0000-0000-000063090000}"/>
    <cellStyle name="Comma 2 6 2 3 3 2" xfId="7238" xr:uid="{00000000-0005-0000-0000-000064090000}"/>
    <cellStyle name="Comma 2 6 2 3 3 3" xfId="7239" xr:uid="{00000000-0005-0000-0000-000065090000}"/>
    <cellStyle name="Comma 2 6 2 3 3 4" xfId="7240" xr:uid="{00000000-0005-0000-0000-000066090000}"/>
    <cellStyle name="Comma 2 6 2 3 4" xfId="7241" xr:uid="{00000000-0005-0000-0000-000067090000}"/>
    <cellStyle name="Comma 2 6 2 3 4 2" xfId="7242" xr:uid="{00000000-0005-0000-0000-000068090000}"/>
    <cellStyle name="Comma 2 6 2 3 4 3" xfId="7243" xr:uid="{00000000-0005-0000-0000-000069090000}"/>
    <cellStyle name="Comma 2 6 2 3 4 4" xfId="7244" xr:uid="{00000000-0005-0000-0000-00006A090000}"/>
    <cellStyle name="Comma 2 6 2 3 5" xfId="7245" xr:uid="{00000000-0005-0000-0000-00006B090000}"/>
    <cellStyle name="Comma 2 6 2 3 5 2" xfId="7246" xr:uid="{00000000-0005-0000-0000-00006C090000}"/>
    <cellStyle name="Comma 2 6 2 3 5 3" xfId="7247" xr:uid="{00000000-0005-0000-0000-00006D090000}"/>
    <cellStyle name="Comma 2 6 2 3 5 4" xfId="7248" xr:uid="{00000000-0005-0000-0000-00006E090000}"/>
    <cellStyle name="Comma 2 6 2 3 6" xfId="14819" xr:uid="{00000000-0005-0000-0000-00006F090000}"/>
    <cellStyle name="Comma 2 6 2 4" xfId="1100" xr:uid="{00000000-0005-0000-0000-000070090000}"/>
    <cellStyle name="Comma 2 6 2 4 2" xfId="1101" xr:uid="{00000000-0005-0000-0000-000071090000}"/>
    <cellStyle name="Comma 2 6 2 4 2 2" xfId="4314" xr:uid="{00000000-0005-0000-0000-000072090000}"/>
    <cellStyle name="Comma 2 6 2 4 2 2 2" xfId="7249" xr:uid="{00000000-0005-0000-0000-000073090000}"/>
    <cellStyle name="Comma 2 6 2 4 2 2 3" xfId="7250" xr:uid="{00000000-0005-0000-0000-000074090000}"/>
    <cellStyle name="Comma 2 6 2 4 2 2 4" xfId="7251" xr:uid="{00000000-0005-0000-0000-000075090000}"/>
    <cellStyle name="Comma 2 6 2 4 2 3" xfId="14820" xr:uid="{00000000-0005-0000-0000-000076090000}"/>
    <cellStyle name="Comma 2 6 2 4 3" xfId="4313" xr:uid="{00000000-0005-0000-0000-000077090000}"/>
    <cellStyle name="Comma 2 6 2 4 3 2" xfId="7252" xr:uid="{00000000-0005-0000-0000-000078090000}"/>
    <cellStyle name="Comma 2 6 2 4 3 3" xfId="7253" xr:uid="{00000000-0005-0000-0000-000079090000}"/>
    <cellStyle name="Comma 2 6 2 4 3 4" xfId="7254" xr:uid="{00000000-0005-0000-0000-00007A090000}"/>
    <cellStyle name="Comma 2 6 2 4 4" xfId="7255" xr:uid="{00000000-0005-0000-0000-00007B090000}"/>
    <cellStyle name="Comma 2 6 2 4 4 2" xfId="7256" xr:uid="{00000000-0005-0000-0000-00007C090000}"/>
    <cellStyle name="Comma 2 6 2 4 4 3" xfId="7257" xr:uid="{00000000-0005-0000-0000-00007D090000}"/>
    <cellStyle name="Comma 2 6 2 4 4 4" xfId="7258" xr:uid="{00000000-0005-0000-0000-00007E090000}"/>
    <cellStyle name="Comma 2 6 2 4 5" xfId="7259" xr:uid="{00000000-0005-0000-0000-00007F090000}"/>
    <cellStyle name="Comma 2 6 2 4 5 2" xfId="7260" xr:uid="{00000000-0005-0000-0000-000080090000}"/>
    <cellStyle name="Comma 2 6 2 4 5 3" xfId="7261" xr:uid="{00000000-0005-0000-0000-000081090000}"/>
    <cellStyle name="Comma 2 6 2 4 5 4" xfId="7262" xr:uid="{00000000-0005-0000-0000-000082090000}"/>
    <cellStyle name="Comma 2 6 2 4 6" xfId="14821" xr:uid="{00000000-0005-0000-0000-000083090000}"/>
    <cellStyle name="Comma 2 6 2 5" xfId="1102" xr:uid="{00000000-0005-0000-0000-000084090000}"/>
    <cellStyle name="Comma 2 6 2 5 2" xfId="1103" xr:uid="{00000000-0005-0000-0000-000085090000}"/>
    <cellStyle name="Comma 2 6 2 5 2 2" xfId="4316" xr:uid="{00000000-0005-0000-0000-000086090000}"/>
    <cellStyle name="Comma 2 6 2 5 2 2 2" xfId="7263" xr:uid="{00000000-0005-0000-0000-000087090000}"/>
    <cellStyle name="Comma 2 6 2 5 2 2 3" xfId="7264" xr:uid="{00000000-0005-0000-0000-000088090000}"/>
    <cellStyle name="Comma 2 6 2 5 2 2 4" xfId="7265" xr:uid="{00000000-0005-0000-0000-000089090000}"/>
    <cellStyle name="Comma 2 6 2 5 2 3" xfId="14822" xr:uid="{00000000-0005-0000-0000-00008A090000}"/>
    <cellStyle name="Comma 2 6 2 5 3" xfId="4315" xr:uid="{00000000-0005-0000-0000-00008B090000}"/>
    <cellStyle name="Comma 2 6 2 5 3 2" xfId="7266" xr:uid="{00000000-0005-0000-0000-00008C090000}"/>
    <cellStyle name="Comma 2 6 2 5 3 3" xfId="7267" xr:uid="{00000000-0005-0000-0000-00008D090000}"/>
    <cellStyle name="Comma 2 6 2 5 3 4" xfId="7268" xr:uid="{00000000-0005-0000-0000-00008E090000}"/>
    <cellStyle name="Comma 2 6 2 5 4" xfId="7269" xr:uid="{00000000-0005-0000-0000-00008F090000}"/>
    <cellStyle name="Comma 2 6 2 5 4 2" xfId="7270" xr:uid="{00000000-0005-0000-0000-000090090000}"/>
    <cellStyle name="Comma 2 6 2 5 4 3" xfId="7271" xr:uid="{00000000-0005-0000-0000-000091090000}"/>
    <cellStyle name="Comma 2 6 2 5 4 4" xfId="7272" xr:uid="{00000000-0005-0000-0000-000092090000}"/>
    <cellStyle name="Comma 2 6 2 5 5" xfId="7273" xr:uid="{00000000-0005-0000-0000-000093090000}"/>
    <cellStyle name="Comma 2 6 2 5 5 2" xfId="7274" xr:uid="{00000000-0005-0000-0000-000094090000}"/>
    <cellStyle name="Comma 2 6 2 5 5 3" xfId="7275" xr:uid="{00000000-0005-0000-0000-000095090000}"/>
    <cellStyle name="Comma 2 6 2 5 5 4" xfId="7276" xr:uid="{00000000-0005-0000-0000-000096090000}"/>
    <cellStyle name="Comma 2 6 2 5 6" xfId="14823" xr:uid="{00000000-0005-0000-0000-000097090000}"/>
    <cellStyle name="Comma 2 6 2 6" xfId="1104" xr:uid="{00000000-0005-0000-0000-000098090000}"/>
    <cellStyle name="Comma 2 6 2 6 2" xfId="4317" xr:uid="{00000000-0005-0000-0000-000099090000}"/>
    <cellStyle name="Comma 2 6 2 6 2 2" xfId="7277" xr:uid="{00000000-0005-0000-0000-00009A090000}"/>
    <cellStyle name="Comma 2 6 2 6 2 3" xfId="7278" xr:uid="{00000000-0005-0000-0000-00009B090000}"/>
    <cellStyle name="Comma 2 6 2 6 2 4" xfId="7279" xr:uid="{00000000-0005-0000-0000-00009C090000}"/>
    <cellStyle name="Comma 2 6 2 6 3" xfId="14824" xr:uid="{00000000-0005-0000-0000-00009D090000}"/>
    <cellStyle name="Comma 2 6 2 7" xfId="4302" xr:uid="{00000000-0005-0000-0000-00009E090000}"/>
    <cellStyle name="Comma 2 6 2 7 2" xfId="7280" xr:uid="{00000000-0005-0000-0000-00009F090000}"/>
    <cellStyle name="Comma 2 6 2 7 3" xfId="7281" xr:uid="{00000000-0005-0000-0000-0000A0090000}"/>
    <cellStyle name="Comma 2 6 2 7 4" xfId="7282" xr:uid="{00000000-0005-0000-0000-0000A1090000}"/>
    <cellStyle name="Comma 2 6 2 8" xfId="7283" xr:uid="{00000000-0005-0000-0000-0000A2090000}"/>
    <cellStyle name="Comma 2 6 2 8 2" xfId="7284" xr:uid="{00000000-0005-0000-0000-0000A3090000}"/>
    <cellStyle name="Comma 2 6 2 8 3" xfId="7285" xr:uid="{00000000-0005-0000-0000-0000A4090000}"/>
    <cellStyle name="Comma 2 6 2 8 4" xfId="7286" xr:uid="{00000000-0005-0000-0000-0000A5090000}"/>
    <cellStyle name="Comma 2 6 2 9" xfId="7287" xr:uid="{00000000-0005-0000-0000-0000A6090000}"/>
    <cellStyle name="Comma 2 6 2 9 2" xfId="7288" xr:uid="{00000000-0005-0000-0000-0000A7090000}"/>
    <cellStyle name="Comma 2 6 2 9 3" xfId="7289" xr:uid="{00000000-0005-0000-0000-0000A8090000}"/>
    <cellStyle name="Comma 2 6 2 9 4" xfId="7290" xr:uid="{00000000-0005-0000-0000-0000A9090000}"/>
    <cellStyle name="Comma 2 6 3" xfId="1105" xr:uid="{00000000-0005-0000-0000-0000AA090000}"/>
    <cellStyle name="Comma 2 6 3 10" xfId="14825" xr:uid="{00000000-0005-0000-0000-0000AB090000}"/>
    <cellStyle name="Comma 2 6 3 2" xfId="1106" xr:uid="{00000000-0005-0000-0000-0000AC090000}"/>
    <cellStyle name="Comma 2 6 3 2 2" xfId="1107" xr:uid="{00000000-0005-0000-0000-0000AD090000}"/>
    <cellStyle name="Comma 2 6 3 2 2 2" xfId="1108" xr:uid="{00000000-0005-0000-0000-0000AE090000}"/>
    <cellStyle name="Comma 2 6 3 2 2 2 2" xfId="4321" xr:uid="{00000000-0005-0000-0000-0000AF090000}"/>
    <cellStyle name="Comma 2 6 3 2 2 2 2 2" xfId="7291" xr:uid="{00000000-0005-0000-0000-0000B0090000}"/>
    <cellStyle name="Comma 2 6 3 2 2 2 2 3" xfId="7292" xr:uid="{00000000-0005-0000-0000-0000B1090000}"/>
    <cellStyle name="Comma 2 6 3 2 2 2 2 4" xfId="7293" xr:uid="{00000000-0005-0000-0000-0000B2090000}"/>
    <cellStyle name="Comma 2 6 3 2 2 2 3" xfId="14826" xr:uid="{00000000-0005-0000-0000-0000B3090000}"/>
    <cellStyle name="Comma 2 6 3 2 2 3" xfId="4320" xr:uid="{00000000-0005-0000-0000-0000B4090000}"/>
    <cellStyle name="Comma 2 6 3 2 2 3 2" xfId="7294" xr:uid="{00000000-0005-0000-0000-0000B5090000}"/>
    <cellStyle name="Comma 2 6 3 2 2 3 3" xfId="7295" xr:uid="{00000000-0005-0000-0000-0000B6090000}"/>
    <cellStyle name="Comma 2 6 3 2 2 3 4" xfId="7296" xr:uid="{00000000-0005-0000-0000-0000B7090000}"/>
    <cellStyle name="Comma 2 6 3 2 2 4" xfId="7297" xr:uid="{00000000-0005-0000-0000-0000B8090000}"/>
    <cellStyle name="Comma 2 6 3 2 2 4 2" xfId="7298" xr:uid="{00000000-0005-0000-0000-0000B9090000}"/>
    <cellStyle name="Comma 2 6 3 2 2 4 3" xfId="7299" xr:uid="{00000000-0005-0000-0000-0000BA090000}"/>
    <cellStyle name="Comma 2 6 3 2 2 4 4" xfId="7300" xr:uid="{00000000-0005-0000-0000-0000BB090000}"/>
    <cellStyle name="Comma 2 6 3 2 2 5" xfId="7301" xr:uid="{00000000-0005-0000-0000-0000BC090000}"/>
    <cellStyle name="Comma 2 6 3 2 2 5 2" xfId="7302" xr:uid="{00000000-0005-0000-0000-0000BD090000}"/>
    <cellStyle name="Comma 2 6 3 2 2 5 3" xfId="7303" xr:uid="{00000000-0005-0000-0000-0000BE090000}"/>
    <cellStyle name="Comma 2 6 3 2 2 5 4" xfId="7304" xr:uid="{00000000-0005-0000-0000-0000BF090000}"/>
    <cellStyle name="Comma 2 6 3 2 2 6" xfId="14827" xr:uid="{00000000-0005-0000-0000-0000C0090000}"/>
    <cellStyle name="Comma 2 6 3 2 3" xfId="1109" xr:uid="{00000000-0005-0000-0000-0000C1090000}"/>
    <cellStyle name="Comma 2 6 3 2 3 2" xfId="1110" xr:uid="{00000000-0005-0000-0000-0000C2090000}"/>
    <cellStyle name="Comma 2 6 3 2 3 2 2" xfId="4323" xr:uid="{00000000-0005-0000-0000-0000C3090000}"/>
    <cellStyle name="Comma 2 6 3 2 3 2 2 2" xfId="7305" xr:uid="{00000000-0005-0000-0000-0000C4090000}"/>
    <cellStyle name="Comma 2 6 3 2 3 2 2 3" xfId="7306" xr:uid="{00000000-0005-0000-0000-0000C5090000}"/>
    <cellStyle name="Comma 2 6 3 2 3 2 2 4" xfId="7307" xr:uid="{00000000-0005-0000-0000-0000C6090000}"/>
    <cellStyle name="Comma 2 6 3 2 3 2 3" xfId="14828" xr:uid="{00000000-0005-0000-0000-0000C7090000}"/>
    <cellStyle name="Comma 2 6 3 2 3 3" xfId="4322" xr:uid="{00000000-0005-0000-0000-0000C8090000}"/>
    <cellStyle name="Comma 2 6 3 2 3 3 2" xfId="7308" xr:uid="{00000000-0005-0000-0000-0000C9090000}"/>
    <cellStyle name="Comma 2 6 3 2 3 3 3" xfId="7309" xr:uid="{00000000-0005-0000-0000-0000CA090000}"/>
    <cellStyle name="Comma 2 6 3 2 3 3 4" xfId="7310" xr:uid="{00000000-0005-0000-0000-0000CB090000}"/>
    <cellStyle name="Comma 2 6 3 2 3 4" xfId="7311" xr:uid="{00000000-0005-0000-0000-0000CC090000}"/>
    <cellStyle name="Comma 2 6 3 2 3 4 2" xfId="7312" xr:uid="{00000000-0005-0000-0000-0000CD090000}"/>
    <cellStyle name="Comma 2 6 3 2 3 4 3" xfId="7313" xr:uid="{00000000-0005-0000-0000-0000CE090000}"/>
    <cellStyle name="Comma 2 6 3 2 3 4 4" xfId="7314" xr:uid="{00000000-0005-0000-0000-0000CF090000}"/>
    <cellStyle name="Comma 2 6 3 2 3 5" xfId="7315" xr:uid="{00000000-0005-0000-0000-0000D0090000}"/>
    <cellStyle name="Comma 2 6 3 2 3 5 2" xfId="7316" xr:uid="{00000000-0005-0000-0000-0000D1090000}"/>
    <cellStyle name="Comma 2 6 3 2 3 5 3" xfId="7317" xr:uid="{00000000-0005-0000-0000-0000D2090000}"/>
    <cellStyle name="Comma 2 6 3 2 3 5 4" xfId="7318" xr:uid="{00000000-0005-0000-0000-0000D3090000}"/>
    <cellStyle name="Comma 2 6 3 2 3 6" xfId="14829" xr:uid="{00000000-0005-0000-0000-0000D4090000}"/>
    <cellStyle name="Comma 2 6 3 2 4" xfId="1111" xr:uid="{00000000-0005-0000-0000-0000D5090000}"/>
    <cellStyle name="Comma 2 6 3 2 4 2" xfId="1112" xr:uid="{00000000-0005-0000-0000-0000D6090000}"/>
    <cellStyle name="Comma 2 6 3 2 4 2 2" xfId="4325" xr:uid="{00000000-0005-0000-0000-0000D7090000}"/>
    <cellStyle name="Comma 2 6 3 2 4 2 2 2" xfId="7319" xr:uid="{00000000-0005-0000-0000-0000D8090000}"/>
    <cellStyle name="Comma 2 6 3 2 4 2 2 3" xfId="7320" xr:uid="{00000000-0005-0000-0000-0000D9090000}"/>
    <cellStyle name="Comma 2 6 3 2 4 2 2 4" xfId="7321" xr:uid="{00000000-0005-0000-0000-0000DA090000}"/>
    <cellStyle name="Comma 2 6 3 2 4 2 3" xfId="14830" xr:uid="{00000000-0005-0000-0000-0000DB090000}"/>
    <cellStyle name="Comma 2 6 3 2 4 3" xfId="4324" xr:uid="{00000000-0005-0000-0000-0000DC090000}"/>
    <cellStyle name="Comma 2 6 3 2 4 3 2" xfId="7322" xr:uid="{00000000-0005-0000-0000-0000DD090000}"/>
    <cellStyle name="Comma 2 6 3 2 4 3 3" xfId="7323" xr:uid="{00000000-0005-0000-0000-0000DE090000}"/>
    <cellStyle name="Comma 2 6 3 2 4 3 4" xfId="7324" xr:uid="{00000000-0005-0000-0000-0000DF090000}"/>
    <cellStyle name="Comma 2 6 3 2 4 4" xfId="7325" xr:uid="{00000000-0005-0000-0000-0000E0090000}"/>
    <cellStyle name="Comma 2 6 3 2 4 4 2" xfId="7326" xr:uid="{00000000-0005-0000-0000-0000E1090000}"/>
    <cellStyle name="Comma 2 6 3 2 4 4 3" xfId="7327" xr:uid="{00000000-0005-0000-0000-0000E2090000}"/>
    <cellStyle name="Comma 2 6 3 2 4 4 4" xfId="7328" xr:uid="{00000000-0005-0000-0000-0000E3090000}"/>
    <cellStyle name="Comma 2 6 3 2 4 5" xfId="7329" xr:uid="{00000000-0005-0000-0000-0000E4090000}"/>
    <cellStyle name="Comma 2 6 3 2 4 5 2" xfId="7330" xr:uid="{00000000-0005-0000-0000-0000E5090000}"/>
    <cellStyle name="Comma 2 6 3 2 4 5 3" xfId="7331" xr:uid="{00000000-0005-0000-0000-0000E6090000}"/>
    <cellStyle name="Comma 2 6 3 2 4 5 4" xfId="7332" xr:uid="{00000000-0005-0000-0000-0000E7090000}"/>
    <cellStyle name="Comma 2 6 3 2 4 6" xfId="14831" xr:uid="{00000000-0005-0000-0000-0000E8090000}"/>
    <cellStyle name="Comma 2 6 3 2 5" xfId="1113" xr:uid="{00000000-0005-0000-0000-0000E9090000}"/>
    <cellStyle name="Comma 2 6 3 2 5 2" xfId="4326" xr:uid="{00000000-0005-0000-0000-0000EA090000}"/>
    <cellStyle name="Comma 2 6 3 2 5 2 2" xfId="7333" xr:uid="{00000000-0005-0000-0000-0000EB090000}"/>
    <cellStyle name="Comma 2 6 3 2 5 2 3" xfId="7334" xr:uid="{00000000-0005-0000-0000-0000EC090000}"/>
    <cellStyle name="Comma 2 6 3 2 5 2 4" xfId="7335" xr:uid="{00000000-0005-0000-0000-0000ED090000}"/>
    <cellStyle name="Comma 2 6 3 2 5 3" xfId="14832" xr:uid="{00000000-0005-0000-0000-0000EE090000}"/>
    <cellStyle name="Comma 2 6 3 2 6" xfId="4319" xr:uid="{00000000-0005-0000-0000-0000EF090000}"/>
    <cellStyle name="Comma 2 6 3 2 6 2" xfId="7336" xr:uid="{00000000-0005-0000-0000-0000F0090000}"/>
    <cellStyle name="Comma 2 6 3 2 6 3" xfId="7337" xr:uid="{00000000-0005-0000-0000-0000F1090000}"/>
    <cellStyle name="Comma 2 6 3 2 6 4" xfId="7338" xr:uid="{00000000-0005-0000-0000-0000F2090000}"/>
    <cellStyle name="Comma 2 6 3 2 7" xfId="7339" xr:uid="{00000000-0005-0000-0000-0000F3090000}"/>
    <cellStyle name="Comma 2 6 3 2 7 2" xfId="7340" xr:uid="{00000000-0005-0000-0000-0000F4090000}"/>
    <cellStyle name="Comma 2 6 3 2 7 3" xfId="7341" xr:uid="{00000000-0005-0000-0000-0000F5090000}"/>
    <cellStyle name="Comma 2 6 3 2 7 4" xfId="7342" xr:uid="{00000000-0005-0000-0000-0000F6090000}"/>
    <cellStyle name="Comma 2 6 3 2 8" xfId="7343" xr:uid="{00000000-0005-0000-0000-0000F7090000}"/>
    <cellStyle name="Comma 2 6 3 2 8 2" xfId="7344" xr:uid="{00000000-0005-0000-0000-0000F8090000}"/>
    <cellStyle name="Comma 2 6 3 2 8 3" xfId="7345" xr:uid="{00000000-0005-0000-0000-0000F9090000}"/>
    <cellStyle name="Comma 2 6 3 2 8 4" xfId="7346" xr:uid="{00000000-0005-0000-0000-0000FA090000}"/>
    <cellStyle name="Comma 2 6 3 2 9" xfId="14833" xr:uid="{00000000-0005-0000-0000-0000FB090000}"/>
    <cellStyle name="Comma 2 6 3 3" xfId="1114" xr:uid="{00000000-0005-0000-0000-0000FC090000}"/>
    <cellStyle name="Comma 2 6 3 3 2" xfId="1115" xr:uid="{00000000-0005-0000-0000-0000FD090000}"/>
    <cellStyle name="Comma 2 6 3 3 2 2" xfId="4328" xr:uid="{00000000-0005-0000-0000-0000FE090000}"/>
    <cellStyle name="Comma 2 6 3 3 2 2 2" xfId="7347" xr:uid="{00000000-0005-0000-0000-0000FF090000}"/>
    <cellStyle name="Comma 2 6 3 3 2 2 3" xfId="7348" xr:uid="{00000000-0005-0000-0000-0000000A0000}"/>
    <cellStyle name="Comma 2 6 3 3 2 2 4" xfId="7349" xr:uid="{00000000-0005-0000-0000-0000010A0000}"/>
    <cellStyle name="Comma 2 6 3 3 2 3" xfId="14834" xr:uid="{00000000-0005-0000-0000-0000020A0000}"/>
    <cellStyle name="Comma 2 6 3 3 3" xfId="4327" xr:uid="{00000000-0005-0000-0000-0000030A0000}"/>
    <cellStyle name="Comma 2 6 3 3 3 2" xfId="7350" xr:uid="{00000000-0005-0000-0000-0000040A0000}"/>
    <cellStyle name="Comma 2 6 3 3 3 3" xfId="7351" xr:uid="{00000000-0005-0000-0000-0000050A0000}"/>
    <cellStyle name="Comma 2 6 3 3 3 4" xfId="7352" xr:uid="{00000000-0005-0000-0000-0000060A0000}"/>
    <cellStyle name="Comma 2 6 3 3 4" xfId="7353" xr:uid="{00000000-0005-0000-0000-0000070A0000}"/>
    <cellStyle name="Comma 2 6 3 3 4 2" xfId="7354" xr:uid="{00000000-0005-0000-0000-0000080A0000}"/>
    <cellStyle name="Comma 2 6 3 3 4 3" xfId="7355" xr:uid="{00000000-0005-0000-0000-0000090A0000}"/>
    <cellStyle name="Comma 2 6 3 3 4 4" xfId="7356" xr:uid="{00000000-0005-0000-0000-00000A0A0000}"/>
    <cellStyle name="Comma 2 6 3 3 5" xfId="7357" xr:uid="{00000000-0005-0000-0000-00000B0A0000}"/>
    <cellStyle name="Comma 2 6 3 3 5 2" xfId="7358" xr:uid="{00000000-0005-0000-0000-00000C0A0000}"/>
    <cellStyle name="Comma 2 6 3 3 5 3" xfId="7359" xr:uid="{00000000-0005-0000-0000-00000D0A0000}"/>
    <cellStyle name="Comma 2 6 3 3 5 4" xfId="7360" xr:uid="{00000000-0005-0000-0000-00000E0A0000}"/>
    <cellStyle name="Comma 2 6 3 3 6" xfId="14835" xr:uid="{00000000-0005-0000-0000-00000F0A0000}"/>
    <cellStyle name="Comma 2 6 3 4" xfId="1116" xr:uid="{00000000-0005-0000-0000-0000100A0000}"/>
    <cellStyle name="Comma 2 6 3 4 2" xfId="1117" xr:uid="{00000000-0005-0000-0000-0000110A0000}"/>
    <cellStyle name="Comma 2 6 3 4 2 2" xfId="4330" xr:uid="{00000000-0005-0000-0000-0000120A0000}"/>
    <cellStyle name="Comma 2 6 3 4 2 2 2" xfId="7361" xr:uid="{00000000-0005-0000-0000-0000130A0000}"/>
    <cellStyle name="Comma 2 6 3 4 2 2 3" xfId="7362" xr:uid="{00000000-0005-0000-0000-0000140A0000}"/>
    <cellStyle name="Comma 2 6 3 4 2 2 4" xfId="7363" xr:uid="{00000000-0005-0000-0000-0000150A0000}"/>
    <cellStyle name="Comma 2 6 3 4 2 3" xfId="14836" xr:uid="{00000000-0005-0000-0000-0000160A0000}"/>
    <cellStyle name="Comma 2 6 3 4 3" xfId="4329" xr:uid="{00000000-0005-0000-0000-0000170A0000}"/>
    <cellStyle name="Comma 2 6 3 4 3 2" xfId="7364" xr:uid="{00000000-0005-0000-0000-0000180A0000}"/>
    <cellStyle name="Comma 2 6 3 4 3 3" xfId="7365" xr:uid="{00000000-0005-0000-0000-0000190A0000}"/>
    <cellStyle name="Comma 2 6 3 4 3 4" xfId="7366" xr:uid="{00000000-0005-0000-0000-00001A0A0000}"/>
    <cellStyle name="Comma 2 6 3 4 4" xfId="7367" xr:uid="{00000000-0005-0000-0000-00001B0A0000}"/>
    <cellStyle name="Comma 2 6 3 4 4 2" xfId="7368" xr:uid="{00000000-0005-0000-0000-00001C0A0000}"/>
    <cellStyle name="Comma 2 6 3 4 4 3" xfId="7369" xr:uid="{00000000-0005-0000-0000-00001D0A0000}"/>
    <cellStyle name="Comma 2 6 3 4 4 4" xfId="7370" xr:uid="{00000000-0005-0000-0000-00001E0A0000}"/>
    <cellStyle name="Comma 2 6 3 4 5" xfId="7371" xr:uid="{00000000-0005-0000-0000-00001F0A0000}"/>
    <cellStyle name="Comma 2 6 3 4 5 2" xfId="7372" xr:uid="{00000000-0005-0000-0000-0000200A0000}"/>
    <cellStyle name="Comma 2 6 3 4 5 3" xfId="7373" xr:uid="{00000000-0005-0000-0000-0000210A0000}"/>
    <cellStyle name="Comma 2 6 3 4 5 4" xfId="7374" xr:uid="{00000000-0005-0000-0000-0000220A0000}"/>
    <cellStyle name="Comma 2 6 3 4 6" xfId="14837" xr:uid="{00000000-0005-0000-0000-0000230A0000}"/>
    <cellStyle name="Comma 2 6 3 5" xfId="1118" xr:uid="{00000000-0005-0000-0000-0000240A0000}"/>
    <cellStyle name="Comma 2 6 3 5 2" xfId="1119" xr:uid="{00000000-0005-0000-0000-0000250A0000}"/>
    <cellStyle name="Comma 2 6 3 5 2 2" xfId="4332" xr:uid="{00000000-0005-0000-0000-0000260A0000}"/>
    <cellStyle name="Comma 2 6 3 5 2 2 2" xfId="7375" xr:uid="{00000000-0005-0000-0000-0000270A0000}"/>
    <cellStyle name="Comma 2 6 3 5 2 2 3" xfId="7376" xr:uid="{00000000-0005-0000-0000-0000280A0000}"/>
    <cellStyle name="Comma 2 6 3 5 2 2 4" xfId="7377" xr:uid="{00000000-0005-0000-0000-0000290A0000}"/>
    <cellStyle name="Comma 2 6 3 5 2 3" xfId="14838" xr:uid="{00000000-0005-0000-0000-00002A0A0000}"/>
    <cellStyle name="Comma 2 6 3 5 3" xfId="4331" xr:uid="{00000000-0005-0000-0000-00002B0A0000}"/>
    <cellStyle name="Comma 2 6 3 5 3 2" xfId="7378" xr:uid="{00000000-0005-0000-0000-00002C0A0000}"/>
    <cellStyle name="Comma 2 6 3 5 3 3" xfId="7379" xr:uid="{00000000-0005-0000-0000-00002D0A0000}"/>
    <cellStyle name="Comma 2 6 3 5 3 4" xfId="7380" xr:uid="{00000000-0005-0000-0000-00002E0A0000}"/>
    <cellStyle name="Comma 2 6 3 5 4" xfId="7381" xr:uid="{00000000-0005-0000-0000-00002F0A0000}"/>
    <cellStyle name="Comma 2 6 3 5 4 2" xfId="7382" xr:uid="{00000000-0005-0000-0000-0000300A0000}"/>
    <cellStyle name="Comma 2 6 3 5 4 3" xfId="7383" xr:uid="{00000000-0005-0000-0000-0000310A0000}"/>
    <cellStyle name="Comma 2 6 3 5 4 4" xfId="7384" xr:uid="{00000000-0005-0000-0000-0000320A0000}"/>
    <cellStyle name="Comma 2 6 3 5 5" xfId="7385" xr:uid="{00000000-0005-0000-0000-0000330A0000}"/>
    <cellStyle name="Comma 2 6 3 5 5 2" xfId="7386" xr:uid="{00000000-0005-0000-0000-0000340A0000}"/>
    <cellStyle name="Comma 2 6 3 5 5 3" xfId="7387" xr:uid="{00000000-0005-0000-0000-0000350A0000}"/>
    <cellStyle name="Comma 2 6 3 5 5 4" xfId="7388" xr:uid="{00000000-0005-0000-0000-0000360A0000}"/>
    <cellStyle name="Comma 2 6 3 5 6" xfId="14839" xr:uid="{00000000-0005-0000-0000-0000370A0000}"/>
    <cellStyle name="Comma 2 6 3 6" xfId="1120" xr:uid="{00000000-0005-0000-0000-0000380A0000}"/>
    <cellStyle name="Comma 2 6 3 6 2" xfId="4333" xr:uid="{00000000-0005-0000-0000-0000390A0000}"/>
    <cellStyle name="Comma 2 6 3 6 2 2" xfId="7389" xr:uid="{00000000-0005-0000-0000-00003A0A0000}"/>
    <cellStyle name="Comma 2 6 3 6 2 3" xfId="7390" xr:uid="{00000000-0005-0000-0000-00003B0A0000}"/>
    <cellStyle name="Comma 2 6 3 6 2 4" xfId="7391" xr:uid="{00000000-0005-0000-0000-00003C0A0000}"/>
    <cellStyle name="Comma 2 6 3 6 3" xfId="14840" xr:uid="{00000000-0005-0000-0000-00003D0A0000}"/>
    <cellStyle name="Comma 2 6 3 7" xfId="4318" xr:uid="{00000000-0005-0000-0000-00003E0A0000}"/>
    <cellStyle name="Comma 2 6 3 7 2" xfId="7392" xr:uid="{00000000-0005-0000-0000-00003F0A0000}"/>
    <cellStyle name="Comma 2 6 3 7 3" xfId="7393" xr:uid="{00000000-0005-0000-0000-0000400A0000}"/>
    <cellStyle name="Comma 2 6 3 7 4" xfId="7394" xr:uid="{00000000-0005-0000-0000-0000410A0000}"/>
    <cellStyle name="Comma 2 6 3 8" xfId="7395" xr:uid="{00000000-0005-0000-0000-0000420A0000}"/>
    <cellStyle name="Comma 2 6 3 8 2" xfId="7396" xr:uid="{00000000-0005-0000-0000-0000430A0000}"/>
    <cellStyle name="Comma 2 6 3 8 3" xfId="7397" xr:uid="{00000000-0005-0000-0000-0000440A0000}"/>
    <cellStyle name="Comma 2 6 3 8 4" xfId="7398" xr:uid="{00000000-0005-0000-0000-0000450A0000}"/>
    <cellStyle name="Comma 2 6 3 9" xfId="7399" xr:uid="{00000000-0005-0000-0000-0000460A0000}"/>
    <cellStyle name="Comma 2 6 3 9 2" xfId="7400" xr:uid="{00000000-0005-0000-0000-0000470A0000}"/>
    <cellStyle name="Comma 2 6 3 9 3" xfId="7401" xr:uid="{00000000-0005-0000-0000-0000480A0000}"/>
    <cellStyle name="Comma 2 6 3 9 4" xfId="7402" xr:uid="{00000000-0005-0000-0000-0000490A0000}"/>
    <cellStyle name="Comma 2 6 4" xfId="1121" xr:uid="{00000000-0005-0000-0000-00004A0A0000}"/>
    <cellStyle name="Comma 2 6 4 2" xfId="1122" xr:uid="{00000000-0005-0000-0000-00004B0A0000}"/>
    <cellStyle name="Comma 2 6 4 2 2" xfId="1123" xr:uid="{00000000-0005-0000-0000-00004C0A0000}"/>
    <cellStyle name="Comma 2 6 4 2 2 2" xfId="4336" xr:uid="{00000000-0005-0000-0000-00004D0A0000}"/>
    <cellStyle name="Comma 2 6 4 2 2 2 2" xfId="7403" xr:uid="{00000000-0005-0000-0000-00004E0A0000}"/>
    <cellStyle name="Comma 2 6 4 2 2 2 3" xfId="7404" xr:uid="{00000000-0005-0000-0000-00004F0A0000}"/>
    <cellStyle name="Comma 2 6 4 2 2 2 4" xfId="7405" xr:uid="{00000000-0005-0000-0000-0000500A0000}"/>
    <cellStyle name="Comma 2 6 4 2 2 3" xfId="14841" xr:uid="{00000000-0005-0000-0000-0000510A0000}"/>
    <cellStyle name="Comma 2 6 4 2 3" xfId="4335" xr:uid="{00000000-0005-0000-0000-0000520A0000}"/>
    <cellStyle name="Comma 2 6 4 2 3 2" xfId="7406" xr:uid="{00000000-0005-0000-0000-0000530A0000}"/>
    <cellStyle name="Comma 2 6 4 2 3 3" xfId="7407" xr:uid="{00000000-0005-0000-0000-0000540A0000}"/>
    <cellStyle name="Comma 2 6 4 2 3 4" xfId="7408" xr:uid="{00000000-0005-0000-0000-0000550A0000}"/>
    <cellStyle name="Comma 2 6 4 2 4" xfId="7409" xr:uid="{00000000-0005-0000-0000-0000560A0000}"/>
    <cellStyle name="Comma 2 6 4 2 4 2" xfId="7410" xr:uid="{00000000-0005-0000-0000-0000570A0000}"/>
    <cellStyle name="Comma 2 6 4 2 4 3" xfId="7411" xr:uid="{00000000-0005-0000-0000-0000580A0000}"/>
    <cellStyle name="Comma 2 6 4 2 4 4" xfId="7412" xr:uid="{00000000-0005-0000-0000-0000590A0000}"/>
    <cellStyle name="Comma 2 6 4 2 5" xfId="7413" xr:uid="{00000000-0005-0000-0000-00005A0A0000}"/>
    <cellStyle name="Comma 2 6 4 2 5 2" xfId="7414" xr:uid="{00000000-0005-0000-0000-00005B0A0000}"/>
    <cellStyle name="Comma 2 6 4 2 5 3" xfId="7415" xr:uid="{00000000-0005-0000-0000-00005C0A0000}"/>
    <cellStyle name="Comma 2 6 4 2 5 4" xfId="7416" xr:uid="{00000000-0005-0000-0000-00005D0A0000}"/>
    <cellStyle name="Comma 2 6 4 2 6" xfId="14842" xr:uid="{00000000-0005-0000-0000-00005E0A0000}"/>
    <cellStyle name="Comma 2 6 4 3" xfId="1124" xr:uid="{00000000-0005-0000-0000-00005F0A0000}"/>
    <cellStyle name="Comma 2 6 4 3 2" xfId="1125" xr:uid="{00000000-0005-0000-0000-0000600A0000}"/>
    <cellStyle name="Comma 2 6 4 3 2 2" xfId="4338" xr:uid="{00000000-0005-0000-0000-0000610A0000}"/>
    <cellStyle name="Comma 2 6 4 3 2 2 2" xfId="7417" xr:uid="{00000000-0005-0000-0000-0000620A0000}"/>
    <cellStyle name="Comma 2 6 4 3 2 2 3" xfId="7418" xr:uid="{00000000-0005-0000-0000-0000630A0000}"/>
    <cellStyle name="Comma 2 6 4 3 2 2 4" xfId="7419" xr:uid="{00000000-0005-0000-0000-0000640A0000}"/>
    <cellStyle name="Comma 2 6 4 3 2 3" xfId="14843" xr:uid="{00000000-0005-0000-0000-0000650A0000}"/>
    <cellStyle name="Comma 2 6 4 3 3" xfId="4337" xr:uid="{00000000-0005-0000-0000-0000660A0000}"/>
    <cellStyle name="Comma 2 6 4 3 3 2" xfId="7420" xr:uid="{00000000-0005-0000-0000-0000670A0000}"/>
    <cellStyle name="Comma 2 6 4 3 3 3" xfId="7421" xr:uid="{00000000-0005-0000-0000-0000680A0000}"/>
    <cellStyle name="Comma 2 6 4 3 3 4" xfId="7422" xr:uid="{00000000-0005-0000-0000-0000690A0000}"/>
    <cellStyle name="Comma 2 6 4 3 4" xfId="7423" xr:uid="{00000000-0005-0000-0000-00006A0A0000}"/>
    <cellStyle name="Comma 2 6 4 3 4 2" xfId="7424" xr:uid="{00000000-0005-0000-0000-00006B0A0000}"/>
    <cellStyle name="Comma 2 6 4 3 4 3" xfId="7425" xr:uid="{00000000-0005-0000-0000-00006C0A0000}"/>
    <cellStyle name="Comma 2 6 4 3 4 4" xfId="7426" xr:uid="{00000000-0005-0000-0000-00006D0A0000}"/>
    <cellStyle name="Comma 2 6 4 3 5" xfId="7427" xr:uid="{00000000-0005-0000-0000-00006E0A0000}"/>
    <cellStyle name="Comma 2 6 4 3 5 2" xfId="7428" xr:uid="{00000000-0005-0000-0000-00006F0A0000}"/>
    <cellStyle name="Comma 2 6 4 3 5 3" xfId="7429" xr:uid="{00000000-0005-0000-0000-0000700A0000}"/>
    <cellStyle name="Comma 2 6 4 3 5 4" xfId="7430" xr:uid="{00000000-0005-0000-0000-0000710A0000}"/>
    <cellStyle name="Comma 2 6 4 3 6" xfId="14844" xr:uid="{00000000-0005-0000-0000-0000720A0000}"/>
    <cellStyle name="Comma 2 6 4 4" xfId="1126" xr:uid="{00000000-0005-0000-0000-0000730A0000}"/>
    <cellStyle name="Comma 2 6 4 4 2" xfId="1127" xr:uid="{00000000-0005-0000-0000-0000740A0000}"/>
    <cellStyle name="Comma 2 6 4 4 2 2" xfId="4340" xr:uid="{00000000-0005-0000-0000-0000750A0000}"/>
    <cellStyle name="Comma 2 6 4 4 2 2 2" xfId="7431" xr:uid="{00000000-0005-0000-0000-0000760A0000}"/>
    <cellStyle name="Comma 2 6 4 4 2 2 3" xfId="7432" xr:uid="{00000000-0005-0000-0000-0000770A0000}"/>
    <cellStyle name="Comma 2 6 4 4 2 2 4" xfId="7433" xr:uid="{00000000-0005-0000-0000-0000780A0000}"/>
    <cellStyle name="Comma 2 6 4 4 2 3" xfId="14845" xr:uid="{00000000-0005-0000-0000-0000790A0000}"/>
    <cellStyle name="Comma 2 6 4 4 3" xfId="4339" xr:uid="{00000000-0005-0000-0000-00007A0A0000}"/>
    <cellStyle name="Comma 2 6 4 4 3 2" xfId="7434" xr:uid="{00000000-0005-0000-0000-00007B0A0000}"/>
    <cellStyle name="Comma 2 6 4 4 3 3" xfId="7435" xr:uid="{00000000-0005-0000-0000-00007C0A0000}"/>
    <cellStyle name="Comma 2 6 4 4 3 4" xfId="7436" xr:uid="{00000000-0005-0000-0000-00007D0A0000}"/>
    <cellStyle name="Comma 2 6 4 4 4" xfId="7437" xr:uid="{00000000-0005-0000-0000-00007E0A0000}"/>
    <cellStyle name="Comma 2 6 4 4 4 2" xfId="7438" xr:uid="{00000000-0005-0000-0000-00007F0A0000}"/>
    <cellStyle name="Comma 2 6 4 4 4 3" xfId="7439" xr:uid="{00000000-0005-0000-0000-0000800A0000}"/>
    <cellStyle name="Comma 2 6 4 4 4 4" xfId="7440" xr:uid="{00000000-0005-0000-0000-0000810A0000}"/>
    <cellStyle name="Comma 2 6 4 4 5" xfId="7441" xr:uid="{00000000-0005-0000-0000-0000820A0000}"/>
    <cellStyle name="Comma 2 6 4 4 5 2" xfId="7442" xr:uid="{00000000-0005-0000-0000-0000830A0000}"/>
    <cellStyle name="Comma 2 6 4 4 5 3" xfId="7443" xr:uid="{00000000-0005-0000-0000-0000840A0000}"/>
    <cellStyle name="Comma 2 6 4 4 5 4" xfId="7444" xr:uid="{00000000-0005-0000-0000-0000850A0000}"/>
    <cellStyle name="Comma 2 6 4 4 6" xfId="14846" xr:uid="{00000000-0005-0000-0000-0000860A0000}"/>
    <cellStyle name="Comma 2 6 4 5" xfId="1128" xr:uid="{00000000-0005-0000-0000-0000870A0000}"/>
    <cellStyle name="Comma 2 6 4 5 2" xfId="4341" xr:uid="{00000000-0005-0000-0000-0000880A0000}"/>
    <cellStyle name="Comma 2 6 4 5 2 2" xfId="7445" xr:uid="{00000000-0005-0000-0000-0000890A0000}"/>
    <cellStyle name="Comma 2 6 4 5 2 3" xfId="7446" xr:uid="{00000000-0005-0000-0000-00008A0A0000}"/>
    <cellStyle name="Comma 2 6 4 5 2 4" xfId="7447" xr:uid="{00000000-0005-0000-0000-00008B0A0000}"/>
    <cellStyle name="Comma 2 6 4 5 3" xfId="14847" xr:uid="{00000000-0005-0000-0000-00008C0A0000}"/>
    <cellStyle name="Comma 2 6 4 6" xfId="4334" xr:uid="{00000000-0005-0000-0000-00008D0A0000}"/>
    <cellStyle name="Comma 2 6 4 6 2" xfId="7448" xr:uid="{00000000-0005-0000-0000-00008E0A0000}"/>
    <cellStyle name="Comma 2 6 4 6 3" xfId="7449" xr:uid="{00000000-0005-0000-0000-00008F0A0000}"/>
    <cellStyle name="Comma 2 6 4 6 4" xfId="7450" xr:uid="{00000000-0005-0000-0000-0000900A0000}"/>
    <cellStyle name="Comma 2 6 4 7" xfId="7451" xr:uid="{00000000-0005-0000-0000-0000910A0000}"/>
    <cellStyle name="Comma 2 6 4 7 2" xfId="7452" xr:uid="{00000000-0005-0000-0000-0000920A0000}"/>
    <cellStyle name="Comma 2 6 4 7 3" xfId="7453" xr:uid="{00000000-0005-0000-0000-0000930A0000}"/>
    <cellStyle name="Comma 2 6 4 7 4" xfId="7454" xr:uid="{00000000-0005-0000-0000-0000940A0000}"/>
    <cellStyle name="Comma 2 6 4 8" xfId="7455" xr:uid="{00000000-0005-0000-0000-0000950A0000}"/>
    <cellStyle name="Comma 2 6 4 8 2" xfId="7456" xr:uid="{00000000-0005-0000-0000-0000960A0000}"/>
    <cellStyle name="Comma 2 6 4 8 3" xfId="7457" xr:uid="{00000000-0005-0000-0000-0000970A0000}"/>
    <cellStyle name="Comma 2 6 4 8 4" xfId="7458" xr:uid="{00000000-0005-0000-0000-0000980A0000}"/>
    <cellStyle name="Comma 2 6 4 9" xfId="14848" xr:uid="{00000000-0005-0000-0000-0000990A0000}"/>
    <cellStyle name="Comma 2 6 5" xfId="1129" xr:uid="{00000000-0005-0000-0000-00009A0A0000}"/>
    <cellStyle name="Comma 2 6 5 2" xfId="1130" xr:uid="{00000000-0005-0000-0000-00009B0A0000}"/>
    <cellStyle name="Comma 2 6 5 2 2" xfId="4343" xr:uid="{00000000-0005-0000-0000-00009C0A0000}"/>
    <cellStyle name="Comma 2 6 5 2 2 2" xfId="7459" xr:uid="{00000000-0005-0000-0000-00009D0A0000}"/>
    <cellStyle name="Comma 2 6 5 2 2 3" xfId="7460" xr:uid="{00000000-0005-0000-0000-00009E0A0000}"/>
    <cellStyle name="Comma 2 6 5 2 2 4" xfId="7461" xr:uid="{00000000-0005-0000-0000-00009F0A0000}"/>
    <cellStyle name="Comma 2 6 5 2 3" xfId="14849" xr:uid="{00000000-0005-0000-0000-0000A00A0000}"/>
    <cellStyle name="Comma 2 6 5 3" xfId="4342" xr:uid="{00000000-0005-0000-0000-0000A10A0000}"/>
    <cellStyle name="Comma 2 6 5 3 2" xfId="7462" xr:uid="{00000000-0005-0000-0000-0000A20A0000}"/>
    <cellStyle name="Comma 2 6 5 3 3" xfId="7463" xr:uid="{00000000-0005-0000-0000-0000A30A0000}"/>
    <cellStyle name="Comma 2 6 5 3 4" xfId="7464" xr:uid="{00000000-0005-0000-0000-0000A40A0000}"/>
    <cellStyle name="Comma 2 6 5 4" xfId="7465" xr:uid="{00000000-0005-0000-0000-0000A50A0000}"/>
    <cellStyle name="Comma 2 6 5 4 2" xfId="7466" xr:uid="{00000000-0005-0000-0000-0000A60A0000}"/>
    <cellStyle name="Comma 2 6 5 4 3" xfId="7467" xr:uid="{00000000-0005-0000-0000-0000A70A0000}"/>
    <cellStyle name="Comma 2 6 5 4 4" xfId="7468" xr:uid="{00000000-0005-0000-0000-0000A80A0000}"/>
    <cellStyle name="Comma 2 6 5 5" xfId="7469" xr:uid="{00000000-0005-0000-0000-0000A90A0000}"/>
    <cellStyle name="Comma 2 6 5 5 2" xfId="7470" xr:uid="{00000000-0005-0000-0000-0000AA0A0000}"/>
    <cellStyle name="Comma 2 6 5 5 3" xfId="7471" xr:uid="{00000000-0005-0000-0000-0000AB0A0000}"/>
    <cellStyle name="Comma 2 6 5 5 4" xfId="7472" xr:uid="{00000000-0005-0000-0000-0000AC0A0000}"/>
    <cellStyle name="Comma 2 6 5 6" xfId="14850" xr:uid="{00000000-0005-0000-0000-0000AD0A0000}"/>
    <cellStyle name="Comma 2 6 6" xfId="1131" xr:uid="{00000000-0005-0000-0000-0000AE0A0000}"/>
    <cellStyle name="Comma 2 6 6 2" xfId="1132" xr:uid="{00000000-0005-0000-0000-0000AF0A0000}"/>
    <cellStyle name="Comma 2 6 6 2 2" xfId="4345" xr:uid="{00000000-0005-0000-0000-0000B00A0000}"/>
    <cellStyle name="Comma 2 6 6 2 2 2" xfId="7473" xr:uid="{00000000-0005-0000-0000-0000B10A0000}"/>
    <cellStyle name="Comma 2 6 6 2 2 3" xfId="7474" xr:uid="{00000000-0005-0000-0000-0000B20A0000}"/>
    <cellStyle name="Comma 2 6 6 2 2 4" xfId="7475" xr:uid="{00000000-0005-0000-0000-0000B30A0000}"/>
    <cellStyle name="Comma 2 6 6 2 3" xfId="14851" xr:uid="{00000000-0005-0000-0000-0000B40A0000}"/>
    <cellStyle name="Comma 2 6 6 3" xfId="4344" xr:uid="{00000000-0005-0000-0000-0000B50A0000}"/>
    <cellStyle name="Comma 2 6 6 3 2" xfId="7476" xr:uid="{00000000-0005-0000-0000-0000B60A0000}"/>
    <cellStyle name="Comma 2 6 6 3 3" xfId="7477" xr:uid="{00000000-0005-0000-0000-0000B70A0000}"/>
    <cellStyle name="Comma 2 6 6 3 4" xfId="7478" xr:uid="{00000000-0005-0000-0000-0000B80A0000}"/>
    <cellStyle name="Comma 2 6 6 4" xfId="7479" xr:uid="{00000000-0005-0000-0000-0000B90A0000}"/>
    <cellStyle name="Comma 2 6 6 4 2" xfId="7480" xr:uid="{00000000-0005-0000-0000-0000BA0A0000}"/>
    <cellStyle name="Comma 2 6 6 4 3" xfId="7481" xr:uid="{00000000-0005-0000-0000-0000BB0A0000}"/>
    <cellStyle name="Comma 2 6 6 4 4" xfId="7482" xr:uid="{00000000-0005-0000-0000-0000BC0A0000}"/>
    <cellStyle name="Comma 2 6 6 5" xfId="7483" xr:uid="{00000000-0005-0000-0000-0000BD0A0000}"/>
    <cellStyle name="Comma 2 6 6 5 2" xfId="7484" xr:uid="{00000000-0005-0000-0000-0000BE0A0000}"/>
    <cellStyle name="Comma 2 6 6 5 3" xfId="7485" xr:uid="{00000000-0005-0000-0000-0000BF0A0000}"/>
    <cellStyle name="Comma 2 6 6 5 4" xfId="7486" xr:uid="{00000000-0005-0000-0000-0000C00A0000}"/>
    <cellStyle name="Comma 2 6 6 6" xfId="14852" xr:uid="{00000000-0005-0000-0000-0000C10A0000}"/>
    <cellStyle name="Comma 2 6 7" xfId="1133" xr:uid="{00000000-0005-0000-0000-0000C20A0000}"/>
    <cellStyle name="Comma 2 6 7 2" xfId="1134" xr:uid="{00000000-0005-0000-0000-0000C30A0000}"/>
    <cellStyle name="Comma 2 6 7 2 2" xfId="4347" xr:uid="{00000000-0005-0000-0000-0000C40A0000}"/>
    <cellStyle name="Comma 2 6 7 2 2 2" xfId="7487" xr:uid="{00000000-0005-0000-0000-0000C50A0000}"/>
    <cellStyle name="Comma 2 6 7 2 2 3" xfId="7488" xr:uid="{00000000-0005-0000-0000-0000C60A0000}"/>
    <cellStyle name="Comma 2 6 7 2 2 4" xfId="7489" xr:uid="{00000000-0005-0000-0000-0000C70A0000}"/>
    <cellStyle name="Comma 2 6 7 2 3" xfId="14853" xr:uid="{00000000-0005-0000-0000-0000C80A0000}"/>
    <cellStyle name="Comma 2 6 7 3" xfId="4346" xr:uid="{00000000-0005-0000-0000-0000C90A0000}"/>
    <cellStyle name="Comma 2 6 7 3 2" xfId="7490" xr:uid="{00000000-0005-0000-0000-0000CA0A0000}"/>
    <cellStyle name="Comma 2 6 7 3 3" xfId="7491" xr:uid="{00000000-0005-0000-0000-0000CB0A0000}"/>
    <cellStyle name="Comma 2 6 7 3 4" xfId="7492" xr:uid="{00000000-0005-0000-0000-0000CC0A0000}"/>
    <cellStyle name="Comma 2 6 7 4" xfId="7493" xr:uid="{00000000-0005-0000-0000-0000CD0A0000}"/>
    <cellStyle name="Comma 2 6 7 4 2" xfId="7494" xr:uid="{00000000-0005-0000-0000-0000CE0A0000}"/>
    <cellStyle name="Comma 2 6 7 4 3" xfId="7495" xr:uid="{00000000-0005-0000-0000-0000CF0A0000}"/>
    <cellStyle name="Comma 2 6 7 4 4" xfId="7496" xr:uid="{00000000-0005-0000-0000-0000D00A0000}"/>
    <cellStyle name="Comma 2 6 7 5" xfId="7497" xr:uid="{00000000-0005-0000-0000-0000D10A0000}"/>
    <cellStyle name="Comma 2 6 7 5 2" xfId="7498" xr:uid="{00000000-0005-0000-0000-0000D20A0000}"/>
    <cellStyle name="Comma 2 6 7 5 3" xfId="7499" xr:uid="{00000000-0005-0000-0000-0000D30A0000}"/>
    <cellStyle name="Comma 2 6 7 5 4" xfId="7500" xr:uid="{00000000-0005-0000-0000-0000D40A0000}"/>
    <cellStyle name="Comma 2 6 7 6" xfId="14854" xr:uid="{00000000-0005-0000-0000-0000D50A0000}"/>
    <cellStyle name="Comma 2 6 8" xfId="1135" xr:uid="{00000000-0005-0000-0000-0000D60A0000}"/>
    <cellStyle name="Comma 2 6 8 2" xfId="4348" xr:uid="{00000000-0005-0000-0000-0000D70A0000}"/>
    <cellStyle name="Comma 2 6 8 2 2" xfId="7501" xr:uid="{00000000-0005-0000-0000-0000D80A0000}"/>
    <cellStyle name="Comma 2 6 8 2 3" xfId="7502" xr:uid="{00000000-0005-0000-0000-0000D90A0000}"/>
    <cellStyle name="Comma 2 6 8 2 4" xfId="7503" xr:uid="{00000000-0005-0000-0000-0000DA0A0000}"/>
    <cellStyle name="Comma 2 6 8 3" xfId="14855" xr:uid="{00000000-0005-0000-0000-0000DB0A0000}"/>
    <cellStyle name="Comma 2 6 9" xfId="4301" xr:uid="{00000000-0005-0000-0000-0000DC0A0000}"/>
    <cellStyle name="Comma 2 6 9 2" xfId="7504" xr:uid="{00000000-0005-0000-0000-0000DD0A0000}"/>
    <cellStyle name="Comma 2 6 9 3" xfId="7505" xr:uid="{00000000-0005-0000-0000-0000DE0A0000}"/>
    <cellStyle name="Comma 2 6 9 4" xfId="7506" xr:uid="{00000000-0005-0000-0000-0000DF0A0000}"/>
    <cellStyle name="Comma 2 7" xfId="1136" xr:uid="{00000000-0005-0000-0000-0000E00A0000}"/>
    <cellStyle name="Comma 2 7 2" xfId="4349" xr:uid="{00000000-0005-0000-0000-0000E10A0000}"/>
    <cellStyle name="Comma 2 7 2 2" xfId="7507" xr:uid="{00000000-0005-0000-0000-0000E20A0000}"/>
    <cellStyle name="Comma 2 7 2 3" xfId="7508" xr:uid="{00000000-0005-0000-0000-0000E30A0000}"/>
    <cellStyle name="Comma 2 7 2 4" xfId="7509" xr:uid="{00000000-0005-0000-0000-0000E40A0000}"/>
    <cellStyle name="Comma 2 7 3" xfId="7510" xr:uid="{00000000-0005-0000-0000-0000E50A0000}"/>
    <cellStyle name="Comma 2 7 3 2" xfId="7511" xr:uid="{00000000-0005-0000-0000-0000E60A0000}"/>
    <cellStyle name="Comma 2 7 3 3" xfId="7512" xr:uid="{00000000-0005-0000-0000-0000E70A0000}"/>
    <cellStyle name="Comma 2 7 3 4" xfId="7513" xr:uid="{00000000-0005-0000-0000-0000E80A0000}"/>
    <cellStyle name="Comma 2 7 4" xfId="7514" xr:uid="{00000000-0005-0000-0000-0000E90A0000}"/>
    <cellStyle name="Comma 2 7 4 2" xfId="7515" xr:uid="{00000000-0005-0000-0000-0000EA0A0000}"/>
    <cellStyle name="Comma 2 7 4 3" xfId="7516" xr:uid="{00000000-0005-0000-0000-0000EB0A0000}"/>
    <cellStyle name="Comma 2 7 4 4" xfId="7517" xr:uid="{00000000-0005-0000-0000-0000EC0A0000}"/>
    <cellStyle name="Comma 2 8" xfId="1137" xr:uid="{00000000-0005-0000-0000-0000ED0A0000}"/>
    <cellStyle name="Comma 2 9" xfId="3908" xr:uid="{00000000-0005-0000-0000-0000EE0A0000}"/>
    <cellStyle name="Comma 2_Cubicacion No. 2 Calles Barrio Benjamin La Romana" xfId="148" xr:uid="{00000000-0005-0000-0000-0000EF0A0000}"/>
    <cellStyle name="Comma 3" xfId="149" xr:uid="{00000000-0005-0000-0000-0000F00A0000}"/>
    <cellStyle name="Comma 3 10" xfId="14856" xr:uid="{00000000-0005-0000-0000-0000F10A0000}"/>
    <cellStyle name="Comma 3 2" xfId="150" xr:uid="{00000000-0005-0000-0000-0000F20A0000}"/>
    <cellStyle name="Comma 3 2 2" xfId="1138" xr:uid="{00000000-0005-0000-0000-0000F30A0000}"/>
    <cellStyle name="Comma 3 2 2 2" xfId="1139" xr:uid="{00000000-0005-0000-0000-0000F40A0000}"/>
    <cellStyle name="Comma 3 2 2 2 2" xfId="4350" xr:uid="{00000000-0005-0000-0000-0000F50A0000}"/>
    <cellStyle name="Comma 3 2 2 2 2 2" xfId="7518" xr:uid="{00000000-0005-0000-0000-0000F60A0000}"/>
    <cellStyle name="Comma 3 2 2 2 2 3" xfId="7519" xr:uid="{00000000-0005-0000-0000-0000F70A0000}"/>
    <cellStyle name="Comma 3 2 2 2 2 4" xfId="7520" xr:uid="{00000000-0005-0000-0000-0000F80A0000}"/>
    <cellStyle name="Comma 3 2 2 3" xfId="1140" xr:uid="{00000000-0005-0000-0000-0000F90A0000}"/>
    <cellStyle name="Comma 3 2 2 4" xfId="3911" xr:uid="{00000000-0005-0000-0000-0000FA0A0000}"/>
    <cellStyle name="Comma 3 2 2 5" xfId="7521" xr:uid="{00000000-0005-0000-0000-0000FB0A0000}"/>
    <cellStyle name="Comma 3 2 2 5 2" xfId="7522" xr:uid="{00000000-0005-0000-0000-0000FC0A0000}"/>
    <cellStyle name="Comma 3 2 2 5 3" xfId="7523" xr:uid="{00000000-0005-0000-0000-0000FD0A0000}"/>
    <cellStyle name="Comma 3 2 2 5 4" xfId="7524" xr:uid="{00000000-0005-0000-0000-0000FE0A0000}"/>
    <cellStyle name="Comma 3 2 2 6" xfId="7525" xr:uid="{00000000-0005-0000-0000-0000FF0A0000}"/>
    <cellStyle name="Comma 3 2 2 6 2" xfId="7526" xr:uid="{00000000-0005-0000-0000-0000000B0000}"/>
    <cellStyle name="Comma 3 2 2 6 3" xfId="7527" xr:uid="{00000000-0005-0000-0000-0000010B0000}"/>
    <cellStyle name="Comma 3 2 2 6 4" xfId="7528" xr:uid="{00000000-0005-0000-0000-0000020B0000}"/>
    <cellStyle name="Comma 3 2 3" xfId="1141" xr:uid="{00000000-0005-0000-0000-0000030B0000}"/>
    <cellStyle name="Comma 3 2 3 2" xfId="4351" xr:uid="{00000000-0005-0000-0000-0000040B0000}"/>
    <cellStyle name="Comma 3 2 3 2 2" xfId="7529" xr:uid="{00000000-0005-0000-0000-0000050B0000}"/>
    <cellStyle name="Comma 3 2 3 2 3" xfId="7530" xr:uid="{00000000-0005-0000-0000-0000060B0000}"/>
    <cellStyle name="Comma 3 2 3 2 4" xfId="7531" xr:uid="{00000000-0005-0000-0000-0000070B0000}"/>
    <cellStyle name="Comma 3 2 3 3" xfId="7532" xr:uid="{00000000-0005-0000-0000-0000080B0000}"/>
    <cellStyle name="Comma 3 2 3 3 2" xfId="7533" xr:uid="{00000000-0005-0000-0000-0000090B0000}"/>
    <cellStyle name="Comma 3 2 3 3 3" xfId="7534" xr:uid="{00000000-0005-0000-0000-00000A0B0000}"/>
    <cellStyle name="Comma 3 2 3 3 4" xfId="7535" xr:uid="{00000000-0005-0000-0000-00000B0B0000}"/>
    <cellStyle name="Comma 3 2 3 4" xfId="7536" xr:uid="{00000000-0005-0000-0000-00000C0B0000}"/>
    <cellStyle name="Comma 3 2 3 4 2" xfId="7537" xr:uid="{00000000-0005-0000-0000-00000D0B0000}"/>
    <cellStyle name="Comma 3 2 3 4 3" xfId="7538" xr:uid="{00000000-0005-0000-0000-00000E0B0000}"/>
    <cellStyle name="Comma 3 2 3 4 4" xfId="7539" xr:uid="{00000000-0005-0000-0000-00000F0B0000}"/>
    <cellStyle name="Comma 3 2 4" xfId="1142" xr:uid="{00000000-0005-0000-0000-0000100B0000}"/>
    <cellStyle name="Comma 3 2 5" xfId="3910" xr:uid="{00000000-0005-0000-0000-0000110B0000}"/>
    <cellStyle name="Comma 3 2 6" xfId="7540" xr:uid="{00000000-0005-0000-0000-0000120B0000}"/>
    <cellStyle name="Comma 3 2 6 2" xfId="7541" xr:uid="{00000000-0005-0000-0000-0000130B0000}"/>
    <cellStyle name="Comma 3 2 6 3" xfId="7542" xr:uid="{00000000-0005-0000-0000-0000140B0000}"/>
    <cellStyle name="Comma 3 2 6 4" xfId="7543" xr:uid="{00000000-0005-0000-0000-0000150B0000}"/>
    <cellStyle name="Comma 3 2 6 5" xfId="14857" xr:uid="{00000000-0005-0000-0000-0000160B0000}"/>
    <cellStyle name="Comma 3 2 7" xfId="7544" xr:uid="{00000000-0005-0000-0000-0000170B0000}"/>
    <cellStyle name="Comma 3 2 7 2" xfId="7545" xr:uid="{00000000-0005-0000-0000-0000180B0000}"/>
    <cellStyle name="Comma 3 2 7 3" xfId="7546" xr:uid="{00000000-0005-0000-0000-0000190B0000}"/>
    <cellStyle name="Comma 3 2 7 4" xfId="7547" xr:uid="{00000000-0005-0000-0000-00001A0B0000}"/>
    <cellStyle name="Comma 3 2 8" xfId="14858" xr:uid="{00000000-0005-0000-0000-00001B0B0000}"/>
    <cellStyle name="Comma 3 3" xfId="534" xr:uid="{00000000-0005-0000-0000-00001C0B0000}"/>
    <cellStyle name="Comma 3 3 2" xfId="1143" xr:uid="{00000000-0005-0000-0000-00001D0B0000}"/>
    <cellStyle name="Comma 3 3 2 2" xfId="3913" xr:uid="{00000000-0005-0000-0000-00001E0B0000}"/>
    <cellStyle name="Comma 3 3 2 2 2" xfId="7548" xr:uid="{00000000-0005-0000-0000-00001F0B0000}"/>
    <cellStyle name="Comma 3 3 2 2 3" xfId="7549" xr:uid="{00000000-0005-0000-0000-0000200B0000}"/>
    <cellStyle name="Comma 3 3 2 2 4" xfId="7550" xr:uid="{00000000-0005-0000-0000-0000210B0000}"/>
    <cellStyle name="Comma 3 3 2 3" xfId="14155" xr:uid="{00000000-0005-0000-0000-0000220B0000}"/>
    <cellStyle name="Comma 3 3 2 4" xfId="14156" xr:uid="{00000000-0005-0000-0000-0000230B0000}"/>
    <cellStyle name="Comma 3 3 3" xfId="1144" xr:uid="{00000000-0005-0000-0000-0000240B0000}"/>
    <cellStyle name="Comma 3 3 3 2" xfId="4352" xr:uid="{00000000-0005-0000-0000-0000250B0000}"/>
    <cellStyle name="Comma 3 3 3 2 2" xfId="7551" xr:uid="{00000000-0005-0000-0000-0000260B0000}"/>
    <cellStyle name="Comma 3 3 3 2 3" xfId="7552" xr:uid="{00000000-0005-0000-0000-0000270B0000}"/>
    <cellStyle name="Comma 3 3 3 2 4" xfId="7553" xr:uid="{00000000-0005-0000-0000-0000280B0000}"/>
    <cellStyle name="Comma 3 3 3 3" xfId="14157" xr:uid="{00000000-0005-0000-0000-0000290B0000}"/>
    <cellStyle name="Comma 3 3 3 4" xfId="14158" xr:uid="{00000000-0005-0000-0000-00002A0B0000}"/>
    <cellStyle name="Comma 3 3 4" xfId="1145" xr:uid="{00000000-0005-0000-0000-00002B0B0000}"/>
    <cellStyle name="Comma 3 3 4 2" xfId="4353" xr:uid="{00000000-0005-0000-0000-00002C0B0000}"/>
    <cellStyle name="Comma 3 3 4 2 2" xfId="7554" xr:uid="{00000000-0005-0000-0000-00002D0B0000}"/>
    <cellStyle name="Comma 3 3 4 2 3" xfId="7555" xr:uid="{00000000-0005-0000-0000-00002E0B0000}"/>
    <cellStyle name="Comma 3 3 4 2 4" xfId="7556" xr:uid="{00000000-0005-0000-0000-00002F0B0000}"/>
    <cellStyle name="Comma 3 3 5" xfId="3912" xr:uid="{00000000-0005-0000-0000-0000300B0000}"/>
    <cellStyle name="Comma 3 3 6" xfId="6207" xr:uid="{00000000-0005-0000-0000-0000310B0000}"/>
    <cellStyle name="Comma 3 3 6 2" xfId="7557" xr:uid="{00000000-0005-0000-0000-0000320B0000}"/>
    <cellStyle name="Comma 3 3 6 3" xfId="7558" xr:uid="{00000000-0005-0000-0000-0000330B0000}"/>
    <cellStyle name="Comma 3 3 6 4" xfId="7559" xr:uid="{00000000-0005-0000-0000-0000340B0000}"/>
    <cellStyle name="Comma 3 3 6 5" xfId="14859" xr:uid="{00000000-0005-0000-0000-0000350B0000}"/>
    <cellStyle name="Comma 3 3 7" xfId="7560" xr:uid="{00000000-0005-0000-0000-0000360B0000}"/>
    <cellStyle name="Comma 3 3 7 2" xfId="7561" xr:uid="{00000000-0005-0000-0000-0000370B0000}"/>
    <cellStyle name="Comma 3 3 7 3" xfId="7562" xr:uid="{00000000-0005-0000-0000-0000380B0000}"/>
    <cellStyle name="Comma 3 3 7 4" xfId="7563" xr:uid="{00000000-0005-0000-0000-0000390B0000}"/>
    <cellStyle name="Comma 3 3 7 5" xfId="14860" xr:uid="{00000000-0005-0000-0000-00003A0B0000}"/>
    <cellStyle name="Comma 3 3 8" xfId="14115" xr:uid="{00000000-0005-0000-0000-00003B0B0000}"/>
    <cellStyle name="Comma 3 4" xfId="1146" xr:uid="{00000000-0005-0000-0000-00003C0B0000}"/>
    <cellStyle name="Comma 3 4 2" xfId="4354" xr:uid="{00000000-0005-0000-0000-00003D0B0000}"/>
    <cellStyle name="Comma 3 4 2 2" xfId="7564" xr:uid="{00000000-0005-0000-0000-00003E0B0000}"/>
    <cellStyle name="Comma 3 4 2 2 2" xfId="14861" xr:uid="{00000000-0005-0000-0000-00003F0B0000}"/>
    <cellStyle name="Comma 3 4 2 3" xfId="7565" xr:uid="{00000000-0005-0000-0000-0000400B0000}"/>
    <cellStyle name="Comma 3 4 2 4" xfId="7566" xr:uid="{00000000-0005-0000-0000-0000410B0000}"/>
    <cellStyle name="Comma 3 4 3" xfId="7567" xr:uid="{00000000-0005-0000-0000-0000420B0000}"/>
    <cellStyle name="Comma 3 4 3 2" xfId="7568" xr:uid="{00000000-0005-0000-0000-0000430B0000}"/>
    <cellStyle name="Comma 3 4 3 3" xfId="7569" xr:uid="{00000000-0005-0000-0000-0000440B0000}"/>
    <cellStyle name="Comma 3 4 3 4" xfId="7570" xr:uid="{00000000-0005-0000-0000-0000450B0000}"/>
    <cellStyle name="Comma 3 4 3 5" xfId="14862" xr:uid="{00000000-0005-0000-0000-0000460B0000}"/>
    <cellStyle name="Comma 3 4 4" xfId="7571" xr:uid="{00000000-0005-0000-0000-0000470B0000}"/>
    <cellStyle name="Comma 3 4 4 2" xfId="7572" xr:uid="{00000000-0005-0000-0000-0000480B0000}"/>
    <cellStyle name="Comma 3 4 4 3" xfId="7573" xr:uid="{00000000-0005-0000-0000-0000490B0000}"/>
    <cellStyle name="Comma 3 4 4 4" xfId="7574" xr:uid="{00000000-0005-0000-0000-00004A0B0000}"/>
    <cellStyle name="Comma 3 4 4 5" xfId="14863" xr:uid="{00000000-0005-0000-0000-00004B0B0000}"/>
    <cellStyle name="Comma 3 4 5" xfId="14864" xr:uid="{00000000-0005-0000-0000-00004C0B0000}"/>
    <cellStyle name="Comma 3 5" xfId="1147" xr:uid="{00000000-0005-0000-0000-00004D0B0000}"/>
    <cellStyle name="Comma 3 5 2" xfId="14159" xr:uid="{00000000-0005-0000-0000-00004E0B0000}"/>
    <cellStyle name="Comma 3 5 3" xfId="14160" xr:uid="{00000000-0005-0000-0000-00004F0B0000}"/>
    <cellStyle name="Comma 3 6" xfId="1148" xr:uid="{00000000-0005-0000-0000-0000500B0000}"/>
    <cellStyle name="Comma 3 6 2" xfId="4355" xr:uid="{00000000-0005-0000-0000-0000510B0000}"/>
    <cellStyle name="Comma 3 6 2 2" xfId="7575" xr:uid="{00000000-0005-0000-0000-0000520B0000}"/>
    <cellStyle name="Comma 3 6 2 3" xfId="7576" xr:uid="{00000000-0005-0000-0000-0000530B0000}"/>
    <cellStyle name="Comma 3 6 2 4" xfId="7577" xr:uid="{00000000-0005-0000-0000-0000540B0000}"/>
    <cellStyle name="Comma 3 6 3" xfId="14116" xr:uid="{00000000-0005-0000-0000-0000550B0000}"/>
    <cellStyle name="Comma 3 7" xfId="7578" xr:uid="{00000000-0005-0000-0000-0000560B0000}"/>
    <cellStyle name="Comma 3 7 2" xfId="7579" xr:uid="{00000000-0005-0000-0000-0000570B0000}"/>
    <cellStyle name="Comma 3 7 3" xfId="7580" xr:uid="{00000000-0005-0000-0000-0000580B0000}"/>
    <cellStyle name="Comma 3 7 4" xfId="7581" xr:uid="{00000000-0005-0000-0000-0000590B0000}"/>
    <cellStyle name="Comma 3 8" xfId="7582" xr:uid="{00000000-0005-0000-0000-00005A0B0000}"/>
    <cellStyle name="Comma 3 8 2" xfId="7583" xr:uid="{00000000-0005-0000-0000-00005B0B0000}"/>
    <cellStyle name="Comma 3 8 3" xfId="7584" xr:uid="{00000000-0005-0000-0000-00005C0B0000}"/>
    <cellStyle name="Comma 3 8 4" xfId="7585" xr:uid="{00000000-0005-0000-0000-00005D0B0000}"/>
    <cellStyle name="Comma 3 9" xfId="7586" xr:uid="{00000000-0005-0000-0000-00005E0B0000}"/>
    <cellStyle name="Comma 3_Adicional No. 1  Edificio Biblioteca y Verja y parqueos  Universidad ITECO" xfId="151" xr:uid="{00000000-0005-0000-0000-00005F0B0000}"/>
    <cellStyle name="Comma 4" xfId="152" xr:uid="{00000000-0005-0000-0000-0000600B0000}"/>
    <cellStyle name="Comma 4 10" xfId="7587" xr:uid="{00000000-0005-0000-0000-0000610B0000}"/>
    <cellStyle name="Comma 4 2" xfId="153" xr:uid="{00000000-0005-0000-0000-0000620B0000}"/>
    <cellStyle name="Comma 4 2 2" xfId="1149" xr:uid="{00000000-0005-0000-0000-0000630B0000}"/>
    <cellStyle name="Comma 4 2 2 10" xfId="7588" xr:uid="{00000000-0005-0000-0000-0000640B0000}"/>
    <cellStyle name="Comma 4 2 2 10 2" xfId="7589" xr:uid="{00000000-0005-0000-0000-0000650B0000}"/>
    <cellStyle name="Comma 4 2 2 10 3" xfId="7590" xr:uid="{00000000-0005-0000-0000-0000660B0000}"/>
    <cellStyle name="Comma 4 2 2 10 4" xfId="7591" xr:uid="{00000000-0005-0000-0000-0000670B0000}"/>
    <cellStyle name="Comma 4 2 2 11" xfId="7592" xr:uid="{00000000-0005-0000-0000-0000680B0000}"/>
    <cellStyle name="Comma 4 2 2 11 2" xfId="7593" xr:uid="{00000000-0005-0000-0000-0000690B0000}"/>
    <cellStyle name="Comma 4 2 2 11 3" xfId="7594" xr:uid="{00000000-0005-0000-0000-00006A0B0000}"/>
    <cellStyle name="Comma 4 2 2 11 4" xfId="7595" xr:uid="{00000000-0005-0000-0000-00006B0B0000}"/>
    <cellStyle name="Comma 4 2 2 12" xfId="14865" xr:uid="{00000000-0005-0000-0000-00006C0B0000}"/>
    <cellStyle name="Comma 4 2 2 2" xfId="1150" xr:uid="{00000000-0005-0000-0000-00006D0B0000}"/>
    <cellStyle name="Comma 4 2 2 2 10" xfId="14866" xr:uid="{00000000-0005-0000-0000-00006E0B0000}"/>
    <cellStyle name="Comma 4 2 2 2 2" xfId="1151" xr:uid="{00000000-0005-0000-0000-00006F0B0000}"/>
    <cellStyle name="Comma 4 2 2 2 2 2" xfId="1152" xr:uid="{00000000-0005-0000-0000-0000700B0000}"/>
    <cellStyle name="Comma 4 2 2 2 2 2 2" xfId="1153" xr:uid="{00000000-0005-0000-0000-0000710B0000}"/>
    <cellStyle name="Comma 4 2 2 2 2 2 2 2" xfId="4360" xr:uid="{00000000-0005-0000-0000-0000720B0000}"/>
    <cellStyle name="Comma 4 2 2 2 2 2 2 2 2" xfId="7596" xr:uid="{00000000-0005-0000-0000-0000730B0000}"/>
    <cellStyle name="Comma 4 2 2 2 2 2 2 2 3" xfId="7597" xr:uid="{00000000-0005-0000-0000-0000740B0000}"/>
    <cellStyle name="Comma 4 2 2 2 2 2 2 2 4" xfId="7598" xr:uid="{00000000-0005-0000-0000-0000750B0000}"/>
    <cellStyle name="Comma 4 2 2 2 2 2 2 3" xfId="14867" xr:uid="{00000000-0005-0000-0000-0000760B0000}"/>
    <cellStyle name="Comma 4 2 2 2 2 2 3" xfId="4359" xr:uid="{00000000-0005-0000-0000-0000770B0000}"/>
    <cellStyle name="Comma 4 2 2 2 2 2 3 2" xfId="7599" xr:uid="{00000000-0005-0000-0000-0000780B0000}"/>
    <cellStyle name="Comma 4 2 2 2 2 2 3 3" xfId="7600" xr:uid="{00000000-0005-0000-0000-0000790B0000}"/>
    <cellStyle name="Comma 4 2 2 2 2 2 3 4" xfId="7601" xr:uid="{00000000-0005-0000-0000-00007A0B0000}"/>
    <cellStyle name="Comma 4 2 2 2 2 2 4" xfId="7602" xr:uid="{00000000-0005-0000-0000-00007B0B0000}"/>
    <cellStyle name="Comma 4 2 2 2 2 2 4 2" xfId="7603" xr:uid="{00000000-0005-0000-0000-00007C0B0000}"/>
    <cellStyle name="Comma 4 2 2 2 2 2 4 3" xfId="7604" xr:uid="{00000000-0005-0000-0000-00007D0B0000}"/>
    <cellStyle name="Comma 4 2 2 2 2 2 4 4" xfId="7605" xr:uid="{00000000-0005-0000-0000-00007E0B0000}"/>
    <cellStyle name="Comma 4 2 2 2 2 2 5" xfId="7606" xr:uid="{00000000-0005-0000-0000-00007F0B0000}"/>
    <cellStyle name="Comma 4 2 2 2 2 2 5 2" xfId="7607" xr:uid="{00000000-0005-0000-0000-0000800B0000}"/>
    <cellStyle name="Comma 4 2 2 2 2 2 5 3" xfId="7608" xr:uid="{00000000-0005-0000-0000-0000810B0000}"/>
    <cellStyle name="Comma 4 2 2 2 2 2 5 4" xfId="7609" xr:uid="{00000000-0005-0000-0000-0000820B0000}"/>
    <cellStyle name="Comma 4 2 2 2 2 2 6" xfId="14868" xr:uid="{00000000-0005-0000-0000-0000830B0000}"/>
    <cellStyle name="Comma 4 2 2 2 2 3" xfId="1154" xr:uid="{00000000-0005-0000-0000-0000840B0000}"/>
    <cellStyle name="Comma 4 2 2 2 2 3 2" xfId="1155" xr:uid="{00000000-0005-0000-0000-0000850B0000}"/>
    <cellStyle name="Comma 4 2 2 2 2 3 2 2" xfId="4362" xr:uid="{00000000-0005-0000-0000-0000860B0000}"/>
    <cellStyle name="Comma 4 2 2 2 2 3 2 2 2" xfId="7610" xr:uid="{00000000-0005-0000-0000-0000870B0000}"/>
    <cellStyle name="Comma 4 2 2 2 2 3 2 2 3" xfId="7611" xr:uid="{00000000-0005-0000-0000-0000880B0000}"/>
    <cellStyle name="Comma 4 2 2 2 2 3 2 2 4" xfId="7612" xr:uid="{00000000-0005-0000-0000-0000890B0000}"/>
    <cellStyle name="Comma 4 2 2 2 2 3 2 3" xfId="14869" xr:uid="{00000000-0005-0000-0000-00008A0B0000}"/>
    <cellStyle name="Comma 4 2 2 2 2 3 3" xfId="4361" xr:uid="{00000000-0005-0000-0000-00008B0B0000}"/>
    <cellStyle name="Comma 4 2 2 2 2 3 3 2" xfId="7613" xr:uid="{00000000-0005-0000-0000-00008C0B0000}"/>
    <cellStyle name="Comma 4 2 2 2 2 3 3 3" xfId="7614" xr:uid="{00000000-0005-0000-0000-00008D0B0000}"/>
    <cellStyle name="Comma 4 2 2 2 2 3 3 4" xfId="7615" xr:uid="{00000000-0005-0000-0000-00008E0B0000}"/>
    <cellStyle name="Comma 4 2 2 2 2 3 4" xfId="7616" xr:uid="{00000000-0005-0000-0000-00008F0B0000}"/>
    <cellStyle name="Comma 4 2 2 2 2 3 4 2" xfId="7617" xr:uid="{00000000-0005-0000-0000-0000900B0000}"/>
    <cellStyle name="Comma 4 2 2 2 2 3 4 3" xfId="7618" xr:uid="{00000000-0005-0000-0000-0000910B0000}"/>
    <cellStyle name="Comma 4 2 2 2 2 3 4 4" xfId="7619" xr:uid="{00000000-0005-0000-0000-0000920B0000}"/>
    <cellStyle name="Comma 4 2 2 2 2 3 5" xfId="7620" xr:uid="{00000000-0005-0000-0000-0000930B0000}"/>
    <cellStyle name="Comma 4 2 2 2 2 3 5 2" xfId="7621" xr:uid="{00000000-0005-0000-0000-0000940B0000}"/>
    <cellStyle name="Comma 4 2 2 2 2 3 5 3" xfId="7622" xr:uid="{00000000-0005-0000-0000-0000950B0000}"/>
    <cellStyle name="Comma 4 2 2 2 2 3 5 4" xfId="7623" xr:uid="{00000000-0005-0000-0000-0000960B0000}"/>
    <cellStyle name="Comma 4 2 2 2 2 3 6" xfId="14870" xr:uid="{00000000-0005-0000-0000-0000970B0000}"/>
    <cellStyle name="Comma 4 2 2 2 2 4" xfId="1156" xr:uid="{00000000-0005-0000-0000-0000980B0000}"/>
    <cellStyle name="Comma 4 2 2 2 2 4 2" xfId="1157" xr:uid="{00000000-0005-0000-0000-0000990B0000}"/>
    <cellStyle name="Comma 4 2 2 2 2 4 2 2" xfId="4364" xr:uid="{00000000-0005-0000-0000-00009A0B0000}"/>
    <cellStyle name="Comma 4 2 2 2 2 4 2 2 2" xfId="7624" xr:uid="{00000000-0005-0000-0000-00009B0B0000}"/>
    <cellStyle name="Comma 4 2 2 2 2 4 2 2 3" xfId="7625" xr:uid="{00000000-0005-0000-0000-00009C0B0000}"/>
    <cellStyle name="Comma 4 2 2 2 2 4 2 2 4" xfId="7626" xr:uid="{00000000-0005-0000-0000-00009D0B0000}"/>
    <cellStyle name="Comma 4 2 2 2 2 4 2 3" xfId="14871" xr:uid="{00000000-0005-0000-0000-00009E0B0000}"/>
    <cellStyle name="Comma 4 2 2 2 2 4 3" xfId="4363" xr:uid="{00000000-0005-0000-0000-00009F0B0000}"/>
    <cellStyle name="Comma 4 2 2 2 2 4 3 2" xfId="7627" xr:uid="{00000000-0005-0000-0000-0000A00B0000}"/>
    <cellStyle name="Comma 4 2 2 2 2 4 3 3" xfId="7628" xr:uid="{00000000-0005-0000-0000-0000A10B0000}"/>
    <cellStyle name="Comma 4 2 2 2 2 4 3 4" xfId="7629" xr:uid="{00000000-0005-0000-0000-0000A20B0000}"/>
    <cellStyle name="Comma 4 2 2 2 2 4 4" xfId="7630" xr:uid="{00000000-0005-0000-0000-0000A30B0000}"/>
    <cellStyle name="Comma 4 2 2 2 2 4 4 2" xfId="7631" xr:uid="{00000000-0005-0000-0000-0000A40B0000}"/>
    <cellStyle name="Comma 4 2 2 2 2 4 4 3" xfId="7632" xr:uid="{00000000-0005-0000-0000-0000A50B0000}"/>
    <cellStyle name="Comma 4 2 2 2 2 4 4 4" xfId="7633" xr:uid="{00000000-0005-0000-0000-0000A60B0000}"/>
    <cellStyle name="Comma 4 2 2 2 2 4 5" xfId="7634" xr:uid="{00000000-0005-0000-0000-0000A70B0000}"/>
    <cellStyle name="Comma 4 2 2 2 2 4 5 2" xfId="7635" xr:uid="{00000000-0005-0000-0000-0000A80B0000}"/>
    <cellStyle name="Comma 4 2 2 2 2 4 5 3" xfId="7636" xr:uid="{00000000-0005-0000-0000-0000A90B0000}"/>
    <cellStyle name="Comma 4 2 2 2 2 4 5 4" xfId="7637" xr:uid="{00000000-0005-0000-0000-0000AA0B0000}"/>
    <cellStyle name="Comma 4 2 2 2 2 4 6" xfId="14872" xr:uid="{00000000-0005-0000-0000-0000AB0B0000}"/>
    <cellStyle name="Comma 4 2 2 2 2 5" xfId="1158" xr:uid="{00000000-0005-0000-0000-0000AC0B0000}"/>
    <cellStyle name="Comma 4 2 2 2 2 5 2" xfId="4365" xr:uid="{00000000-0005-0000-0000-0000AD0B0000}"/>
    <cellStyle name="Comma 4 2 2 2 2 5 2 2" xfId="7638" xr:uid="{00000000-0005-0000-0000-0000AE0B0000}"/>
    <cellStyle name="Comma 4 2 2 2 2 5 2 3" xfId="7639" xr:uid="{00000000-0005-0000-0000-0000AF0B0000}"/>
    <cellStyle name="Comma 4 2 2 2 2 5 2 4" xfId="7640" xr:uid="{00000000-0005-0000-0000-0000B00B0000}"/>
    <cellStyle name="Comma 4 2 2 2 2 5 3" xfId="14873" xr:uid="{00000000-0005-0000-0000-0000B10B0000}"/>
    <cellStyle name="Comma 4 2 2 2 2 6" xfId="4358" xr:uid="{00000000-0005-0000-0000-0000B20B0000}"/>
    <cellStyle name="Comma 4 2 2 2 2 6 2" xfId="7641" xr:uid="{00000000-0005-0000-0000-0000B30B0000}"/>
    <cellStyle name="Comma 4 2 2 2 2 6 3" xfId="7642" xr:uid="{00000000-0005-0000-0000-0000B40B0000}"/>
    <cellStyle name="Comma 4 2 2 2 2 6 4" xfId="7643" xr:uid="{00000000-0005-0000-0000-0000B50B0000}"/>
    <cellStyle name="Comma 4 2 2 2 2 7" xfId="7644" xr:uid="{00000000-0005-0000-0000-0000B60B0000}"/>
    <cellStyle name="Comma 4 2 2 2 2 7 2" xfId="7645" xr:uid="{00000000-0005-0000-0000-0000B70B0000}"/>
    <cellStyle name="Comma 4 2 2 2 2 7 3" xfId="7646" xr:uid="{00000000-0005-0000-0000-0000B80B0000}"/>
    <cellStyle name="Comma 4 2 2 2 2 7 4" xfId="7647" xr:uid="{00000000-0005-0000-0000-0000B90B0000}"/>
    <cellStyle name="Comma 4 2 2 2 2 8" xfId="7648" xr:uid="{00000000-0005-0000-0000-0000BA0B0000}"/>
    <cellStyle name="Comma 4 2 2 2 2 8 2" xfId="7649" xr:uid="{00000000-0005-0000-0000-0000BB0B0000}"/>
    <cellStyle name="Comma 4 2 2 2 2 8 3" xfId="7650" xr:uid="{00000000-0005-0000-0000-0000BC0B0000}"/>
    <cellStyle name="Comma 4 2 2 2 2 8 4" xfId="7651" xr:uid="{00000000-0005-0000-0000-0000BD0B0000}"/>
    <cellStyle name="Comma 4 2 2 2 2 9" xfId="14874" xr:uid="{00000000-0005-0000-0000-0000BE0B0000}"/>
    <cellStyle name="Comma 4 2 2 2 3" xfId="1159" xr:uid="{00000000-0005-0000-0000-0000BF0B0000}"/>
    <cellStyle name="Comma 4 2 2 2 3 2" xfId="1160" xr:uid="{00000000-0005-0000-0000-0000C00B0000}"/>
    <cellStyle name="Comma 4 2 2 2 3 2 2" xfId="4367" xr:uid="{00000000-0005-0000-0000-0000C10B0000}"/>
    <cellStyle name="Comma 4 2 2 2 3 2 2 2" xfId="7652" xr:uid="{00000000-0005-0000-0000-0000C20B0000}"/>
    <cellStyle name="Comma 4 2 2 2 3 2 2 3" xfId="7653" xr:uid="{00000000-0005-0000-0000-0000C30B0000}"/>
    <cellStyle name="Comma 4 2 2 2 3 2 2 4" xfId="7654" xr:uid="{00000000-0005-0000-0000-0000C40B0000}"/>
    <cellStyle name="Comma 4 2 2 2 3 2 3" xfId="14875" xr:uid="{00000000-0005-0000-0000-0000C50B0000}"/>
    <cellStyle name="Comma 4 2 2 2 3 3" xfId="4366" xr:uid="{00000000-0005-0000-0000-0000C60B0000}"/>
    <cellStyle name="Comma 4 2 2 2 3 3 2" xfId="7655" xr:uid="{00000000-0005-0000-0000-0000C70B0000}"/>
    <cellStyle name="Comma 4 2 2 2 3 3 3" xfId="7656" xr:uid="{00000000-0005-0000-0000-0000C80B0000}"/>
    <cellStyle name="Comma 4 2 2 2 3 3 4" xfId="7657" xr:uid="{00000000-0005-0000-0000-0000C90B0000}"/>
    <cellStyle name="Comma 4 2 2 2 3 4" xfId="7658" xr:uid="{00000000-0005-0000-0000-0000CA0B0000}"/>
    <cellStyle name="Comma 4 2 2 2 3 4 2" xfId="7659" xr:uid="{00000000-0005-0000-0000-0000CB0B0000}"/>
    <cellStyle name="Comma 4 2 2 2 3 4 3" xfId="7660" xr:uid="{00000000-0005-0000-0000-0000CC0B0000}"/>
    <cellStyle name="Comma 4 2 2 2 3 4 4" xfId="7661" xr:uid="{00000000-0005-0000-0000-0000CD0B0000}"/>
    <cellStyle name="Comma 4 2 2 2 3 5" xfId="7662" xr:uid="{00000000-0005-0000-0000-0000CE0B0000}"/>
    <cellStyle name="Comma 4 2 2 2 3 5 2" xfId="7663" xr:uid="{00000000-0005-0000-0000-0000CF0B0000}"/>
    <cellStyle name="Comma 4 2 2 2 3 5 3" xfId="7664" xr:uid="{00000000-0005-0000-0000-0000D00B0000}"/>
    <cellStyle name="Comma 4 2 2 2 3 5 4" xfId="7665" xr:uid="{00000000-0005-0000-0000-0000D10B0000}"/>
    <cellStyle name="Comma 4 2 2 2 3 6" xfId="14876" xr:uid="{00000000-0005-0000-0000-0000D20B0000}"/>
    <cellStyle name="Comma 4 2 2 2 4" xfId="1161" xr:uid="{00000000-0005-0000-0000-0000D30B0000}"/>
    <cellStyle name="Comma 4 2 2 2 4 2" xfId="1162" xr:uid="{00000000-0005-0000-0000-0000D40B0000}"/>
    <cellStyle name="Comma 4 2 2 2 4 2 2" xfId="4369" xr:uid="{00000000-0005-0000-0000-0000D50B0000}"/>
    <cellStyle name="Comma 4 2 2 2 4 2 2 2" xfId="7666" xr:uid="{00000000-0005-0000-0000-0000D60B0000}"/>
    <cellStyle name="Comma 4 2 2 2 4 2 2 3" xfId="7667" xr:uid="{00000000-0005-0000-0000-0000D70B0000}"/>
    <cellStyle name="Comma 4 2 2 2 4 2 2 4" xfId="7668" xr:uid="{00000000-0005-0000-0000-0000D80B0000}"/>
    <cellStyle name="Comma 4 2 2 2 4 2 3" xfId="14877" xr:uid="{00000000-0005-0000-0000-0000D90B0000}"/>
    <cellStyle name="Comma 4 2 2 2 4 3" xfId="4368" xr:uid="{00000000-0005-0000-0000-0000DA0B0000}"/>
    <cellStyle name="Comma 4 2 2 2 4 3 2" xfId="7669" xr:uid="{00000000-0005-0000-0000-0000DB0B0000}"/>
    <cellStyle name="Comma 4 2 2 2 4 3 3" xfId="7670" xr:uid="{00000000-0005-0000-0000-0000DC0B0000}"/>
    <cellStyle name="Comma 4 2 2 2 4 3 4" xfId="7671" xr:uid="{00000000-0005-0000-0000-0000DD0B0000}"/>
    <cellStyle name="Comma 4 2 2 2 4 4" xfId="7672" xr:uid="{00000000-0005-0000-0000-0000DE0B0000}"/>
    <cellStyle name="Comma 4 2 2 2 4 4 2" xfId="7673" xr:uid="{00000000-0005-0000-0000-0000DF0B0000}"/>
    <cellStyle name="Comma 4 2 2 2 4 4 3" xfId="7674" xr:uid="{00000000-0005-0000-0000-0000E00B0000}"/>
    <cellStyle name="Comma 4 2 2 2 4 4 4" xfId="7675" xr:uid="{00000000-0005-0000-0000-0000E10B0000}"/>
    <cellStyle name="Comma 4 2 2 2 4 5" xfId="7676" xr:uid="{00000000-0005-0000-0000-0000E20B0000}"/>
    <cellStyle name="Comma 4 2 2 2 4 5 2" xfId="7677" xr:uid="{00000000-0005-0000-0000-0000E30B0000}"/>
    <cellStyle name="Comma 4 2 2 2 4 5 3" xfId="7678" xr:uid="{00000000-0005-0000-0000-0000E40B0000}"/>
    <cellStyle name="Comma 4 2 2 2 4 5 4" xfId="7679" xr:uid="{00000000-0005-0000-0000-0000E50B0000}"/>
    <cellStyle name="Comma 4 2 2 2 4 6" xfId="14878" xr:uid="{00000000-0005-0000-0000-0000E60B0000}"/>
    <cellStyle name="Comma 4 2 2 2 5" xfId="1163" xr:uid="{00000000-0005-0000-0000-0000E70B0000}"/>
    <cellStyle name="Comma 4 2 2 2 5 2" xfId="1164" xr:uid="{00000000-0005-0000-0000-0000E80B0000}"/>
    <cellStyle name="Comma 4 2 2 2 5 2 2" xfId="4371" xr:uid="{00000000-0005-0000-0000-0000E90B0000}"/>
    <cellStyle name="Comma 4 2 2 2 5 2 2 2" xfId="7680" xr:uid="{00000000-0005-0000-0000-0000EA0B0000}"/>
    <cellStyle name="Comma 4 2 2 2 5 2 2 3" xfId="7681" xr:uid="{00000000-0005-0000-0000-0000EB0B0000}"/>
    <cellStyle name="Comma 4 2 2 2 5 2 2 4" xfId="7682" xr:uid="{00000000-0005-0000-0000-0000EC0B0000}"/>
    <cellStyle name="Comma 4 2 2 2 5 2 3" xfId="14879" xr:uid="{00000000-0005-0000-0000-0000ED0B0000}"/>
    <cellStyle name="Comma 4 2 2 2 5 3" xfId="4370" xr:uid="{00000000-0005-0000-0000-0000EE0B0000}"/>
    <cellStyle name="Comma 4 2 2 2 5 3 2" xfId="7683" xr:uid="{00000000-0005-0000-0000-0000EF0B0000}"/>
    <cellStyle name="Comma 4 2 2 2 5 3 3" xfId="7684" xr:uid="{00000000-0005-0000-0000-0000F00B0000}"/>
    <cellStyle name="Comma 4 2 2 2 5 3 4" xfId="7685" xr:uid="{00000000-0005-0000-0000-0000F10B0000}"/>
    <cellStyle name="Comma 4 2 2 2 5 4" xfId="7686" xr:uid="{00000000-0005-0000-0000-0000F20B0000}"/>
    <cellStyle name="Comma 4 2 2 2 5 4 2" xfId="7687" xr:uid="{00000000-0005-0000-0000-0000F30B0000}"/>
    <cellStyle name="Comma 4 2 2 2 5 4 3" xfId="7688" xr:uid="{00000000-0005-0000-0000-0000F40B0000}"/>
    <cellStyle name="Comma 4 2 2 2 5 4 4" xfId="7689" xr:uid="{00000000-0005-0000-0000-0000F50B0000}"/>
    <cellStyle name="Comma 4 2 2 2 5 5" xfId="7690" xr:uid="{00000000-0005-0000-0000-0000F60B0000}"/>
    <cellStyle name="Comma 4 2 2 2 5 5 2" xfId="7691" xr:uid="{00000000-0005-0000-0000-0000F70B0000}"/>
    <cellStyle name="Comma 4 2 2 2 5 5 3" xfId="7692" xr:uid="{00000000-0005-0000-0000-0000F80B0000}"/>
    <cellStyle name="Comma 4 2 2 2 5 5 4" xfId="7693" xr:uid="{00000000-0005-0000-0000-0000F90B0000}"/>
    <cellStyle name="Comma 4 2 2 2 5 6" xfId="14880" xr:uid="{00000000-0005-0000-0000-0000FA0B0000}"/>
    <cellStyle name="Comma 4 2 2 2 6" xfId="1165" xr:uid="{00000000-0005-0000-0000-0000FB0B0000}"/>
    <cellStyle name="Comma 4 2 2 2 6 2" xfId="4372" xr:uid="{00000000-0005-0000-0000-0000FC0B0000}"/>
    <cellStyle name="Comma 4 2 2 2 6 2 2" xfId="7694" xr:uid="{00000000-0005-0000-0000-0000FD0B0000}"/>
    <cellStyle name="Comma 4 2 2 2 6 2 3" xfId="7695" xr:uid="{00000000-0005-0000-0000-0000FE0B0000}"/>
    <cellStyle name="Comma 4 2 2 2 6 2 4" xfId="7696" xr:uid="{00000000-0005-0000-0000-0000FF0B0000}"/>
    <cellStyle name="Comma 4 2 2 2 6 3" xfId="14881" xr:uid="{00000000-0005-0000-0000-0000000C0000}"/>
    <cellStyle name="Comma 4 2 2 2 7" xfId="4357" xr:uid="{00000000-0005-0000-0000-0000010C0000}"/>
    <cellStyle name="Comma 4 2 2 2 7 2" xfId="7697" xr:uid="{00000000-0005-0000-0000-0000020C0000}"/>
    <cellStyle name="Comma 4 2 2 2 7 3" xfId="7698" xr:uid="{00000000-0005-0000-0000-0000030C0000}"/>
    <cellStyle name="Comma 4 2 2 2 7 4" xfId="7699" xr:uid="{00000000-0005-0000-0000-0000040C0000}"/>
    <cellStyle name="Comma 4 2 2 2 8" xfId="7700" xr:uid="{00000000-0005-0000-0000-0000050C0000}"/>
    <cellStyle name="Comma 4 2 2 2 8 2" xfId="7701" xr:uid="{00000000-0005-0000-0000-0000060C0000}"/>
    <cellStyle name="Comma 4 2 2 2 8 3" xfId="7702" xr:uid="{00000000-0005-0000-0000-0000070C0000}"/>
    <cellStyle name="Comma 4 2 2 2 8 4" xfId="7703" xr:uid="{00000000-0005-0000-0000-0000080C0000}"/>
    <cellStyle name="Comma 4 2 2 2 9" xfId="7704" xr:uid="{00000000-0005-0000-0000-0000090C0000}"/>
    <cellStyle name="Comma 4 2 2 2 9 2" xfId="7705" xr:uid="{00000000-0005-0000-0000-00000A0C0000}"/>
    <cellStyle name="Comma 4 2 2 2 9 3" xfId="7706" xr:uid="{00000000-0005-0000-0000-00000B0C0000}"/>
    <cellStyle name="Comma 4 2 2 2 9 4" xfId="7707" xr:uid="{00000000-0005-0000-0000-00000C0C0000}"/>
    <cellStyle name="Comma 4 2 2 3" xfId="1166" xr:uid="{00000000-0005-0000-0000-00000D0C0000}"/>
    <cellStyle name="Comma 4 2 2 3 10" xfId="14882" xr:uid="{00000000-0005-0000-0000-00000E0C0000}"/>
    <cellStyle name="Comma 4 2 2 3 2" xfId="1167" xr:uid="{00000000-0005-0000-0000-00000F0C0000}"/>
    <cellStyle name="Comma 4 2 2 3 2 2" xfId="1168" xr:uid="{00000000-0005-0000-0000-0000100C0000}"/>
    <cellStyle name="Comma 4 2 2 3 2 2 2" xfId="1169" xr:uid="{00000000-0005-0000-0000-0000110C0000}"/>
    <cellStyle name="Comma 4 2 2 3 2 2 2 2" xfId="4376" xr:uid="{00000000-0005-0000-0000-0000120C0000}"/>
    <cellStyle name="Comma 4 2 2 3 2 2 2 2 2" xfId="7708" xr:uid="{00000000-0005-0000-0000-0000130C0000}"/>
    <cellStyle name="Comma 4 2 2 3 2 2 2 2 3" xfId="7709" xr:uid="{00000000-0005-0000-0000-0000140C0000}"/>
    <cellStyle name="Comma 4 2 2 3 2 2 2 2 4" xfId="7710" xr:uid="{00000000-0005-0000-0000-0000150C0000}"/>
    <cellStyle name="Comma 4 2 2 3 2 2 2 3" xfId="14883" xr:uid="{00000000-0005-0000-0000-0000160C0000}"/>
    <cellStyle name="Comma 4 2 2 3 2 2 3" xfId="4375" xr:uid="{00000000-0005-0000-0000-0000170C0000}"/>
    <cellStyle name="Comma 4 2 2 3 2 2 3 2" xfId="7711" xr:uid="{00000000-0005-0000-0000-0000180C0000}"/>
    <cellStyle name="Comma 4 2 2 3 2 2 3 3" xfId="7712" xr:uid="{00000000-0005-0000-0000-0000190C0000}"/>
    <cellStyle name="Comma 4 2 2 3 2 2 3 4" xfId="7713" xr:uid="{00000000-0005-0000-0000-00001A0C0000}"/>
    <cellStyle name="Comma 4 2 2 3 2 2 4" xfId="7714" xr:uid="{00000000-0005-0000-0000-00001B0C0000}"/>
    <cellStyle name="Comma 4 2 2 3 2 2 4 2" xfId="7715" xr:uid="{00000000-0005-0000-0000-00001C0C0000}"/>
    <cellStyle name="Comma 4 2 2 3 2 2 4 3" xfId="7716" xr:uid="{00000000-0005-0000-0000-00001D0C0000}"/>
    <cellStyle name="Comma 4 2 2 3 2 2 4 4" xfId="7717" xr:uid="{00000000-0005-0000-0000-00001E0C0000}"/>
    <cellStyle name="Comma 4 2 2 3 2 2 5" xfId="7718" xr:uid="{00000000-0005-0000-0000-00001F0C0000}"/>
    <cellStyle name="Comma 4 2 2 3 2 2 5 2" xfId="7719" xr:uid="{00000000-0005-0000-0000-0000200C0000}"/>
    <cellStyle name="Comma 4 2 2 3 2 2 5 3" xfId="7720" xr:uid="{00000000-0005-0000-0000-0000210C0000}"/>
    <cellStyle name="Comma 4 2 2 3 2 2 5 4" xfId="7721" xr:uid="{00000000-0005-0000-0000-0000220C0000}"/>
    <cellStyle name="Comma 4 2 2 3 2 2 6" xfId="14884" xr:uid="{00000000-0005-0000-0000-0000230C0000}"/>
    <cellStyle name="Comma 4 2 2 3 2 3" xfId="1170" xr:uid="{00000000-0005-0000-0000-0000240C0000}"/>
    <cellStyle name="Comma 4 2 2 3 2 3 2" xfId="1171" xr:uid="{00000000-0005-0000-0000-0000250C0000}"/>
    <cellStyle name="Comma 4 2 2 3 2 3 2 2" xfId="4378" xr:uid="{00000000-0005-0000-0000-0000260C0000}"/>
    <cellStyle name="Comma 4 2 2 3 2 3 2 2 2" xfId="7722" xr:uid="{00000000-0005-0000-0000-0000270C0000}"/>
    <cellStyle name="Comma 4 2 2 3 2 3 2 2 3" xfId="7723" xr:uid="{00000000-0005-0000-0000-0000280C0000}"/>
    <cellStyle name="Comma 4 2 2 3 2 3 2 2 4" xfId="7724" xr:uid="{00000000-0005-0000-0000-0000290C0000}"/>
    <cellStyle name="Comma 4 2 2 3 2 3 2 3" xfId="14885" xr:uid="{00000000-0005-0000-0000-00002A0C0000}"/>
    <cellStyle name="Comma 4 2 2 3 2 3 3" xfId="4377" xr:uid="{00000000-0005-0000-0000-00002B0C0000}"/>
    <cellStyle name="Comma 4 2 2 3 2 3 3 2" xfId="7725" xr:uid="{00000000-0005-0000-0000-00002C0C0000}"/>
    <cellStyle name="Comma 4 2 2 3 2 3 3 3" xfId="7726" xr:uid="{00000000-0005-0000-0000-00002D0C0000}"/>
    <cellStyle name="Comma 4 2 2 3 2 3 3 4" xfId="7727" xr:uid="{00000000-0005-0000-0000-00002E0C0000}"/>
    <cellStyle name="Comma 4 2 2 3 2 3 4" xfId="7728" xr:uid="{00000000-0005-0000-0000-00002F0C0000}"/>
    <cellStyle name="Comma 4 2 2 3 2 3 4 2" xfId="7729" xr:uid="{00000000-0005-0000-0000-0000300C0000}"/>
    <cellStyle name="Comma 4 2 2 3 2 3 4 3" xfId="7730" xr:uid="{00000000-0005-0000-0000-0000310C0000}"/>
    <cellStyle name="Comma 4 2 2 3 2 3 4 4" xfId="7731" xr:uid="{00000000-0005-0000-0000-0000320C0000}"/>
    <cellStyle name="Comma 4 2 2 3 2 3 5" xfId="7732" xr:uid="{00000000-0005-0000-0000-0000330C0000}"/>
    <cellStyle name="Comma 4 2 2 3 2 3 5 2" xfId="7733" xr:uid="{00000000-0005-0000-0000-0000340C0000}"/>
    <cellStyle name="Comma 4 2 2 3 2 3 5 3" xfId="7734" xr:uid="{00000000-0005-0000-0000-0000350C0000}"/>
    <cellStyle name="Comma 4 2 2 3 2 3 5 4" xfId="7735" xr:uid="{00000000-0005-0000-0000-0000360C0000}"/>
    <cellStyle name="Comma 4 2 2 3 2 3 6" xfId="14886" xr:uid="{00000000-0005-0000-0000-0000370C0000}"/>
    <cellStyle name="Comma 4 2 2 3 2 4" xfId="1172" xr:uid="{00000000-0005-0000-0000-0000380C0000}"/>
    <cellStyle name="Comma 4 2 2 3 2 4 2" xfId="1173" xr:uid="{00000000-0005-0000-0000-0000390C0000}"/>
    <cellStyle name="Comma 4 2 2 3 2 4 2 2" xfId="4380" xr:uid="{00000000-0005-0000-0000-00003A0C0000}"/>
    <cellStyle name="Comma 4 2 2 3 2 4 2 2 2" xfId="7736" xr:uid="{00000000-0005-0000-0000-00003B0C0000}"/>
    <cellStyle name="Comma 4 2 2 3 2 4 2 2 3" xfId="7737" xr:uid="{00000000-0005-0000-0000-00003C0C0000}"/>
    <cellStyle name="Comma 4 2 2 3 2 4 2 2 4" xfId="7738" xr:uid="{00000000-0005-0000-0000-00003D0C0000}"/>
    <cellStyle name="Comma 4 2 2 3 2 4 2 3" xfId="14887" xr:uid="{00000000-0005-0000-0000-00003E0C0000}"/>
    <cellStyle name="Comma 4 2 2 3 2 4 3" xfId="4379" xr:uid="{00000000-0005-0000-0000-00003F0C0000}"/>
    <cellStyle name="Comma 4 2 2 3 2 4 3 2" xfId="7739" xr:uid="{00000000-0005-0000-0000-0000400C0000}"/>
    <cellStyle name="Comma 4 2 2 3 2 4 3 3" xfId="7740" xr:uid="{00000000-0005-0000-0000-0000410C0000}"/>
    <cellStyle name="Comma 4 2 2 3 2 4 3 4" xfId="7741" xr:uid="{00000000-0005-0000-0000-0000420C0000}"/>
    <cellStyle name="Comma 4 2 2 3 2 4 4" xfId="7742" xr:uid="{00000000-0005-0000-0000-0000430C0000}"/>
    <cellStyle name="Comma 4 2 2 3 2 4 4 2" xfId="7743" xr:uid="{00000000-0005-0000-0000-0000440C0000}"/>
    <cellStyle name="Comma 4 2 2 3 2 4 4 3" xfId="7744" xr:uid="{00000000-0005-0000-0000-0000450C0000}"/>
    <cellStyle name="Comma 4 2 2 3 2 4 4 4" xfId="7745" xr:uid="{00000000-0005-0000-0000-0000460C0000}"/>
    <cellStyle name="Comma 4 2 2 3 2 4 5" xfId="7746" xr:uid="{00000000-0005-0000-0000-0000470C0000}"/>
    <cellStyle name="Comma 4 2 2 3 2 4 5 2" xfId="7747" xr:uid="{00000000-0005-0000-0000-0000480C0000}"/>
    <cellStyle name="Comma 4 2 2 3 2 4 5 3" xfId="7748" xr:uid="{00000000-0005-0000-0000-0000490C0000}"/>
    <cellStyle name="Comma 4 2 2 3 2 4 5 4" xfId="7749" xr:uid="{00000000-0005-0000-0000-00004A0C0000}"/>
    <cellStyle name="Comma 4 2 2 3 2 4 6" xfId="14888" xr:uid="{00000000-0005-0000-0000-00004B0C0000}"/>
    <cellStyle name="Comma 4 2 2 3 2 5" xfId="1174" xr:uid="{00000000-0005-0000-0000-00004C0C0000}"/>
    <cellStyle name="Comma 4 2 2 3 2 5 2" xfId="4381" xr:uid="{00000000-0005-0000-0000-00004D0C0000}"/>
    <cellStyle name="Comma 4 2 2 3 2 5 2 2" xfId="7750" xr:uid="{00000000-0005-0000-0000-00004E0C0000}"/>
    <cellStyle name="Comma 4 2 2 3 2 5 2 3" xfId="7751" xr:uid="{00000000-0005-0000-0000-00004F0C0000}"/>
    <cellStyle name="Comma 4 2 2 3 2 5 2 4" xfId="7752" xr:uid="{00000000-0005-0000-0000-0000500C0000}"/>
    <cellStyle name="Comma 4 2 2 3 2 5 3" xfId="14889" xr:uid="{00000000-0005-0000-0000-0000510C0000}"/>
    <cellStyle name="Comma 4 2 2 3 2 6" xfId="4374" xr:uid="{00000000-0005-0000-0000-0000520C0000}"/>
    <cellStyle name="Comma 4 2 2 3 2 6 2" xfId="7753" xr:uid="{00000000-0005-0000-0000-0000530C0000}"/>
    <cellStyle name="Comma 4 2 2 3 2 6 3" xfId="7754" xr:uid="{00000000-0005-0000-0000-0000540C0000}"/>
    <cellStyle name="Comma 4 2 2 3 2 6 4" xfId="7755" xr:uid="{00000000-0005-0000-0000-0000550C0000}"/>
    <cellStyle name="Comma 4 2 2 3 2 7" xfId="7756" xr:uid="{00000000-0005-0000-0000-0000560C0000}"/>
    <cellStyle name="Comma 4 2 2 3 2 7 2" xfId="7757" xr:uid="{00000000-0005-0000-0000-0000570C0000}"/>
    <cellStyle name="Comma 4 2 2 3 2 7 3" xfId="7758" xr:uid="{00000000-0005-0000-0000-0000580C0000}"/>
    <cellStyle name="Comma 4 2 2 3 2 7 4" xfId="7759" xr:uid="{00000000-0005-0000-0000-0000590C0000}"/>
    <cellStyle name="Comma 4 2 2 3 2 8" xfId="7760" xr:uid="{00000000-0005-0000-0000-00005A0C0000}"/>
    <cellStyle name="Comma 4 2 2 3 2 8 2" xfId="7761" xr:uid="{00000000-0005-0000-0000-00005B0C0000}"/>
    <cellStyle name="Comma 4 2 2 3 2 8 3" xfId="7762" xr:uid="{00000000-0005-0000-0000-00005C0C0000}"/>
    <cellStyle name="Comma 4 2 2 3 2 8 4" xfId="7763" xr:uid="{00000000-0005-0000-0000-00005D0C0000}"/>
    <cellStyle name="Comma 4 2 2 3 2 9" xfId="14890" xr:uid="{00000000-0005-0000-0000-00005E0C0000}"/>
    <cellStyle name="Comma 4 2 2 3 3" xfId="1175" xr:uid="{00000000-0005-0000-0000-00005F0C0000}"/>
    <cellStyle name="Comma 4 2 2 3 3 2" xfId="1176" xr:uid="{00000000-0005-0000-0000-0000600C0000}"/>
    <cellStyle name="Comma 4 2 2 3 3 2 2" xfId="4383" xr:uid="{00000000-0005-0000-0000-0000610C0000}"/>
    <cellStyle name="Comma 4 2 2 3 3 2 2 2" xfId="7764" xr:uid="{00000000-0005-0000-0000-0000620C0000}"/>
    <cellStyle name="Comma 4 2 2 3 3 2 2 3" xfId="7765" xr:uid="{00000000-0005-0000-0000-0000630C0000}"/>
    <cellStyle name="Comma 4 2 2 3 3 2 2 4" xfId="7766" xr:uid="{00000000-0005-0000-0000-0000640C0000}"/>
    <cellStyle name="Comma 4 2 2 3 3 2 3" xfId="14891" xr:uid="{00000000-0005-0000-0000-0000650C0000}"/>
    <cellStyle name="Comma 4 2 2 3 3 3" xfId="4382" xr:uid="{00000000-0005-0000-0000-0000660C0000}"/>
    <cellStyle name="Comma 4 2 2 3 3 3 2" xfId="7767" xr:uid="{00000000-0005-0000-0000-0000670C0000}"/>
    <cellStyle name="Comma 4 2 2 3 3 3 3" xfId="7768" xr:uid="{00000000-0005-0000-0000-0000680C0000}"/>
    <cellStyle name="Comma 4 2 2 3 3 3 4" xfId="7769" xr:uid="{00000000-0005-0000-0000-0000690C0000}"/>
    <cellStyle name="Comma 4 2 2 3 3 4" xfId="7770" xr:uid="{00000000-0005-0000-0000-00006A0C0000}"/>
    <cellStyle name="Comma 4 2 2 3 3 4 2" xfId="7771" xr:uid="{00000000-0005-0000-0000-00006B0C0000}"/>
    <cellStyle name="Comma 4 2 2 3 3 4 3" xfId="7772" xr:uid="{00000000-0005-0000-0000-00006C0C0000}"/>
    <cellStyle name="Comma 4 2 2 3 3 4 4" xfId="7773" xr:uid="{00000000-0005-0000-0000-00006D0C0000}"/>
    <cellStyle name="Comma 4 2 2 3 3 5" xfId="7774" xr:uid="{00000000-0005-0000-0000-00006E0C0000}"/>
    <cellStyle name="Comma 4 2 2 3 3 5 2" xfId="7775" xr:uid="{00000000-0005-0000-0000-00006F0C0000}"/>
    <cellStyle name="Comma 4 2 2 3 3 5 3" xfId="7776" xr:uid="{00000000-0005-0000-0000-0000700C0000}"/>
    <cellStyle name="Comma 4 2 2 3 3 5 4" xfId="7777" xr:uid="{00000000-0005-0000-0000-0000710C0000}"/>
    <cellStyle name="Comma 4 2 2 3 3 6" xfId="14892" xr:uid="{00000000-0005-0000-0000-0000720C0000}"/>
    <cellStyle name="Comma 4 2 2 3 4" xfId="1177" xr:uid="{00000000-0005-0000-0000-0000730C0000}"/>
    <cellStyle name="Comma 4 2 2 3 4 2" xfId="1178" xr:uid="{00000000-0005-0000-0000-0000740C0000}"/>
    <cellStyle name="Comma 4 2 2 3 4 2 2" xfId="4385" xr:uid="{00000000-0005-0000-0000-0000750C0000}"/>
    <cellStyle name="Comma 4 2 2 3 4 2 2 2" xfId="7778" xr:uid="{00000000-0005-0000-0000-0000760C0000}"/>
    <cellStyle name="Comma 4 2 2 3 4 2 2 3" xfId="7779" xr:uid="{00000000-0005-0000-0000-0000770C0000}"/>
    <cellStyle name="Comma 4 2 2 3 4 2 2 4" xfId="7780" xr:uid="{00000000-0005-0000-0000-0000780C0000}"/>
    <cellStyle name="Comma 4 2 2 3 4 2 3" xfId="14893" xr:uid="{00000000-0005-0000-0000-0000790C0000}"/>
    <cellStyle name="Comma 4 2 2 3 4 3" xfId="4384" xr:uid="{00000000-0005-0000-0000-00007A0C0000}"/>
    <cellStyle name="Comma 4 2 2 3 4 3 2" xfId="7781" xr:uid="{00000000-0005-0000-0000-00007B0C0000}"/>
    <cellStyle name="Comma 4 2 2 3 4 3 3" xfId="7782" xr:uid="{00000000-0005-0000-0000-00007C0C0000}"/>
    <cellStyle name="Comma 4 2 2 3 4 3 4" xfId="7783" xr:uid="{00000000-0005-0000-0000-00007D0C0000}"/>
    <cellStyle name="Comma 4 2 2 3 4 4" xfId="7784" xr:uid="{00000000-0005-0000-0000-00007E0C0000}"/>
    <cellStyle name="Comma 4 2 2 3 4 4 2" xfId="7785" xr:uid="{00000000-0005-0000-0000-00007F0C0000}"/>
    <cellStyle name="Comma 4 2 2 3 4 4 3" xfId="7786" xr:uid="{00000000-0005-0000-0000-0000800C0000}"/>
    <cellStyle name="Comma 4 2 2 3 4 4 4" xfId="7787" xr:uid="{00000000-0005-0000-0000-0000810C0000}"/>
    <cellStyle name="Comma 4 2 2 3 4 5" xfId="7788" xr:uid="{00000000-0005-0000-0000-0000820C0000}"/>
    <cellStyle name="Comma 4 2 2 3 4 5 2" xfId="7789" xr:uid="{00000000-0005-0000-0000-0000830C0000}"/>
    <cellStyle name="Comma 4 2 2 3 4 5 3" xfId="7790" xr:uid="{00000000-0005-0000-0000-0000840C0000}"/>
    <cellStyle name="Comma 4 2 2 3 4 5 4" xfId="7791" xr:uid="{00000000-0005-0000-0000-0000850C0000}"/>
    <cellStyle name="Comma 4 2 2 3 4 6" xfId="14894" xr:uid="{00000000-0005-0000-0000-0000860C0000}"/>
    <cellStyle name="Comma 4 2 2 3 5" xfId="1179" xr:uid="{00000000-0005-0000-0000-0000870C0000}"/>
    <cellStyle name="Comma 4 2 2 3 5 2" xfId="1180" xr:uid="{00000000-0005-0000-0000-0000880C0000}"/>
    <cellStyle name="Comma 4 2 2 3 5 2 2" xfId="4387" xr:uid="{00000000-0005-0000-0000-0000890C0000}"/>
    <cellStyle name="Comma 4 2 2 3 5 2 2 2" xfId="7792" xr:uid="{00000000-0005-0000-0000-00008A0C0000}"/>
    <cellStyle name="Comma 4 2 2 3 5 2 2 3" xfId="7793" xr:uid="{00000000-0005-0000-0000-00008B0C0000}"/>
    <cellStyle name="Comma 4 2 2 3 5 2 2 4" xfId="7794" xr:uid="{00000000-0005-0000-0000-00008C0C0000}"/>
    <cellStyle name="Comma 4 2 2 3 5 2 3" xfId="14895" xr:uid="{00000000-0005-0000-0000-00008D0C0000}"/>
    <cellStyle name="Comma 4 2 2 3 5 3" xfId="4386" xr:uid="{00000000-0005-0000-0000-00008E0C0000}"/>
    <cellStyle name="Comma 4 2 2 3 5 3 2" xfId="7795" xr:uid="{00000000-0005-0000-0000-00008F0C0000}"/>
    <cellStyle name="Comma 4 2 2 3 5 3 3" xfId="7796" xr:uid="{00000000-0005-0000-0000-0000900C0000}"/>
    <cellStyle name="Comma 4 2 2 3 5 3 4" xfId="7797" xr:uid="{00000000-0005-0000-0000-0000910C0000}"/>
    <cellStyle name="Comma 4 2 2 3 5 4" xfId="7798" xr:uid="{00000000-0005-0000-0000-0000920C0000}"/>
    <cellStyle name="Comma 4 2 2 3 5 4 2" xfId="7799" xr:uid="{00000000-0005-0000-0000-0000930C0000}"/>
    <cellStyle name="Comma 4 2 2 3 5 4 3" xfId="7800" xr:uid="{00000000-0005-0000-0000-0000940C0000}"/>
    <cellStyle name="Comma 4 2 2 3 5 4 4" xfId="7801" xr:uid="{00000000-0005-0000-0000-0000950C0000}"/>
    <cellStyle name="Comma 4 2 2 3 5 5" xfId="7802" xr:uid="{00000000-0005-0000-0000-0000960C0000}"/>
    <cellStyle name="Comma 4 2 2 3 5 5 2" xfId="7803" xr:uid="{00000000-0005-0000-0000-0000970C0000}"/>
    <cellStyle name="Comma 4 2 2 3 5 5 3" xfId="7804" xr:uid="{00000000-0005-0000-0000-0000980C0000}"/>
    <cellStyle name="Comma 4 2 2 3 5 5 4" xfId="7805" xr:uid="{00000000-0005-0000-0000-0000990C0000}"/>
    <cellStyle name="Comma 4 2 2 3 5 6" xfId="14896" xr:uid="{00000000-0005-0000-0000-00009A0C0000}"/>
    <cellStyle name="Comma 4 2 2 3 6" xfId="1181" xr:uid="{00000000-0005-0000-0000-00009B0C0000}"/>
    <cellStyle name="Comma 4 2 2 3 6 2" xfId="4388" xr:uid="{00000000-0005-0000-0000-00009C0C0000}"/>
    <cellStyle name="Comma 4 2 2 3 6 2 2" xfId="7806" xr:uid="{00000000-0005-0000-0000-00009D0C0000}"/>
    <cellStyle name="Comma 4 2 2 3 6 2 3" xfId="7807" xr:uid="{00000000-0005-0000-0000-00009E0C0000}"/>
    <cellStyle name="Comma 4 2 2 3 6 2 4" xfId="7808" xr:uid="{00000000-0005-0000-0000-00009F0C0000}"/>
    <cellStyle name="Comma 4 2 2 3 6 3" xfId="14897" xr:uid="{00000000-0005-0000-0000-0000A00C0000}"/>
    <cellStyle name="Comma 4 2 2 3 7" xfId="4373" xr:uid="{00000000-0005-0000-0000-0000A10C0000}"/>
    <cellStyle name="Comma 4 2 2 3 7 2" xfId="7809" xr:uid="{00000000-0005-0000-0000-0000A20C0000}"/>
    <cellStyle name="Comma 4 2 2 3 7 3" xfId="7810" xr:uid="{00000000-0005-0000-0000-0000A30C0000}"/>
    <cellStyle name="Comma 4 2 2 3 7 4" xfId="7811" xr:uid="{00000000-0005-0000-0000-0000A40C0000}"/>
    <cellStyle name="Comma 4 2 2 3 8" xfId="7812" xr:uid="{00000000-0005-0000-0000-0000A50C0000}"/>
    <cellStyle name="Comma 4 2 2 3 8 2" xfId="7813" xr:uid="{00000000-0005-0000-0000-0000A60C0000}"/>
    <cellStyle name="Comma 4 2 2 3 8 3" xfId="7814" xr:uid="{00000000-0005-0000-0000-0000A70C0000}"/>
    <cellStyle name="Comma 4 2 2 3 8 4" xfId="7815" xr:uid="{00000000-0005-0000-0000-0000A80C0000}"/>
    <cellStyle name="Comma 4 2 2 3 9" xfId="7816" xr:uid="{00000000-0005-0000-0000-0000A90C0000}"/>
    <cellStyle name="Comma 4 2 2 3 9 2" xfId="7817" xr:uid="{00000000-0005-0000-0000-0000AA0C0000}"/>
    <cellStyle name="Comma 4 2 2 3 9 3" xfId="7818" xr:uid="{00000000-0005-0000-0000-0000AB0C0000}"/>
    <cellStyle name="Comma 4 2 2 3 9 4" xfId="7819" xr:uid="{00000000-0005-0000-0000-0000AC0C0000}"/>
    <cellStyle name="Comma 4 2 2 4" xfId="1182" xr:uid="{00000000-0005-0000-0000-0000AD0C0000}"/>
    <cellStyle name="Comma 4 2 2 4 2" xfId="1183" xr:uid="{00000000-0005-0000-0000-0000AE0C0000}"/>
    <cellStyle name="Comma 4 2 2 4 2 2" xfId="1184" xr:uid="{00000000-0005-0000-0000-0000AF0C0000}"/>
    <cellStyle name="Comma 4 2 2 4 2 2 2" xfId="4391" xr:uid="{00000000-0005-0000-0000-0000B00C0000}"/>
    <cellStyle name="Comma 4 2 2 4 2 2 2 2" xfId="7820" xr:uid="{00000000-0005-0000-0000-0000B10C0000}"/>
    <cellStyle name="Comma 4 2 2 4 2 2 2 3" xfId="7821" xr:uid="{00000000-0005-0000-0000-0000B20C0000}"/>
    <cellStyle name="Comma 4 2 2 4 2 2 2 4" xfId="7822" xr:uid="{00000000-0005-0000-0000-0000B30C0000}"/>
    <cellStyle name="Comma 4 2 2 4 2 2 3" xfId="14898" xr:uid="{00000000-0005-0000-0000-0000B40C0000}"/>
    <cellStyle name="Comma 4 2 2 4 2 3" xfId="4390" xr:uid="{00000000-0005-0000-0000-0000B50C0000}"/>
    <cellStyle name="Comma 4 2 2 4 2 3 2" xfId="7823" xr:uid="{00000000-0005-0000-0000-0000B60C0000}"/>
    <cellStyle name="Comma 4 2 2 4 2 3 3" xfId="7824" xr:uid="{00000000-0005-0000-0000-0000B70C0000}"/>
    <cellStyle name="Comma 4 2 2 4 2 3 4" xfId="7825" xr:uid="{00000000-0005-0000-0000-0000B80C0000}"/>
    <cellStyle name="Comma 4 2 2 4 2 4" xfId="7826" xr:uid="{00000000-0005-0000-0000-0000B90C0000}"/>
    <cellStyle name="Comma 4 2 2 4 2 4 2" xfId="7827" xr:uid="{00000000-0005-0000-0000-0000BA0C0000}"/>
    <cellStyle name="Comma 4 2 2 4 2 4 3" xfId="7828" xr:uid="{00000000-0005-0000-0000-0000BB0C0000}"/>
    <cellStyle name="Comma 4 2 2 4 2 4 4" xfId="7829" xr:uid="{00000000-0005-0000-0000-0000BC0C0000}"/>
    <cellStyle name="Comma 4 2 2 4 2 5" xfId="7830" xr:uid="{00000000-0005-0000-0000-0000BD0C0000}"/>
    <cellStyle name="Comma 4 2 2 4 2 5 2" xfId="7831" xr:uid="{00000000-0005-0000-0000-0000BE0C0000}"/>
    <cellStyle name="Comma 4 2 2 4 2 5 3" xfId="7832" xr:uid="{00000000-0005-0000-0000-0000BF0C0000}"/>
    <cellStyle name="Comma 4 2 2 4 2 5 4" xfId="7833" xr:uid="{00000000-0005-0000-0000-0000C00C0000}"/>
    <cellStyle name="Comma 4 2 2 4 2 6" xfId="14899" xr:uid="{00000000-0005-0000-0000-0000C10C0000}"/>
    <cellStyle name="Comma 4 2 2 4 3" xfId="1185" xr:uid="{00000000-0005-0000-0000-0000C20C0000}"/>
    <cellStyle name="Comma 4 2 2 4 3 2" xfId="1186" xr:uid="{00000000-0005-0000-0000-0000C30C0000}"/>
    <cellStyle name="Comma 4 2 2 4 3 2 2" xfId="4393" xr:uid="{00000000-0005-0000-0000-0000C40C0000}"/>
    <cellStyle name="Comma 4 2 2 4 3 2 2 2" xfId="7834" xr:uid="{00000000-0005-0000-0000-0000C50C0000}"/>
    <cellStyle name="Comma 4 2 2 4 3 2 2 3" xfId="7835" xr:uid="{00000000-0005-0000-0000-0000C60C0000}"/>
    <cellStyle name="Comma 4 2 2 4 3 2 2 4" xfId="7836" xr:uid="{00000000-0005-0000-0000-0000C70C0000}"/>
    <cellStyle name="Comma 4 2 2 4 3 2 3" xfId="14900" xr:uid="{00000000-0005-0000-0000-0000C80C0000}"/>
    <cellStyle name="Comma 4 2 2 4 3 3" xfId="4392" xr:uid="{00000000-0005-0000-0000-0000C90C0000}"/>
    <cellStyle name="Comma 4 2 2 4 3 3 2" xfId="7837" xr:uid="{00000000-0005-0000-0000-0000CA0C0000}"/>
    <cellStyle name="Comma 4 2 2 4 3 3 3" xfId="7838" xr:uid="{00000000-0005-0000-0000-0000CB0C0000}"/>
    <cellStyle name="Comma 4 2 2 4 3 3 4" xfId="7839" xr:uid="{00000000-0005-0000-0000-0000CC0C0000}"/>
    <cellStyle name="Comma 4 2 2 4 3 4" xfId="7840" xr:uid="{00000000-0005-0000-0000-0000CD0C0000}"/>
    <cellStyle name="Comma 4 2 2 4 3 4 2" xfId="7841" xr:uid="{00000000-0005-0000-0000-0000CE0C0000}"/>
    <cellStyle name="Comma 4 2 2 4 3 4 3" xfId="7842" xr:uid="{00000000-0005-0000-0000-0000CF0C0000}"/>
    <cellStyle name="Comma 4 2 2 4 3 4 4" xfId="7843" xr:uid="{00000000-0005-0000-0000-0000D00C0000}"/>
    <cellStyle name="Comma 4 2 2 4 3 5" xfId="7844" xr:uid="{00000000-0005-0000-0000-0000D10C0000}"/>
    <cellStyle name="Comma 4 2 2 4 3 5 2" xfId="7845" xr:uid="{00000000-0005-0000-0000-0000D20C0000}"/>
    <cellStyle name="Comma 4 2 2 4 3 5 3" xfId="7846" xr:uid="{00000000-0005-0000-0000-0000D30C0000}"/>
    <cellStyle name="Comma 4 2 2 4 3 5 4" xfId="7847" xr:uid="{00000000-0005-0000-0000-0000D40C0000}"/>
    <cellStyle name="Comma 4 2 2 4 3 6" xfId="14901" xr:uid="{00000000-0005-0000-0000-0000D50C0000}"/>
    <cellStyle name="Comma 4 2 2 4 4" xfId="1187" xr:uid="{00000000-0005-0000-0000-0000D60C0000}"/>
    <cellStyle name="Comma 4 2 2 4 4 2" xfId="1188" xr:uid="{00000000-0005-0000-0000-0000D70C0000}"/>
    <cellStyle name="Comma 4 2 2 4 4 2 2" xfId="4395" xr:uid="{00000000-0005-0000-0000-0000D80C0000}"/>
    <cellStyle name="Comma 4 2 2 4 4 2 2 2" xfId="7848" xr:uid="{00000000-0005-0000-0000-0000D90C0000}"/>
    <cellStyle name="Comma 4 2 2 4 4 2 2 3" xfId="7849" xr:uid="{00000000-0005-0000-0000-0000DA0C0000}"/>
    <cellStyle name="Comma 4 2 2 4 4 2 2 4" xfId="7850" xr:uid="{00000000-0005-0000-0000-0000DB0C0000}"/>
    <cellStyle name="Comma 4 2 2 4 4 2 3" xfId="14902" xr:uid="{00000000-0005-0000-0000-0000DC0C0000}"/>
    <cellStyle name="Comma 4 2 2 4 4 3" xfId="4394" xr:uid="{00000000-0005-0000-0000-0000DD0C0000}"/>
    <cellStyle name="Comma 4 2 2 4 4 3 2" xfId="7851" xr:uid="{00000000-0005-0000-0000-0000DE0C0000}"/>
    <cellStyle name="Comma 4 2 2 4 4 3 3" xfId="7852" xr:uid="{00000000-0005-0000-0000-0000DF0C0000}"/>
    <cellStyle name="Comma 4 2 2 4 4 3 4" xfId="7853" xr:uid="{00000000-0005-0000-0000-0000E00C0000}"/>
    <cellStyle name="Comma 4 2 2 4 4 4" xfId="7854" xr:uid="{00000000-0005-0000-0000-0000E10C0000}"/>
    <cellStyle name="Comma 4 2 2 4 4 4 2" xfId="7855" xr:uid="{00000000-0005-0000-0000-0000E20C0000}"/>
    <cellStyle name="Comma 4 2 2 4 4 4 3" xfId="7856" xr:uid="{00000000-0005-0000-0000-0000E30C0000}"/>
    <cellStyle name="Comma 4 2 2 4 4 4 4" xfId="7857" xr:uid="{00000000-0005-0000-0000-0000E40C0000}"/>
    <cellStyle name="Comma 4 2 2 4 4 5" xfId="7858" xr:uid="{00000000-0005-0000-0000-0000E50C0000}"/>
    <cellStyle name="Comma 4 2 2 4 4 5 2" xfId="7859" xr:uid="{00000000-0005-0000-0000-0000E60C0000}"/>
    <cellStyle name="Comma 4 2 2 4 4 5 3" xfId="7860" xr:uid="{00000000-0005-0000-0000-0000E70C0000}"/>
    <cellStyle name="Comma 4 2 2 4 4 5 4" xfId="7861" xr:uid="{00000000-0005-0000-0000-0000E80C0000}"/>
    <cellStyle name="Comma 4 2 2 4 4 6" xfId="14903" xr:uid="{00000000-0005-0000-0000-0000E90C0000}"/>
    <cellStyle name="Comma 4 2 2 4 5" xfId="1189" xr:uid="{00000000-0005-0000-0000-0000EA0C0000}"/>
    <cellStyle name="Comma 4 2 2 4 5 2" xfId="4396" xr:uid="{00000000-0005-0000-0000-0000EB0C0000}"/>
    <cellStyle name="Comma 4 2 2 4 5 2 2" xfId="7862" xr:uid="{00000000-0005-0000-0000-0000EC0C0000}"/>
    <cellStyle name="Comma 4 2 2 4 5 2 3" xfId="7863" xr:uid="{00000000-0005-0000-0000-0000ED0C0000}"/>
    <cellStyle name="Comma 4 2 2 4 5 2 4" xfId="7864" xr:uid="{00000000-0005-0000-0000-0000EE0C0000}"/>
    <cellStyle name="Comma 4 2 2 4 5 3" xfId="14904" xr:uid="{00000000-0005-0000-0000-0000EF0C0000}"/>
    <cellStyle name="Comma 4 2 2 4 6" xfId="4389" xr:uid="{00000000-0005-0000-0000-0000F00C0000}"/>
    <cellStyle name="Comma 4 2 2 4 6 2" xfId="7865" xr:uid="{00000000-0005-0000-0000-0000F10C0000}"/>
    <cellStyle name="Comma 4 2 2 4 6 3" xfId="7866" xr:uid="{00000000-0005-0000-0000-0000F20C0000}"/>
    <cellStyle name="Comma 4 2 2 4 6 4" xfId="7867" xr:uid="{00000000-0005-0000-0000-0000F30C0000}"/>
    <cellStyle name="Comma 4 2 2 4 7" xfId="7868" xr:uid="{00000000-0005-0000-0000-0000F40C0000}"/>
    <cellStyle name="Comma 4 2 2 4 7 2" xfId="7869" xr:uid="{00000000-0005-0000-0000-0000F50C0000}"/>
    <cellStyle name="Comma 4 2 2 4 7 3" xfId="7870" xr:uid="{00000000-0005-0000-0000-0000F60C0000}"/>
    <cellStyle name="Comma 4 2 2 4 7 4" xfId="7871" xr:uid="{00000000-0005-0000-0000-0000F70C0000}"/>
    <cellStyle name="Comma 4 2 2 4 8" xfId="7872" xr:uid="{00000000-0005-0000-0000-0000F80C0000}"/>
    <cellStyle name="Comma 4 2 2 4 8 2" xfId="7873" xr:uid="{00000000-0005-0000-0000-0000F90C0000}"/>
    <cellStyle name="Comma 4 2 2 4 8 3" xfId="7874" xr:uid="{00000000-0005-0000-0000-0000FA0C0000}"/>
    <cellStyle name="Comma 4 2 2 4 8 4" xfId="7875" xr:uid="{00000000-0005-0000-0000-0000FB0C0000}"/>
    <cellStyle name="Comma 4 2 2 4 9" xfId="14905" xr:uid="{00000000-0005-0000-0000-0000FC0C0000}"/>
    <cellStyle name="Comma 4 2 2 5" xfId="1190" xr:uid="{00000000-0005-0000-0000-0000FD0C0000}"/>
    <cellStyle name="Comma 4 2 2 5 2" xfId="1191" xr:uid="{00000000-0005-0000-0000-0000FE0C0000}"/>
    <cellStyle name="Comma 4 2 2 5 2 2" xfId="4398" xr:uid="{00000000-0005-0000-0000-0000FF0C0000}"/>
    <cellStyle name="Comma 4 2 2 5 2 2 2" xfId="7876" xr:uid="{00000000-0005-0000-0000-0000000D0000}"/>
    <cellStyle name="Comma 4 2 2 5 2 2 3" xfId="7877" xr:uid="{00000000-0005-0000-0000-0000010D0000}"/>
    <cellStyle name="Comma 4 2 2 5 2 2 4" xfId="7878" xr:uid="{00000000-0005-0000-0000-0000020D0000}"/>
    <cellStyle name="Comma 4 2 2 5 2 3" xfId="14906" xr:uid="{00000000-0005-0000-0000-0000030D0000}"/>
    <cellStyle name="Comma 4 2 2 5 3" xfId="4397" xr:uid="{00000000-0005-0000-0000-0000040D0000}"/>
    <cellStyle name="Comma 4 2 2 5 3 2" xfId="7879" xr:uid="{00000000-0005-0000-0000-0000050D0000}"/>
    <cellStyle name="Comma 4 2 2 5 3 3" xfId="7880" xr:uid="{00000000-0005-0000-0000-0000060D0000}"/>
    <cellStyle name="Comma 4 2 2 5 3 4" xfId="7881" xr:uid="{00000000-0005-0000-0000-0000070D0000}"/>
    <cellStyle name="Comma 4 2 2 5 4" xfId="7882" xr:uid="{00000000-0005-0000-0000-0000080D0000}"/>
    <cellStyle name="Comma 4 2 2 5 4 2" xfId="7883" xr:uid="{00000000-0005-0000-0000-0000090D0000}"/>
    <cellStyle name="Comma 4 2 2 5 4 3" xfId="7884" xr:uid="{00000000-0005-0000-0000-00000A0D0000}"/>
    <cellStyle name="Comma 4 2 2 5 4 4" xfId="7885" xr:uid="{00000000-0005-0000-0000-00000B0D0000}"/>
    <cellStyle name="Comma 4 2 2 5 5" xfId="7886" xr:uid="{00000000-0005-0000-0000-00000C0D0000}"/>
    <cellStyle name="Comma 4 2 2 5 5 2" xfId="7887" xr:uid="{00000000-0005-0000-0000-00000D0D0000}"/>
    <cellStyle name="Comma 4 2 2 5 5 3" xfId="7888" xr:uid="{00000000-0005-0000-0000-00000E0D0000}"/>
    <cellStyle name="Comma 4 2 2 5 5 4" xfId="7889" xr:uid="{00000000-0005-0000-0000-00000F0D0000}"/>
    <cellStyle name="Comma 4 2 2 5 6" xfId="14907" xr:uid="{00000000-0005-0000-0000-0000100D0000}"/>
    <cellStyle name="Comma 4 2 2 6" xfId="1192" xr:uid="{00000000-0005-0000-0000-0000110D0000}"/>
    <cellStyle name="Comma 4 2 2 6 2" xfId="1193" xr:uid="{00000000-0005-0000-0000-0000120D0000}"/>
    <cellStyle name="Comma 4 2 2 6 2 2" xfId="4400" xr:uid="{00000000-0005-0000-0000-0000130D0000}"/>
    <cellStyle name="Comma 4 2 2 6 2 2 2" xfId="7890" xr:uid="{00000000-0005-0000-0000-0000140D0000}"/>
    <cellStyle name="Comma 4 2 2 6 2 2 3" xfId="7891" xr:uid="{00000000-0005-0000-0000-0000150D0000}"/>
    <cellStyle name="Comma 4 2 2 6 2 2 4" xfId="7892" xr:uid="{00000000-0005-0000-0000-0000160D0000}"/>
    <cellStyle name="Comma 4 2 2 6 2 3" xfId="14908" xr:uid="{00000000-0005-0000-0000-0000170D0000}"/>
    <cellStyle name="Comma 4 2 2 6 3" xfId="4399" xr:uid="{00000000-0005-0000-0000-0000180D0000}"/>
    <cellStyle name="Comma 4 2 2 6 3 2" xfId="7893" xr:uid="{00000000-0005-0000-0000-0000190D0000}"/>
    <cellStyle name="Comma 4 2 2 6 3 3" xfId="7894" xr:uid="{00000000-0005-0000-0000-00001A0D0000}"/>
    <cellStyle name="Comma 4 2 2 6 3 4" xfId="7895" xr:uid="{00000000-0005-0000-0000-00001B0D0000}"/>
    <cellStyle name="Comma 4 2 2 6 4" xfId="7896" xr:uid="{00000000-0005-0000-0000-00001C0D0000}"/>
    <cellStyle name="Comma 4 2 2 6 4 2" xfId="7897" xr:uid="{00000000-0005-0000-0000-00001D0D0000}"/>
    <cellStyle name="Comma 4 2 2 6 4 3" xfId="7898" xr:uid="{00000000-0005-0000-0000-00001E0D0000}"/>
    <cellStyle name="Comma 4 2 2 6 4 4" xfId="7899" xr:uid="{00000000-0005-0000-0000-00001F0D0000}"/>
    <cellStyle name="Comma 4 2 2 6 5" xfId="7900" xr:uid="{00000000-0005-0000-0000-0000200D0000}"/>
    <cellStyle name="Comma 4 2 2 6 5 2" xfId="7901" xr:uid="{00000000-0005-0000-0000-0000210D0000}"/>
    <cellStyle name="Comma 4 2 2 6 5 3" xfId="7902" xr:uid="{00000000-0005-0000-0000-0000220D0000}"/>
    <cellStyle name="Comma 4 2 2 6 5 4" xfId="7903" xr:uid="{00000000-0005-0000-0000-0000230D0000}"/>
    <cellStyle name="Comma 4 2 2 6 6" xfId="14909" xr:uid="{00000000-0005-0000-0000-0000240D0000}"/>
    <cellStyle name="Comma 4 2 2 7" xfId="1194" xr:uid="{00000000-0005-0000-0000-0000250D0000}"/>
    <cellStyle name="Comma 4 2 2 7 2" xfId="1195" xr:uid="{00000000-0005-0000-0000-0000260D0000}"/>
    <cellStyle name="Comma 4 2 2 7 2 2" xfId="4402" xr:uid="{00000000-0005-0000-0000-0000270D0000}"/>
    <cellStyle name="Comma 4 2 2 7 2 2 2" xfId="7904" xr:uid="{00000000-0005-0000-0000-0000280D0000}"/>
    <cellStyle name="Comma 4 2 2 7 2 2 3" xfId="7905" xr:uid="{00000000-0005-0000-0000-0000290D0000}"/>
    <cellStyle name="Comma 4 2 2 7 2 2 4" xfId="7906" xr:uid="{00000000-0005-0000-0000-00002A0D0000}"/>
    <cellStyle name="Comma 4 2 2 7 2 3" xfId="14910" xr:uid="{00000000-0005-0000-0000-00002B0D0000}"/>
    <cellStyle name="Comma 4 2 2 7 3" xfId="4401" xr:uid="{00000000-0005-0000-0000-00002C0D0000}"/>
    <cellStyle name="Comma 4 2 2 7 3 2" xfId="7907" xr:uid="{00000000-0005-0000-0000-00002D0D0000}"/>
    <cellStyle name="Comma 4 2 2 7 3 3" xfId="7908" xr:uid="{00000000-0005-0000-0000-00002E0D0000}"/>
    <cellStyle name="Comma 4 2 2 7 3 4" xfId="7909" xr:uid="{00000000-0005-0000-0000-00002F0D0000}"/>
    <cellStyle name="Comma 4 2 2 7 4" xfId="7910" xr:uid="{00000000-0005-0000-0000-0000300D0000}"/>
    <cellStyle name="Comma 4 2 2 7 4 2" xfId="7911" xr:uid="{00000000-0005-0000-0000-0000310D0000}"/>
    <cellStyle name="Comma 4 2 2 7 4 3" xfId="7912" xr:uid="{00000000-0005-0000-0000-0000320D0000}"/>
    <cellStyle name="Comma 4 2 2 7 4 4" xfId="7913" xr:uid="{00000000-0005-0000-0000-0000330D0000}"/>
    <cellStyle name="Comma 4 2 2 7 5" xfId="7914" xr:uid="{00000000-0005-0000-0000-0000340D0000}"/>
    <cellStyle name="Comma 4 2 2 7 5 2" xfId="7915" xr:uid="{00000000-0005-0000-0000-0000350D0000}"/>
    <cellStyle name="Comma 4 2 2 7 5 3" xfId="7916" xr:uid="{00000000-0005-0000-0000-0000360D0000}"/>
    <cellStyle name="Comma 4 2 2 7 5 4" xfId="7917" xr:uid="{00000000-0005-0000-0000-0000370D0000}"/>
    <cellStyle name="Comma 4 2 2 7 6" xfId="14911" xr:uid="{00000000-0005-0000-0000-0000380D0000}"/>
    <cellStyle name="Comma 4 2 2 8" xfId="1196" xr:uid="{00000000-0005-0000-0000-0000390D0000}"/>
    <cellStyle name="Comma 4 2 2 8 2" xfId="4403" xr:uid="{00000000-0005-0000-0000-00003A0D0000}"/>
    <cellStyle name="Comma 4 2 2 8 2 2" xfId="7918" xr:uid="{00000000-0005-0000-0000-00003B0D0000}"/>
    <cellStyle name="Comma 4 2 2 8 2 3" xfId="7919" xr:uid="{00000000-0005-0000-0000-00003C0D0000}"/>
    <cellStyle name="Comma 4 2 2 8 2 4" xfId="7920" xr:uid="{00000000-0005-0000-0000-00003D0D0000}"/>
    <cellStyle name="Comma 4 2 2 8 3" xfId="14912" xr:uid="{00000000-0005-0000-0000-00003E0D0000}"/>
    <cellStyle name="Comma 4 2 2 9" xfId="4356" xr:uid="{00000000-0005-0000-0000-00003F0D0000}"/>
    <cellStyle name="Comma 4 2 2 9 2" xfId="7921" xr:uid="{00000000-0005-0000-0000-0000400D0000}"/>
    <cellStyle name="Comma 4 2 2 9 3" xfId="7922" xr:uid="{00000000-0005-0000-0000-0000410D0000}"/>
    <cellStyle name="Comma 4 2 2 9 4" xfId="7923" xr:uid="{00000000-0005-0000-0000-0000420D0000}"/>
    <cellStyle name="Comma 4 2 3" xfId="1197" xr:uid="{00000000-0005-0000-0000-0000430D0000}"/>
    <cellStyle name="Comma 4 2 3 2" xfId="4404" xr:uid="{00000000-0005-0000-0000-0000440D0000}"/>
    <cellStyle name="Comma 4 2 3 2 2" xfId="7924" xr:uid="{00000000-0005-0000-0000-0000450D0000}"/>
    <cellStyle name="Comma 4 2 3 2 3" xfId="7925" xr:uid="{00000000-0005-0000-0000-0000460D0000}"/>
    <cellStyle name="Comma 4 2 3 2 4" xfId="7926" xr:uid="{00000000-0005-0000-0000-0000470D0000}"/>
    <cellStyle name="Comma 4 2 3 3" xfId="7927" xr:uid="{00000000-0005-0000-0000-0000480D0000}"/>
    <cellStyle name="Comma 4 2 3 3 2" xfId="7928" xr:uid="{00000000-0005-0000-0000-0000490D0000}"/>
    <cellStyle name="Comma 4 2 3 3 3" xfId="7929" xr:uid="{00000000-0005-0000-0000-00004A0D0000}"/>
    <cellStyle name="Comma 4 2 3 3 4" xfId="7930" xr:uid="{00000000-0005-0000-0000-00004B0D0000}"/>
    <cellStyle name="Comma 4 2 3 4" xfId="7931" xr:uid="{00000000-0005-0000-0000-00004C0D0000}"/>
    <cellStyle name="Comma 4 2 3 4 2" xfId="7932" xr:uid="{00000000-0005-0000-0000-00004D0D0000}"/>
    <cellStyle name="Comma 4 2 3 4 3" xfId="7933" xr:uid="{00000000-0005-0000-0000-00004E0D0000}"/>
    <cellStyle name="Comma 4 2 3 4 4" xfId="7934" xr:uid="{00000000-0005-0000-0000-00004F0D0000}"/>
    <cellStyle name="Comma 4 2 4" xfId="1198" xr:uid="{00000000-0005-0000-0000-0000500D0000}"/>
    <cellStyle name="Comma 4 2 4 2" xfId="4405" xr:uid="{00000000-0005-0000-0000-0000510D0000}"/>
    <cellStyle name="Comma 4 2 4 2 2" xfId="7935" xr:uid="{00000000-0005-0000-0000-0000520D0000}"/>
    <cellStyle name="Comma 4 2 4 2 3" xfId="7936" xr:uid="{00000000-0005-0000-0000-0000530D0000}"/>
    <cellStyle name="Comma 4 2 4 2 4" xfId="7937" xr:uid="{00000000-0005-0000-0000-0000540D0000}"/>
    <cellStyle name="Comma 4 2 5" xfId="1199" xr:uid="{00000000-0005-0000-0000-0000550D0000}"/>
    <cellStyle name="Comma 4 2 6" xfId="3915" xr:uid="{00000000-0005-0000-0000-0000560D0000}"/>
    <cellStyle name="Comma 4 2 6 2" xfId="7938" xr:uid="{00000000-0005-0000-0000-0000570D0000}"/>
    <cellStyle name="Comma 4 2 6 3" xfId="7939" xr:uid="{00000000-0005-0000-0000-0000580D0000}"/>
    <cellStyle name="Comma 4 2 6 4" xfId="7940" xr:uid="{00000000-0005-0000-0000-0000590D0000}"/>
    <cellStyle name="Comma 4 2 7" xfId="6200" xr:uid="{00000000-0005-0000-0000-00005A0D0000}"/>
    <cellStyle name="Comma 4 2 7 2" xfId="7941" xr:uid="{00000000-0005-0000-0000-00005B0D0000}"/>
    <cellStyle name="Comma 4 2 7 3" xfId="7942" xr:uid="{00000000-0005-0000-0000-00005C0D0000}"/>
    <cellStyle name="Comma 4 2 7 4" xfId="7943" xr:uid="{00000000-0005-0000-0000-00005D0D0000}"/>
    <cellStyle name="Comma 4 2 7 5" xfId="14913" xr:uid="{00000000-0005-0000-0000-00005E0D0000}"/>
    <cellStyle name="Comma 4 2 8" xfId="7944" xr:uid="{00000000-0005-0000-0000-00005F0D0000}"/>
    <cellStyle name="Comma 4 2 8 2" xfId="7945" xr:uid="{00000000-0005-0000-0000-0000600D0000}"/>
    <cellStyle name="Comma 4 2 8 3" xfId="7946" xr:uid="{00000000-0005-0000-0000-0000610D0000}"/>
    <cellStyle name="Comma 4 2 8 4" xfId="7947" xr:uid="{00000000-0005-0000-0000-0000620D0000}"/>
    <cellStyle name="Comma 4 3" xfId="1200" xr:uid="{00000000-0005-0000-0000-0000630D0000}"/>
    <cellStyle name="Comma 4 3 2" xfId="3916" xr:uid="{00000000-0005-0000-0000-0000640D0000}"/>
    <cellStyle name="Comma 4 3 2 2" xfId="7948" xr:uid="{00000000-0005-0000-0000-0000650D0000}"/>
    <cellStyle name="Comma 4 3 2 2 2" xfId="7949" xr:uid="{00000000-0005-0000-0000-0000660D0000}"/>
    <cellStyle name="Comma 4 3 2 2 3" xfId="7950" xr:uid="{00000000-0005-0000-0000-0000670D0000}"/>
    <cellStyle name="Comma 4 3 2 2 4" xfId="7951" xr:uid="{00000000-0005-0000-0000-0000680D0000}"/>
    <cellStyle name="Comma 4 3 2 3" xfId="7952" xr:uid="{00000000-0005-0000-0000-0000690D0000}"/>
    <cellStyle name="Comma 4 3 2 3 2" xfId="7953" xr:uid="{00000000-0005-0000-0000-00006A0D0000}"/>
    <cellStyle name="Comma 4 3 2 3 3" xfId="7954" xr:uid="{00000000-0005-0000-0000-00006B0D0000}"/>
    <cellStyle name="Comma 4 3 2 3 4" xfId="7955" xr:uid="{00000000-0005-0000-0000-00006C0D0000}"/>
    <cellStyle name="Comma 4 3 3" xfId="7956" xr:uid="{00000000-0005-0000-0000-00006D0D0000}"/>
    <cellStyle name="Comma 4 3 4" xfId="7957" xr:uid="{00000000-0005-0000-0000-00006E0D0000}"/>
    <cellStyle name="Comma 4 3 5" xfId="14914" xr:uid="{00000000-0005-0000-0000-00006F0D0000}"/>
    <cellStyle name="Comma 4 4" xfId="1201" xr:uid="{00000000-0005-0000-0000-0000700D0000}"/>
    <cellStyle name="Comma 4 4 2" xfId="4406" xr:uid="{00000000-0005-0000-0000-0000710D0000}"/>
    <cellStyle name="Comma 4 4 2 2" xfId="7958" xr:uid="{00000000-0005-0000-0000-0000720D0000}"/>
    <cellStyle name="Comma 4 4 2 3" xfId="7959" xr:uid="{00000000-0005-0000-0000-0000730D0000}"/>
    <cellStyle name="Comma 4 4 2 4" xfId="7960" xr:uid="{00000000-0005-0000-0000-0000740D0000}"/>
    <cellStyle name="Comma 4 4 3" xfId="7961" xr:uid="{00000000-0005-0000-0000-0000750D0000}"/>
    <cellStyle name="Comma 4 4 3 2" xfId="7962" xr:uid="{00000000-0005-0000-0000-0000760D0000}"/>
    <cellStyle name="Comma 4 4 4" xfId="7963" xr:uid="{00000000-0005-0000-0000-0000770D0000}"/>
    <cellStyle name="Comma 4 4 4 2" xfId="7964" xr:uid="{00000000-0005-0000-0000-0000780D0000}"/>
    <cellStyle name="Comma 4 5" xfId="1202" xr:uid="{00000000-0005-0000-0000-0000790D0000}"/>
    <cellStyle name="Comma 4 6" xfId="3914" xr:uid="{00000000-0005-0000-0000-00007A0D0000}"/>
    <cellStyle name="Comma 4 7" xfId="6208" xr:uid="{00000000-0005-0000-0000-00007B0D0000}"/>
    <cellStyle name="Comma 4 7 2" xfId="14161" xr:uid="{00000000-0005-0000-0000-00007C0D0000}"/>
    <cellStyle name="Comma 4 7 3" xfId="14915" xr:uid="{00000000-0005-0000-0000-00007D0D0000}"/>
    <cellStyle name="Comma 4 8" xfId="7965" xr:uid="{00000000-0005-0000-0000-00007E0D0000}"/>
    <cellStyle name="Comma 4 9" xfId="7966" xr:uid="{00000000-0005-0000-0000-00007F0D0000}"/>
    <cellStyle name="Comma 4_Presupuesto Plaza, Arco y Parque El Lucero, San Juan" xfId="7967" xr:uid="{00000000-0005-0000-0000-0000800D0000}"/>
    <cellStyle name="Comma 5" xfId="154" xr:uid="{00000000-0005-0000-0000-0000810D0000}"/>
    <cellStyle name="Comma 5 2" xfId="155" xr:uid="{00000000-0005-0000-0000-0000820D0000}"/>
    <cellStyle name="Comma 5 2 10" xfId="3917" xr:uid="{00000000-0005-0000-0000-0000830D0000}"/>
    <cellStyle name="Comma 5 2 11" xfId="7968" xr:uid="{00000000-0005-0000-0000-0000840D0000}"/>
    <cellStyle name="Comma 5 2 11 2" xfId="7969" xr:uid="{00000000-0005-0000-0000-0000850D0000}"/>
    <cellStyle name="Comma 5 2 11 3" xfId="7970" xr:uid="{00000000-0005-0000-0000-0000860D0000}"/>
    <cellStyle name="Comma 5 2 11 4" xfId="7971" xr:uid="{00000000-0005-0000-0000-0000870D0000}"/>
    <cellStyle name="Comma 5 2 11 5" xfId="14916" xr:uid="{00000000-0005-0000-0000-0000880D0000}"/>
    <cellStyle name="Comma 5 2 12" xfId="7972" xr:uid="{00000000-0005-0000-0000-0000890D0000}"/>
    <cellStyle name="Comma 5 2 12 2" xfId="7973" xr:uid="{00000000-0005-0000-0000-00008A0D0000}"/>
    <cellStyle name="Comma 5 2 12 3" xfId="7974" xr:uid="{00000000-0005-0000-0000-00008B0D0000}"/>
    <cellStyle name="Comma 5 2 12 4" xfId="7975" xr:uid="{00000000-0005-0000-0000-00008C0D0000}"/>
    <cellStyle name="Comma 5 2 12 5" xfId="14917" xr:uid="{00000000-0005-0000-0000-00008D0D0000}"/>
    <cellStyle name="Comma 5 2 2" xfId="1203" xr:uid="{00000000-0005-0000-0000-00008E0D0000}"/>
    <cellStyle name="Comma 5 2 2 10" xfId="14918" xr:uid="{00000000-0005-0000-0000-00008F0D0000}"/>
    <cellStyle name="Comma 5 2 2 2" xfId="1204" xr:uid="{00000000-0005-0000-0000-0000900D0000}"/>
    <cellStyle name="Comma 5 2 2 2 2" xfId="1205" xr:uid="{00000000-0005-0000-0000-0000910D0000}"/>
    <cellStyle name="Comma 5 2 2 2 2 2" xfId="1206" xr:uid="{00000000-0005-0000-0000-0000920D0000}"/>
    <cellStyle name="Comma 5 2 2 2 2 2 2" xfId="4410" xr:uid="{00000000-0005-0000-0000-0000930D0000}"/>
    <cellStyle name="Comma 5 2 2 2 2 2 2 2" xfId="7976" xr:uid="{00000000-0005-0000-0000-0000940D0000}"/>
    <cellStyle name="Comma 5 2 2 2 2 2 2 3" xfId="7977" xr:uid="{00000000-0005-0000-0000-0000950D0000}"/>
    <cellStyle name="Comma 5 2 2 2 2 2 2 4" xfId="7978" xr:uid="{00000000-0005-0000-0000-0000960D0000}"/>
    <cellStyle name="Comma 5 2 2 2 2 2 3" xfId="14919" xr:uid="{00000000-0005-0000-0000-0000970D0000}"/>
    <cellStyle name="Comma 5 2 2 2 2 3" xfId="4409" xr:uid="{00000000-0005-0000-0000-0000980D0000}"/>
    <cellStyle name="Comma 5 2 2 2 2 3 2" xfId="7979" xr:uid="{00000000-0005-0000-0000-0000990D0000}"/>
    <cellStyle name="Comma 5 2 2 2 2 3 3" xfId="7980" xr:uid="{00000000-0005-0000-0000-00009A0D0000}"/>
    <cellStyle name="Comma 5 2 2 2 2 3 4" xfId="7981" xr:uid="{00000000-0005-0000-0000-00009B0D0000}"/>
    <cellStyle name="Comma 5 2 2 2 2 4" xfId="7982" xr:uid="{00000000-0005-0000-0000-00009C0D0000}"/>
    <cellStyle name="Comma 5 2 2 2 2 4 2" xfId="7983" xr:uid="{00000000-0005-0000-0000-00009D0D0000}"/>
    <cellStyle name="Comma 5 2 2 2 2 4 3" xfId="7984" xr:uid="{00000000-0005-0000-0000-00009E0D0000}"/>
    <cellStyle name="Comma 5 2 2 2 2 4 4" xfId="7985" xr:uid="{00000000-0005-0000-0000-00009F0D0000}"/>
    <cellStyle name="Comma 5 2 2 2 2 5" xfId="7986" xr:uid="{00000000-0005-0000-0000-0000A00D0000}"/>
    <cellStyle name="Comma 5 2 2 2 2 5 2" xfId="7987" xr:uid="{00000000-0005-0000-0000-0000A10D0000}"/>
    <cellStyle name="Comma 5 2 2 2 2 5 3" xfId="7988" xr:uid="{00000000-0005-0000-0000-0000A20D0000}"/>
    <cellStyle name="Comma 5 2 2 2 2 5 4" xfId="7989" xr:uid="{00000000-0005-0000-0000-0000A30D0000}"/>
    <cellStyle name="Comma 5 2 2 2 2 6" xfId="14920" xr:uid="{00000000-0005-0000-0000-0000A40D0000}"/>
    <cellStyle name="Comma 5 2 2 2 3" xfId="1207" xr:uid="{00000000-0005-0000-0000-0000A50D0000}"/>
    <cellStyle name="Comma 5 2 2 2 3 2" xfId="1208" xr:uid="{00000000-0005-0000-0000-0000A60D0000}"/>
    <cellStyle name="Comma 5 2 2 2 3 2 2" xfId="4412" xr:uid="{00000000-0005-0000-0000-0000A70D0000}"/>
    <cellStyle name="Comma 5 2 2 2 3 2 2 2" xfId="7990" xr:uid="{00000000-0005-0000-0000-0000A80D0000}"/>
    <cellStyle name="Comma 5 2 2 2 3 2 2 3" xfId="7991" xr:uid="{00000000-0005-0000-0000-0000A90D0000}"/>
    <cellStyle name="Comma 5 2 2 2 3 2 2 4" xfId="7992" xr:uid="{00000000-0005-0000-0000-0000AA0D0000}"/>
    <cellStyle name="Comma 5 2 2 2 3 2 3" xfId="14921" xr:uid="{00000000-0005-0000-0000-0000AB0D0000}"/>
    <cellStyle name="Comma 5 2 2 2 3 3" xfId="4411" xr:uid="{00000000-0005-0000-0000-0000AC0D0000}"/>
    <cellStyle name="Comma 5 2 2 2 3 3 2" xfId="7993" xr:uid="{00000000-0005-0000-0000-0000AD0D0000}"/>
    <cellStyle name="Comma 5 2 2 2 3 3 3" xfId="7994" xr:uid="{00000000-0005-0000-0000-0000AE0D0000}"/>
    <cellStyle name="Comma 5 2 2 2 3 3 4" xfId="7995" xr:uid="{00000000-0005-0000-0000-0000AF0D0000}"/>
    <cellStyle name="Comma 5 2 2 2 3 4" xfId="7996" xr:uid="{00000000-0005-0000-0000-0000B00D0000}"/>
    <cellStyle name="Comma 5 2 2 2 3 4 2" xfId="7997" xr:uid="{00000000-0005-0000-0000-0000B10D0000}"/>
    <cellStyle name="Comma 5 2 2 2 3 4 3" xfId="7998" xr:uid="{00000000-0005-0000-0000-0000B20D0000}"/>
    <cellStyle name="Comma 5 2 2 2 3 4 4" xfId="7999" xr:uid="{00000000-0005-0000-0000-0000B30D0000}"/>
    <cellStyle name="Comma 5 2 2 2 3 5" xfId="8000" xr:uid="{00000000-0005-0000-0000-0000B40D0000}"/>
    <cellStyle name="Comma 5 2 2 2 3 5 2" xfId="8001" xr:uid="{00000000-0005-0000-0000-0000B50D0000}"/>
    <cellStyle name="Comma 5 2 2 2 3 5 3" xfId="8002" xr:uid="{00000000-0005-0000-0000-0000B60D0000}"/>
    <cellStyle name="Comma 5 2 2 2 3 5 4" xfId="8003" xr:uid="{00000000-0005-0000-0000-0000B70D0000}"/>
    <cellStyle name="Comma 5 2 2 2 3 6" xfId="14922" xr:uid="{00000000-0005-0000-0000-0000B80D0000}"/>
    <cellStyle name="Comma 5 2 2 2 4" xfId="1209" xr:uid="{00000000-0005-0000-0000-0000B90D0000}"/>
    <cellStyle name="Comma 5 2 2 2 4 2" xfId="1210" xr:uid="{00000000-0005-0000-0000-0000BA0D0000}"/>
    <cellStyle name="Comma 5 2 2 2 4 2 2" xfId="4414" xr:uid="{00000000-0005-0000-0000-0000BB0D0000}"/>
    <cellStyle name="Comma 5 2 2 2 4 2 2 2" xfId="8004" xr:uid="{00000000-0005-0000-0000-0000BC0D0000}"/>
    <cellStyle name="Comma 5 2 2 2 4 2 2 3" xfId="8005" xr:uid="{00000000-0005-0000-0000-0000BD0D0000}"/>
    <cellStyle name="Comma 5 2 2 2 4 2 2 4" xfId="8006" xr:uid="{00000000-0005-0000-0000-0000BE0D0000}"/>
    <cellStyle name="Comma 5 2 2 2 4 2 3" xfId="14923" xr:uid="{00000000-0005-0000-0000-0000BF0D0000}"/>
    <cellStyle name="Comma 5 2 2 2 4 3" xfId="4413" xr:uid="{00000000-0005-0000-0000-0000C00D0000}"/>
    <cellStyle name="Comma 5 2 2 2 4 3 2" xfId="8007" xr:uid="{00000000-0005-0000-0000-0000C10D0000}"/>
    <cellStyle name="Comma 5 2 2 2 4 3 3" xfId="8008" xr:uid="{00000000-0005-0000-0000-0000C20D0000}"/>
    <cellStyle name="Comma 5 2 2 2 4 3 4" xfId="8009" xr:uid="{00000000-0005-0000-0000-0000C30D0000}"/>
    <cellStyle name="Comma 5 2 2 2 4 4" xfId="8010" xr:uid="{00000000-0005-0000-0000-0000C40D0000}"/>
    <cellStyle name="Comma 5 2 2 2 4 4 2" xfId="8011" xr:uid="{00000000-0005-0000-0000-0000C50D0000}"/>
    <cellStyle name="Comma 5 2 2 2 4 4 3" xfId="8012" xr:uid="{00000000-0005-0000-0000-0000C60D0000}"/>
    <cellStyle name="Comma 5 2 2 2 4 4 4" xfId="8013" xr:uid="{00000000-0005-0000-0000-0000C70D0000}"/>
    <cellStyle name="Comma 5 2 2 2 4 5" xfId="8014" xr:uid="{00000000-0005-0000-0000-0000C80D0000}"/>
    <cellStyle name="Comma 5 2 2 2 4 5 2" xfId="8015" xr:uid="{00000000-0005-0000-0000-0000C90D0000}"/>
    <cellStyle name="Comma 5 2 2 2 4 5 3" xfId="8016" xr:uid="{00000000-0005-0000-0000-0000CA0D0000}"/>
    <cellStyle name="Comma 5 2 2 2 4 5 4" xfId="8017" xr:uid="{00000000-0005-0000-0000-0000CB0D0000}"/>
    <cellStyle name="Comma 5 2 2 2 4 6" xfId="14924" xr:uid="{00000000-0005-0000-0000-0000CC0D0000}"/>
    <cellStyle name="Comma 5 2 2 2 5" xfId="1211" xr:uid="{00000000-0005-0000-0000-0000CD0D0000}"/>
    <cellStyle name="Comma 5 2 2 2 5 2" xfId="4415" xr:uid="{00000000-0005-0000-0000-0000CE0D0000}"/>
    <cellStyle name="Comma 5 2 2 2 5 2 2" xfId="8018" xr:uid="{00000000-0005-0000-0000-0000CF0D0000}"/>
    <cellStyle name="Comma 5 2 2 2 5 2 3" xfId="8019" xr:uid="{00000000-0005-0000-0000-0000D00D0000}"/>
    <cellStyle name="Comma 5 2 2 2 5 2 4" xfId="8020" xr:uid="{00000000-0005-0000-0000-0000D10D0000}"/>
    <cellStyle name="Comma 5 2 2 2 5 3" xfId="14925" xr:uid="{00000000-0005-0000-0000-0000D20D0000}"/>
    <cellStyle name="Comma 5 2 2 2 6" xfId="4408" xr:uid="{00000000-0005-0000-0000-0000D30D0000}"/>
    <cellStyle name="Comma 5 2 2 2 6 2" xfId="8021" xr:uid="{00000000-0005-0000-0000-0000D40D0000}"/>
    <cellStyle name="Comma 5 2 2 2 6 3" xfId="8022" xr:uid="{00000000-0005-0000-0000-0000D50D0000}"/>
    <cellStyle name="Comma 5 2 2 2 6 4" xfId="8023" xr:uid="{00000000-0005-0000-0000-0000D60D0000}"/>
    <cellStyle name="Comma 5 2 2 2 7" xfId="8024" xr:uid="{00000000-0005-0000-0000-0000D70D0000}"/>
    <cellStyle name="Comma 5 2 2 2 7 2" xfId="8025" xr:uid="{00000000-0005-0000-0000-0000D80D0000}"/>
    <cellStyle name="Comma 5 2 2 2 7 3" xfId="8026" xr:uid="{00000000-0005-0000-0000-0000D90D0000}"/>
    <cellStyle name="Comma 5 2 2 2 7 4" xfId="8027" xr:uid="{00000000-0005-0000-0000-0000DA0D0000}"/>
    <cellStyle name="Comma 5 2 2 2 8" xfId="8028" xr:uid="{00000000-0005-0000-0000-0000DB0D0000}"/>
    <cellStyle name="Comma 5 2 2 2 8 2" xfId="8029" xr:uid="{00000000-0005-0000-0000-0000DC0D0000}"/>
    <cellStyle name="Comma 5 2 2 2 8 3" xfId="8030" xr:uid="{00000000-0005-0000-0000-0000DD0D0000}"/>
    <cellStyle name="Comma 5 2 2 2 8 4" xfId="8031" xr:uid="{00000000-0005-0000-0000-0000DE0D0000}"/>
    <cellStyle name="Comma 5 2 2 2 9" xfId="14926" xr:uid="{00000000-0005-0000-0000-0000DF0D0000}"/>
    <cellStyle name="Comma 5 2 2 3" xfId="1212" xr:uid="{00000000-0005-0000-0000-0000E00D0000}"/>
    <cellStyle name="Comma 5 2 2 3 2" xfId="1213" xr:uid="{00000000-0005-0000-0000-0000E10D0000}"/>
    <cellStyle name="Comma 5 2 2 3 2 2" xfId="4417" xr:uid="{00000000-0005-0000-0000-0000E20D0000}"/>
    <cellStyle name="Comma 5 2 2 3 2 2 2" xfId="8032" xr:uid="{00000000-0005-0000-0000-0000E30D0000}"/>
    <cellStyle name="Comma 5 2 2 3 2 2 3" xfId="8033" xr:uid="{00000000-0005-0000-0000-0000E40D0000}"/>
    <cellStyle name="Comma 5 2 2 3 2 2 4" xfId="8034" xr:uid="{00000000-0005-0000-0000-0000E50D0000}"/>
    <cellStyle name="Comma 5 2 2 3 2 3" xfId="14927" xr:uid="{00000000-0005-0000-0000-0000E60D0000}"/>
    <cellStyle name="Comma 5 2 2 3 3" xfId="4416" xr:uid="{00000000-0005-0000-0000-0000E70D0000}"/>
    <cellStyle name="Comma 5 2 2 3 3 2" xfId="8035" xr:uid="{00000000-0005-0000-0000-0000E80D0000}"/>
    <cellStyle name="Comma 5 2 2 3 3 3" xfId="8036" xr:uid="{00000000-0005-0000-0000-0000E90D0000}"/>
    <cellStyle name="Comma 5 2 2 3 3 4" xfId="8037" xr:uid="{00000000-0005-0000-0000-0000EA0D0000}"/>
    <cellStyle name="Comma 5 2 2 3 4" xfId="8038" xr:uid="{00000000-0005-0000-0000-0000EB0D0000}"/>
    <cellStyle name="Comma 5 2 2 3 4 2" xfId="8039" xr:uid="{00000000-0005-0000-0000-0000EC0D0000}"/>
    <cellStyle name="Comma 5 2 2 3 4 3" xfId="8040" xr:uid="{00000000-0005-0000-0000-0000ED0D0000}"/>
    <cellStyle name="Comma 5 2 2 3 4 4" xfId="8041" xr:uid="{00000000-0005-0000-0000-0000EE0D0000}"/>
    <cellStyle name="Comma 5 2 2 3 5" xfId="8042" xr:uid="{00000000-0005-0000-0000-0000EF0D0000}"/>
    <cellStyle name="Comma 5 2 2 3 5 2" xfId="8043" xr:uid="{00000000-0005-0000-0000-0000F00D0000}"/>
    <cellStyle name="Comma 5 2 2 3 5 3" xfId="8044" xr:uid="{00000000-0005-0000-0000-0000F10D0000}"/>
    <cellStyle name="Comma 5 2 2 3 5 4" xfId="8045" xr:uid="{00000000-0005-0000-0000-0000F20D0000}"/>
    <cellStyle name="Comma 5 2 2 3 6" xfId="14928" xr:uid="{00000000-0005-0000-0000-0000F30D0000}"/>
    <cellStyle name="Comma 5 2 2 4" xfId="1214" xr:uid="{00000000-0005-0000-0000-0000F40D0000}"/>
    <cellStyle name="Comma 5 2 2 4 2" xfId="1215" xr:uid="{00000000-0005-0000-0000-0000F50D0000}"/>
    <cellStyle name="Comma 5 2 2 4 2 2" xfId="4419" xr:uid="{00000000-0005-0000-0000-0000F60D0000}"/>
    <cellStyle name="Comma 5 2 2 4 2 2 2" xfId="8046" xr:uid="{00000000-0005-0000-0000-0000F70D0000}"/>
    <cellStyle name="Comma 5 2 2 4 2 2 3" xfId="8047" xr:uid="{00000000-0005-0000-0000-0000F80D0000}"/>
    <cellStyle name="Comma 5 2 2 4 2 2 4" xfId="8048" xr:uid="{00000000-0005-0000-0000-0000F90D0000}"/>
    <cellStyle name="Comma 5 2 2 4 2 3" xfId="14929" xr:uid="{00000000-0005-0000-0000-0000FA0D0000}"/>
    <cellStyle name="Comma 5 2 2 4 3" xfId="4418" xr:uid="{00000000-0005-0000-0000-0000FB0D0000}"/>
    <cellStyle name="Comma 5 2 2 4 3 2" xfId="8049" xr:uid="{00000000-0005-0000-0000-0000FC0D0000}"/>
    <cellStyle name="Comma 5 2 2 4 3 3" xfId="8050" xr:uid="{00000000-0005-0000-0000-0000FD0D0000}"/>
    <cellStyle name="Comma 5 2 2 4 3 4" xfId="8051" xr:uid="{00000000-0005-0000-0000-0000FE0D0000}"/>
    <cellStyle name="Comma 5 2 2 4 4" xfId="8052" xr:uid="{00000000-0005-0000-0000-0000FF0D0000}"/>
    <cellStyle name="Comma 5 2 2 4 4 2" xfId="8053" xr:uid="{00000000-0005-0000-0000-0000000E0000}"/>
    <cellStyle name="Comma 5 2 2 4 4 3" xfId="8054" xr:uid="{00000000-0005-0000-0000-0000010E0000}"/>
    <cellStyle name="Comma 5 2 2 4 4 4" xfId="8055" xr:uid="{00000000-0005-0000-0000-0000020E0000}"/>
    <cellStyle name="Comma 5 2 2 4 5" xfId="8056" xr:uid="{00000000-0005-0000-0000-0000030E0000}"/>
    <cellStyle name="Comma 5 2 2 4 5 2" xfId="8057" xr:uid="{00000000-0005-0000-0000-0000040E0000}"/>
    <cellStyle name="Comma 5 2 2 4 5 3" xfId="8058" xr:uid="{00000000-0005-0000-0000-0000050E0000}"/>
    <cellStyle name="Comma 5 2 2 4 5 4" xfId="8059" xr:uid="{00000000-0005-0000-0000-0000060E0000}"/>
    <cellStyle name="Comma 5 2 2 4 6" xfId="14930" xr:uid="{00000000-0005-0000-0000-0000070E0000}"/>
    <cellStyle name="Comma 5 2 2 5" xfId="1216" xr:uid="{00000000-0005-0000-0000-0000080E0000}"/>
    <cellStyle name="Comma 5 2 2 5 2" xfId="1217" xr:uid="{00000000-0005-0000-0000-0000090E0000}"/>
    <cellStyle name="Comma 5 2 2 5 2 2" xfId="4421" xr:uid="{00000000-0005-0000-0000-00000A0E0000}"/>
    <cellStyle name="Comma 5 2 2 5 2 2 2" xfId="8060" xr:uid="{00000000-0005-0000-0000-00000B0E0000}"/>
    <cellStyle name="Comma 5 2 2 5 2 2 3" xfId="8061" xr:uid="{00000000-0005-0000-0000-00000C0E0000}"/>
    <cellStyle name="Comma 5 2 2 5 2 2 4" xfId="8062" xr:uid="{00000000-0005-0000-0000-00000D0E0000}"/>
    <cellStyle name="Comma 5 2 2 5 2 3" xfId="14931" xr:uid="{00000000-0005-0000-0000-00000E0E0000}"/>
    <cellStyle name="Comma 5 2 2 5 3" xfId="4420" xr:uid="{00000000-0005-0000-0000-00000F0E0000}"/>
    <cellStyle name="Comma 5 2 2 5 3 2" xfId="8063" xr:uid="{00000000-0005-0000-0000-0000100E0000}"/>
    <cellStyle name="Comma 5 2 2 5 3 3" xfId="8064" xr:uid="{00000000-0005-0000-0000-0000110E0000}"/>
    <cellStyle name="Comma 5 2 2 5 3 4" xfId="8065" xr:uid="{00000000-0005-0000-0000-0000120E0000}"/>
    <cellStyle name="Comma 5 2 2 5 4" xfId="8066" xr:uid="{00000000-0005-0000-0000-0000130E0000}"/>
    <cellStyle name="Comma 5 2 2 5 4 2" xfId="8067" xr:uid="{00000000-0005-0000-0000-0000140E0000}"/>
    <cellStyle name="Comma 5 2 2 5 4 3" xfId="8068" xr:uid="{00000000-0005-0000-0000-0000150E0000}"/>
    <cellStyle name="Comma 5 2 2 5 4 4" xfId="8069" xr:uid="{00000000-0005-0000-0000-0000160E0000}"/>
    <cellStyle name="Comma 5 2 2 5 5" xfId="8070" xr:uid="{00000000-0005-0000-0000-0000170E0000}"/>
    <cellStyle name="Comma 5 2 2 5 5 2" xfId="8071" xr:uid="{00000000-0005-0000-0000-0000180E0000}"/>
    <cellStyle name="Comma 5 2 2 5 5 3" xfId="8072" xr:uid="{00000000-0005-0000-0000-0000190E0000}"/>
    <cellStyle name="Comma 5 2 2 5 5 4" xfId="8073" xr:uid="{00000000-0005-0000-0000-00001A0E0000}"/>
    <cellStyle name="Comma 5 2 2 5 6" xfId="14932" xr:uid="{00000000-0005-0000-0000-00001B0E0000}"/>
    <cellStyle name="Comma 5 2 2 6" xfId="1218" xr:uid="{00000000-0005-0000-0000-00001C0E0000}"/>
    <cellStyle name="Comma 5 2 2 6 2" xfId="4422" xr:uid="{00000000-0005-0000-0000-00001D0E0000}"/>
    <cellStyle name="Comma 5 2 2 6 2 2" xfId="8074" xr:uid="{00000000-0005-0000-0000-00001E0E0000}"/>
    <cellStyle name="Comma 5 2 2 6 2 3" xfId="8075" xr:uid="{00000000-0005-0000-0000-00001F0E0000}"/>
    <cellStyle name="Comma 5 2 2 6 2 4" xfId="8076" xr:uid="{00000000-0005-0000-0000-0000200E0000}"/>
    <cellStyle name="Comma 5 2 2 6 3" xfId="14933" xr:uid="{00000000-0005-0000-0000-0000210E0000}"/>
    <cellStyle name="Comma 5 2 2 7" xfId="4407" xr:uid="{00000000-0005-0000-0000-0000220E0000}"/>
    <cellStyle name="Comma 5 2 2 7 2" xfId="8077" xr:uid="{00000000-0005-0000-0000-0000230E0000}"/>
    <cellStyle name="Comma 5 2 2 7 3" xfId="8078" xr:uid="{00000000-0005-0000-0000-0000240E0000}"/>
    <cellStyle name="Comma 5 2 2 7 4" xfId="8079" xr:uid="{00000000-0005-0000-0000-0000250E0000}"/>
    <cellStyle name="Comma 5 2 2 8" xfId="8080" xr:uid="{00000000-0005-0000-0000-0000260E0000}"/>
    <cellStyle name="Comma 5 2 2 8 2" xfId="8081" xr:uid="{00000000-0005-0000-0000-0000270E0000}"/>
    <cellStyle name="Comma 5 2 2 8 3" xfId="8082" xr:uid="{00000000-0005-0000-0000-0000280E0000}"/>
    <cellStyle name="Comma 5 2 2 8 4" xfId="8083" xr:uid="{00000000-0005-0000-0000-0000290E0000}"/>
    <cellStyle name="Comma 5 2 2 9" xfId="8084" xr:uid="{00000000-0005-0000-0000-00002A0E0000}"/>
    <cellStyle name="Comma 5 2 2 9 2" xfId="8085" xr:uid="{00000000-0005-0000-0000-00002B0E0000}"/>
    <cellStyle name="Comma 5 2 2 9 3" xfId="8086" xr:uid="{00000000-0005-0000-0000-00002C0E0000}"/>
    <cellStyle name="Comma 5 2 2 9 4" xfId="8087" xr:uid="{00000000-0005-0000-0000-00002D0E0000}"/>
    <cellStyle name="Comma 5 2 3" xfId="1219" xr:uid="{00000000-0005-0000-0000-00002E0E0000}"/>
    <cellStyle name="Comma 5 2 3 10" xfId="14934" xr:uid="{00000000-0005-0000-0000-00002F0E0000}"/>
    <cellStyle name="Comma 5 2 3 2" xfId="1220" xr:uid="{00000000-0005-0000-0000-0000300E0000}"/>
    <cellStyle name="Comma 5 2 3 2 2" xfId="1221" xr:uid="{00000000-0005-0000-0000-0000310E0000}"/>
    <cellStyle name="Comma 5 2 3 2 2 2" xfId="1222" xr:uid="{00000000-0005-0000-0000-0000320E0000}"/>
    <cellStyle name="Comma 5 2 3 2 2 2 2" xfId="4426" xr:uid="{00000000-0005-0000-0000-0000330E0000}"/>
    <cellStyle name="Comma 5 2 3 2 2 2 2 2" xfId="8088" xr:uid="{00000000-0005-0000-0000-0000340E0000}"/>
    <cellStyle name="Comma 5 2 3 2 2 2 2 3" xfId="8089" xr:uid="{00000000-0005-0000-0000-0000350E0000}"/>
    <cellStyle name="Comma 5 2 3 2 2 2 2 4" xfId="8090" xr:uid="{00000000-0005-0000-0000-0000360E0000}"/>
    <cellStyle name="Comma 5 2 3 2 2 2 3" xfId="14935" xr:uid="{00000000-0005-0000-0000-0000370E0000}"/>
    <cellStyle name="Comma 5 2 3 2 2 3" xfId="4425" xr:uid="{00000000-0005-0000-0000-0000380E0000}"/>
    <cellStyle name="Comma 5 2 3 2 2 3 2" xfId="8091" xr:uid="{00000000-0005-0000-0000-0000390E0000}"/>
    <cellStyle name="Comma 5 2 3 2 2 3 3" xfId="8092" xr:uid="{00000000-0005-0000-0000-00003A0E0000}"/>
    <cellStyle name="Comma 5 2 3 2 2 3 4" xfId="8093" xr:uid="{00000000-0005-0000-0000-00003B0E0000}"/>
    <cellStyle name="Comma 5 2 3 2 2 4" xfId="8094" xr:uid="{00000000-0005-0000-0000-00003C0E0000}"/>
    <cellStyle name="Comma 5 2 3 2 2 4 2" xfId="8095" xr:uid="{00000000-0005-0000-0000-00003D0E0000}"/>
    <cellStyle name="Comma 5 2 3 2 2 4 3" xfId="8096" xr:uid="{00000000-0005-0000-0000-00003E0E0000}"/>
    <cellStyle name="Comma 5 2 3 2 2 4 4" xfId="8097" xr:uid="{00000000-0005-0000-0000-00003F0E0000}"/>
    <cellStyle name="Comma 5 2 3 2 2 5" xfId="8098" xr:uid="{00000000-0005-0000-0000-0000400E0000}"/>
    <cellStyle name="Comma 5 2 3 2 2 5 2" xfId="8099" xr:uid="{00000000-0005-0000-0000-0000410E0000}"/>
    <cellStyle name="Comma 5 2 3 2 2 5 3" xfId="8100" xr:uid="{00000000-0005-0000-0000-0000420E0000}"/>
    <cellStyle name="Comma 5 2 3 2 2 5 4" xfId="8101" xr:uid="{00000000-0005-0000-0000-0000430E0000}"/>
    <cellStyle name="Comma 5 2 3 2 2 6" xfId="14936" xr:uid="{00000000-0005-0000-0000-0000440E0000}"/>
    <cellStyle name="Comma 5 2 3 2 3" xfId="1223" xr:uid="{00000000-0005-0000-0000-0000450E0000}"/>
    <cellStyle name="Comma 5 2 3 2 3 2" xfId="1224" xr:uid="{00000000-0005-0000-0000-0000460E0000}"/>
    <cellStyle name="Comma 5 2 3 2 3 2 2" xfId="4428" xr:uid="{00000000-0005-0000-0000-0000470E0000}"/>
    <cellStyle name="Comma 5 2 3 2 3 2 2 2" xfId="8102" xr:uid="{00000000-0005-0000-0000-0000480E0000}"/>
    <cellStyle name="Comma 5 2 3 2 3 2 2 3" xfId="8103" xr:uid="{00000000-0005-0000-0000-0000490E0000}"/>
    <cellStyle name="Comma 5 2 3 2 3 2 2 4" xfId="8104" xr:uid="{00000000-0005-0000-0000-00004A0E0000}"/>
    <cellStyle name="Comma 5 2 3 2 3 2 3" xfId="14937" xr:uid="{00000000-0005-0000-0000-00004B0E0000}"/>
    <cellStyle name="Comma 5 2 3 2 3 3" xfId="4427" xr:uid="{00000000-0005-0000-0000-00004C0E0000}"/>
    <cellStyle name="Comma 5 2 3 2 3 3 2" xfId="8105" xr:uid="{00000000-0005-0000-0000-00004D0E0000}"/>
    <cellStyle name="Comma 5 2 3 2 3 3 3" xfId="8106" xr:uid="{00000000-0005-0000-0000-00004E0E0000}"/>
    <cellStyle name="Comma 5 2 3 2 3 3 4" xfId="8107" xr:uid="{00000000-0005-0000-0000-00004F0E0000}"/>
    <cellStyle name="Comma 5 2 3 2 3 4" xfId="8108" xr:uid="{00000000-0005-0000-0000-0000500E0000}"/>
    <cellStyle name="Comma 5 2 3 2 3 4 2" xfId="8109" xr:uid="{00000000-0005-0000-0000-0000510E0000}"/>
    <cellStyle name="Comma 5 2 3 2 3 4 3" xfId="8110" xr:uid="{00000000-0005-0000-0000-0000520E0000}"/>
    <cellStyle name="Comma 5 2 3 2 3 4 4" xfId="8111" xr:uid="{00000000-0005-0000-0000-0000530E0000}"/>
    <cellStyle name="Comma 5 2 3 2 3 5" xfId="8112" xr:uid="{00000000-0005-0000-0000-0000540E0000}"/>
    <cellStyle name="Comma 5 2 3 2 3 5 2" xfId="8113" xr:uid="{00000000-0005-0000-0000-0000550E0000}"/>
    <cellStyle name="Comma 5 2 3 2 3 5 3" xfId="8114" xr:uid="{00000000-0005-0000-0000-0000560E0000}"/>
    <cellStyle name="Comma 5 2 3 2 3 5 4" xfId="8115" xr:uid="{00000000-0005-0000-0000-0000570E0000}"/>
    <cellStyle name="Comma 5 2 3 2 3 6" xfId="14938" xr:uid="{00000000-0005-0000-0000-0000580E0000}"/>
    <cellStyle name="Comma 5 2 3 2 4" xfId="1225" xr:uid="{00000000-0005-0000-0000-0000590E0000}"/>
    <cellStyle name="Comma 5 2 3 2 4 2" xfId="1226" xr:uid="{00000000-0005-0000-0000-00005A0E0000}"/>
    <cellStyle name="Comma 5 2 3 2 4 2 2" xfId="4430" xr:uid="{00000000-0005-0000-0000-00005B0E0000}"/>
    <cellStyle name="Comma 5 2 3 2 4 2 2 2" xfId="8116" xr:uid="{00000000-0005-0000-0000-00005C0E0000}"/>
    <cellStyle name="Comma 5 2 3 2 4 2 2 3" xfId="8117" xr:uid="{00000000-0005-0000-0000-00005D0E0000}"/>
    <cellStyle name="Comma 5 2 3 2 4 2 2 4" xfId="8118" xr:uid="{00000000-0005-0000-0000-00005E0E0000}"/>
    <cellStyle name="Comma 5 2 3 2 4 2 3" xfId="14939" xr:uid="{00000000-0005-0000-0000-00005F0E0000}"/>
    <cellStyle name="Comma 5 2 3 2 4 3" xfId="4429" xr:uid="{00000000-0005-0000-0000-0000600E0000}"/>
    <cellStyle name="Comma 5 2 3 2 4 3 2" xfId="8119" xr:uid="{00000000-0005-0000-0000-0000610E0000}"/>
    <cellStyle name="Comma 5 2 3 2 4 3 3" xfId="8120" xr:uid="{00000000-0005-0000-0000-0000620E0000}"/>
    <cellStyle name="Comma 5 2 3 2 4 3 4" xfId="8121" xr:uid="{00000000-0005-0000-0000-0000630E0000}"/>
    <cellStyle name="Comma 5 2 3 2 4 4" xfId="8122" xr:uid="{00000000-0005-0000-0000-0000640E0000}"/>
    <cellStyle name="Comma 5 2 3 2 4 4 2" xfId="8123" xr:uid="{00000000-0005-0000-0000-0000650E0000}"/>
    <cellStyle name="Comma 5 2 3 2 4 4 3" xfId="8124" xr:uid="{00000000-0005-0000-0000-0000660E0000}"/>
    <cellStyle name="Comma 5 2 3 2 4 4 4" xfId="8125" xr:uid="{00000000-0005-0000-0000-0000670E0000}"/>
    <cellStyle name="Comma 5 2 3 2 4 5" xfId="8126" xr:uid="{00000000-0005-0000-0000-0000680E0000}"/>
    <cellStyle name="Comma 5 2 3 2 4 5 2" xfId="8127" xr:uid="{00000000-0005-0000-0000-0000690E0000}"/>
    <cellStyle name="Comma 5 2 3 2 4 5 3" xfId="8128" xr:uid="{00000000-0005-0000-0000-00006A0E0000}"/>
    <cellStyle name="Comma 5 2 3 2 4 5 4" xfId="8129" xr:uid="{00000000-0005-0000-0000-00006B0E0000}"/>
    <cellStyle name="Comma 5 2 3 2 4 6" xfId="14940" xr:uid="{00000000-0005-0000-0000-00006C0E0000}"/>
    <cellStyle name="Comma 5 2 3 2 5" xfId="1227" xr:uid="{00000000-0005-0000-0000-00006D0E0000}"/>
    <cellStyle name="Comma 5 2 3 2 5 2" xfId="4431" xr:uid="{00000000-0005-0000-0000-00006E0E0000}"/>
    <cellStyle name="Comma 5 2 3 2 5 2 2" xfId="8130" xr:uid="{00000000-0005-0000-0000-00006F0E0000}"/>
    <cellStyle name="Comma 5 2 3 2 5 2 3" xfId="8131" xr:uid="{00000000-0005-0000-0000-0000700E0000}"/>
    <cellStyle name="Comma 5 2 3 2 5 2 4" xfId="8132" xr:uid="{00000000-0005-0000-0000-0000710E0000}"/>
    <cellStyle name="Comma 5 2 3 2 5 3" xfId="14941" xr:uid="{00000000-0005-0000-0000-0000720E0000}"/>
    <cellStyle name="Comma 5 2 3 2 6" xfId="4424" xr:uid="{00000000-0005-0000-0000-0000730E0000}"/>
    <cellStyle name="Comma 5 2 3 2 6 2" xfId="8133" xr:uid="{00000000-0005-0000-0000-0000740E0000}"/>
    <cellStyle name="Comma 5 2 3 2 6 3" xfId="8134" xr:uid="{00000000-0005-0000-0000-0000750E0000}"/>
    <cellStyle name="Comma 5 2 3 2 6 4" xfId="8135" xr:uid="{00000000-0005-0000-0000-0000760E0000}"/>
    <cellStyle name="Comma 5 2 3 2 7" xfId="8136" xr:uid="{00000000-0005-0000-0000-0000770E0000}"/>
    <cellStyle name="Comma 5 2 3 2 7 2" xfId="8137" xr:uid="{00000000-0005-0000-0000-0000780E0000}"/>
    <cellStyle name="Comma 5 2 3 2 7 3" xfId="8138" xr:uid="{00000000-0005-0000-0000-0000790E0000}"/>
    <cellStyle name="Comma 5 2 3 2 7 4" xfId="8139" xr:uid="{00000000-0005-0000-0000-00007A0E0000}"/>
    <cellStyle name="Comma 5 2 3 2 8" xfId="8140" xr:uid="{00000000-0005-0000-0000-00007B0E0000}"/>
    <cellStyle name="Comma 5 2 3 2 8 2" xfId="8141" xr:uid="{00000000-0005-0000-0000-00007C0E0000}"/>
    <cellStyle name="Comma 5 2 3 2 8 3" xfId="8142" xr:uid="{00000000-0005-0000-0000-00007D0E0000}"/>
    <cellStyle name="Comma 5 2 3 2 8 4" xfId="8143" xr:uid="{00000000-0005-0000-0000-00007E0E0000}"/>
    <cellStyle name="Comma 5 2 3 2 9" xfId="14942" xr:uid="{00000000-0005-0000-0000-00007F0E0000}"/>
    <cellStyle name="Comma 5 2 3 3" xfId="1228" xr:uid="{00000000-0005-0000-0000-0000800E0000}"/>
    <cellStyle name="Comma 5 2 3 3 2" xfId="1229" xr:uid="{00000000-0005-0000-0000-0000810E0000}"/>
    <cellStyle name="Comma 5 2 3 3 2 2" xfId="4433" xr:uid="{00000000-0005-0000-0000-0000820E0000}"/>
    <cellStyle name="Comma 5 2 3 3 2 2 2" xfId="8144" xr:uid="{00000000-0005-0000-0000-0000830E0000}"/>
    <cellStyle name="Comma 5 2 3 3 2 2 3" xfId="8145" xr:uid="{00000000-0005-0000-0000-0000840E0000}"/>
    <cellStyle name="Comma 5 2 3 3 2 2 4" xfId="8146" xr:uid="{00000000-0005-0000-0000-0000850E0000}"/>
    <cellStyle name="Comma 5 2 3 3 2 3" xfId="14943" xr:uid="{00000000-0005-0000-0000-0000860E0000}"/>
    <cellStyle name="Comma 5 2 3 3 3" xfId="4432" xr:uid="{00000000-0005-0000-0000-0000870E0000}"/>
    <cellStyle name="Comma 5 2 3 3 3 2" xfId="8147" xr:uid="{00000000-0005-0000-0000-0000880E0000}"/>
    <cellStyle name="Comma 5 2 3 3 3 3" xfId="8148" xr:uid="{00000000-0005-0000-0000-0000890E0000}"/>
    <cellStyle name="Comma 5 2 3 3 3 4" xfId="8149" xr:uid="{00000000-0005-0000-0000-00008A0E0000}"/>
    <cellStyle name="Comma 5 2 3 3 4" xfId="8150" xr:uid="{00000000-0005-0000-0000-00008B0E0000}"/>
    <cellStyle name="Comma 5 2 3 3 4 2" xfId="8151" xr:uid="{00000000-0005-0000-0000-00008C0E0000}"/>
    <cellStyle name="Comma 5 2 3 3 4 3" xfId="8152" xr:uid="{00000000-0005-0000-0000-00008D0E0000}"/>
    <cellStyle name="Comma 5 2 3 3 4 4" xfId="8153" xr:uid="{00000000-0005-0000-0000-00008E0E0000}"/>
    <cellStyle name="Comma 5 2 3 3 5" xfId="8154" xr:uid="{00000000-0005-0000-0000-00008F0E0000}"/>
    <cellStyle name="Comma 5 2 3 3 5 2" xfId="8155" xr:uid="{00000000-0005-0000-0000-0000900E0000}"/>
    <cellStyle name="Comma 5 2 3 3 5 3" xfId="8156" xr:uid="{00000000-0005-0000-0000-0000910E0000}"/>
    <cellStyle name="Comma 5 2 3 3 5 4" xfId="8157" xr:uid="{00000000-0005-0000-0000-0000920E0000}"/>
    <cellStyle name="Comma 5 2 3 3 6" xfId="14944" xr:uid="{00000000-0005-0000-0000-0000930E0000}"/>
    <cellStyle name="Comma 5 2 3 4" xfId="1230" xr:uid="{00000000-0005-0000-0000-0000940E0000}"/>
    <cellStyle name="Comma 5 2 3 4 2" xfId="1231" xr:uid="{00000000-0005-0000-0000-0000950E0000}"/>
    <cellStyle name="Comma 5 2 3 4 2 2" xfId="4435" xr:uid="{00000000-0005-0000-0000-0000960E0000}"/>
    <cellStyle name="Comma 5 2 3 4 2 2 2" xfId="8158" xr:uid="{00000000-0005-0000-0000-0000970E0000}"/>
    <cellStyle name="Comma 5 2 3 4 2 2 3" xfId="8159" xr:uid="{00000000-0005-0000-0000-0000980E0000}"/>
    <cellStyle name="Comma 5 2 3 4 2 2 4" xfId="8160" xr:uid="{00000000-0005-0000-0000-0000990E0000}"/>
    <cellStyle name="Comma 5 2 3 4 2 3" xfId="14945" xr:uid="{00000000-0005-0000-0000-00009A0E0000}"/>
    <cellStyle name="Comma 5 2 3 4 3" xfId="4434" xr:uid="{00000000-0005-0000-0000-00009B0E0000}"/>
    <cellStyle name="Comma 5 2 3 4 3 2" xfId="8161" xr:uid="{00000000-0005-0000-0000-00009C0E0000}"/>
    <cellStyle name="Comma 5 2 3 4 3 3" xfId="8162" xr:uid="{00000000-0005-0000-0000-00009D0E0000}"/>
    <cellStyle name="Comma 5 2 3 4 3 4" xfId="8163" xr:uid="{00000000-0005-0000-0000-00009E0E0000}"/>
    <cellStyle name="Comma 5 2 3 4 4" xfId="8164" xr:uid="{00000000-0005-0000-0000-00009F0E0000}"/>
    <cellStyle name="Comma 5 2 3 4 4 2" xfId="8165" xr:uid="{00000000-0005-0000-0000-0000A00E0000}"/>
    <cellStyle name="Comma 5 2 3 4 4 3" xfId="8166" xr:uid="{00000000-0005-0000-0000-0000A10E0000}"/>
    <cellStyle name="Comma 5 2 3 4 4 4" xfId="8167" xr:uid="{00000000-0005-0000-0000-0000A20E0000}"/>
    <cellStyle name="Comma 5 2 3 4 5" xfId="8168" xr:uid="{00000000-0005-0000-0000-0000A30E0000}"/>
    <cellStyle name="Comma 5 2 3 4 5 2" xfId="8169" xr:uid="{00000000-0005-0000-0000-0000A40E0000}"/>
    <cellStyle name="Comma 5 2 3 4 5 3" xfId="8170" xr:uid="{00000000-0005-0000-0000-0000A50E0000}"/>
    <cellStyle name="Comma 5 2 3 4 5 4" xfId="8171" xr:uid="{00000000-0005-0000-0000-0000A60E0000}"/>
    <cellStyle name="Comma 5 2 3 4 6" xfId="14946" xr:uid="{00000000-0005-0000-0000-0000A70E0000}"/>
    <cellStyle name="Comma 5 2 3 5" xfId="1232" xr:uid="{00000000-0005-0000-0000-0000A80E0000}"/>
    <cellStyle name="Comma 5 2 3 5 2" xfId="1233" xr:uid="{00000000-0005-0000-0000-0000A90E0000}"/>
    <cellStyle name="Comma 5 2 3 5 2 2" xfId="4437" xr:uid="{00000000-0005-0000-0000-0000AA0E0000}"/>
    <cellStyle name="Comma 5 2 3 5 2 2 2" xfId="8172" xr:uid="{00000000-0005-0000-0000-0000AB0E0000}"/>
    <cellStyle name="Comma 5 2 3 5 2 2 3" xfId="8173" xr:uid="{00000000-0005-0000-0000-0000AC0E0000}"/>
    <cellStyle name="Comma 5 2 3 5 2 2 4" xfId="8174" xr:uid="{00000000-0005-0000-0000-0000AD0E0000}"/>
    <cellStyle name="Comma 5 2 3 5 2 3" xfId="14947" xr:uid="{00000000-0005-0000-0000-0000AE0E0000}"/>
    <cellStyle name="Comma 5 2 3 5 3" xfId="4436" xr:uid="{00000000-0005-0000-0000-0000AF0E0000}"/>
    <cellStyle name="Comma 5 2 3 5 3 2" xfId="8175" xr:uid="{00000000-0005-0000-0000-0000B00E0000}"/>
    <cellStyle name="Comma 5 2 3 5 3 3" xfId="8176" xr:uid="{00000000-0005-0000-0000-0000B10E0000}"/>
    <cellStyle name="Comma 5 2 3 5 3 4" xfId="8177" xr:uid="{00000000-0005-0000-0000-0000B20E0000}"/>
    <cellStyle name="Comma 5 2 3 5 4" xfId="8178" xr:uid="{00000000-0005-0000-0000-0000B30E0000}"/>
    <cellStyle name="Comma 5 2 3 5 4 2" xfId="8179" xr:uid="{00000000-0005-0000-0000-0000B40E0000}"/>
    <cellStyle name="Comma 5 2 3 5 4 3" xfId="8180" xr:uid="{00000000-0005-0000-0000-0000B50E0000}"/>
    <cellStyle name="Comma 5 2 3 5 4 4" xfId="8181" xr:uid="{00000000-0005-0000-0000-0000B60E0000}"/>
    <cellStyle name="Comma 5 2 3 5 5" xfId="8182" xr:uid="{00000000-0005-0000-0000-0000B70E0000}"/>
    <cellStyle name="Comma 5 2 3 5 5 2" xfId="8183" xr:uid="{00000000-0005-0000-0000-0000B80E0000}"/>
    <cellStyle name="Comma 5 2 3 5 5 3" xfId="8184" xr:uid="{00000000-0005-0000-0000-0000B90E0000}"/>
    <cellStyle name="Comma 5 2 3 5 5 4" xfId="8185" xr:uid="{00000000-0005-0000-0000-0000BA0E0000}"/>
    <cellStyle name="Comma 5 2 3 5 6" xfId="14948" xr:uid="{00000000-0005-0000-0000-0000BB0E0000}"/>
    <cellStyle name="Comma 5 2 3 6" xfId="1234" xr:uid="{00000000-0005-0000-0000-0000BC0E0000}"/>
    <cellStyle name="Comma 5 2 3 6 2" xfId="4438" xr:uid="{00000000-0005-0000-0000-0000BD0E0000}"/>
    <cellStyle name="Comma 5 2 3 6 2 2" xfId="8186" xr:uid="{00000000-0005-0000-0000-0000BE0E0000}"/>
    <cellStyle name="Comma 5 2 3 6 2 3" xfId="8187" xr:uid="{00000000-0005-0000-0000-0000BF0E0000}"/>
    <cellStyle name="Comma 5 2 3 6 2 4" xfId="8188" xr:uid="{00000000-0005-0000-0000-0000C00E0000}"/>
    <cellStyle name="Comma 5 2 3 6 3" xfId="14949" xr:uid="{00000000-0005-0000-0000-0000C10E0000}"/>
    <cellStyle name="Comma 5 2 3 7" xfId="4423" xr:uid="{00000000-0005-0000-0000-0000C20E0000}"/>
    <cellStyle name="Comma 5 2 3 7 2" xfId="8189" xr:uid="{00000000-0005-0000-0000-0000C30E0000}"/>
    <cellStyle name="Comma 5 2 3 7 3" xfId="8190" xr:uid="{00000000-0005-0000-0000-0000C40E0000}"/>
    <cellStyle name="Comma 5 2 3 7 4" xfId="8191" xr:uid="{00000000-0005-0000-0000-0000C50E0000}"/>
    <cellStyle name="Comma 5 2 3 8" xfId="8192" xr:uid="{00000000-0005-0000-0000-0000C60E0000}"/>
    <cellStyle name="Comma 5 2 3 8 2" xfId="8193" xr:uid="{00000000-0005-0000-0000-0000C70E0000}"/>
    <cellStyle name="Comma 5 2 3 8 3" xfId="8194" xr:uid="{00000000-0005-0000-0000-0000C80E0000}"/>
    <cellStyle name="Comma 5 2 3 8 4" xfId="8195" xr:uid="{00000000-0005-0000-0000-0000C90E0000}"/>
    <cellStyle name="Comma 5 2 3 9" xfId="8196" xr:uid="{00000000-0005-0000-0000-0000CA0E0000}"/>
    <cellStyle name="Comma 5 2 3 9 2" xfId="8197" xr:uid="{00000000-0005-0000-0000-0000CB0E0000}"/>
    <cellStyle name="Comma 5 2 3 9 3" xfId="8198" xr:uid="{00000000-0005-0000-0000-0000CC0E0000}"/>
    <cellStyle name="Comma 5 2 3 9 4" xfId="8199" xr:uid="{00000000-0005-0000-0000-0000CD0E0000}"/>
    <cellStyle name="Comma 5 2 4" xfId="1235" xr:uid="{00000000-0005-0000-0000-0000CE0E0000}"/>
    <cellStyle name="Comma 5 2 4 2" xfId="1236" xr:uid="{00000000-0005-0000-0000-0000CF0E0000}"/>
    <cellStyle name="Comma 5 2 4 2 2" xfId="1237" xr:uid="{00000000-0005-0000-0000-0000D00E0000}"/>
    <cellStyle name="Comma 5 2 4 2 2 2" xfId="4441" xr:uid="{00000000-0005-0000-0000-0000D10E0000}"/>
    <cellStyle name="Comma 5 2 4 2 2 2 2" xfId="8200" xr:uid="{00000000-0005-0000-0000-0000D20E0000}"/>
    <cellStyle name="Comma 5 2 4 2 2 2 3" xfId="8201" xr:uid="{00000000-0005-0000-0000-0000D30E0000}"/>
    <cellStyle name="Comma 5 2 4 2 2 2 4" xfId="8202" xr:uid="{00000000-0005-0000-0000-0000D40E0000}"/>
    <cellStyle name="Comma 5 2 4 2 2 3" xfId="14950" xr:uid="{00000000-0005-0000-0000-0000D50E0000}"/>
    <cellStyle name="Comma 5 2 4 2 3" xfId="4440" xr:uid="{00000000-0005-0000-0000-0000D60E0000}"/>
    <cellStyle name="Comma 5 2 4 2 3 2" xfId="8203" xr:uid="{00000000-0005-0000-0000-0000D70E0000}"/>
    <cellStyle name="Comma 5 2 4 2 3 3" xfId="8204" xr:uid="{00000000-0005-0000-0000-0000D80E0000}"/>
    <cellStyle name="Comma 5 2 4 2 3 4" xfId="8205" xr:uid="{00000000-0005-0000-0000-0000D90E0000}"/>
    <cellStyle name="Comma 5 2 4 2 4" xfId="8206" xr:uid="{00000000-0005-0000-0000-0000DA0E0000}"/>
    <cellStyle name="Comma 5 2 4 2 4 2" xfId="8207" xr:uid="{00000000-0005-0000-0000-0000DB0E0000}"/>
    <cellStyle name="Comma 5 2 4 2 4 3" xfId="8208" xr:uid="{00000000-0005-0000-0000-0000DC0E0000}"/>
    <cellStyle name="Comma 5 2 4 2 4 4" xfId="8209" xr:uid="{00000000-0005-0000-0000-0000DD0E0000}"/>
    <cellStyle name="Comma 5 2 4 2 5" xfId="8210" xr:uid="{00000000-0005-0000-0000-0000DE0E0000}"/>
    <cellStyle name="Comma 5 2 4 2 5 2" xfId="8211" xr:uid="{00000000-0005-0000-0000-0000DF0E0000}"/>
    <cellStyle name="Comma 5 2 4 2 5 3" xfId="8212" xr:uid="{00000000-0005-0000-0000-0000E00E0000}"/>
    <cellStyle name="Comma 5 2 4 2 5 4" xfId="8213" xr:uid="{00000000-0005-0000-0000-0000E10E0000}"/>
    <cellStyle name="Comma 5 2 4 2 6" xfId="14951" xr:uid="{00000000-0005-0000-0000-0000E20E0000}"/>
    <cellStyle name="Comma 5 2 4 3" xfId="1238" xr:uid="{00000000-0005-0000-0000-0000E30E0000}"/>
    <cellStyle name="Comma 5 2 4 3 2" xfId="1239" xr:uid="{00000000-0005-0000-0000-0000E40E0000}"/>
    <cellStyle name="Comma 5 2 4 3 2 2" xfId="4443" xr:uid="{00000000-0005-0000-0000-0000E50E0000}"/>
    <cellStyle name="Comma 5 2 4 3 2 2 2" xfId="8214" xr:uid="{00000000-0005-0000-0000-0000E60E0000}"/>
    <cellStyle name="Comma 5 2 4 3 2 2 3" xfId="8215" xr:uid="{00000000-0005-0000-0000-0000E70E0000}"/>
    <cellStyle name="Comma 5 2 4 3 2 2 4" xfId="8216" xr:uid="{00000000-0005-0000-0000-0000E80E0000}"/>
    <cellStyle name="Comma 5 2 4 3 2 3" xfId="14952" xr:uid="{00000000-0005-0000-0000-0000E90E0000}"/>
    <cellStyle name="Comma 5 2 4 3 3" xfId="4442" xr:uid="{00000000-0005-0000-0000-0000EA0E0000}"/>
    <cellStyle name="Comma 5 2 4 3 3 2" xfId="8217" xr:uid="{00000000-0005-0000-0000-0000EB0E0000}"/>
    <cellStyle name="Comma 5 2 4 3 3 3" xfId="8218" xr:uid="{00000000-0005-0000-0000-0000EC0E0000}"/>
    <cellStyle name="Comma 5 2 4 3 3 4" xfId="8219" xr:uid="{00000000-0005-0000-0000-0000ED0E0000}"/>
    <cellStyle name="Comma 5 2 4 3 4" xfId="8220" xr:uid="{00000000-0005-0000-0000-0000EE0E0000}"/>
    <cellStyle name="Comma 5 2 4 3 4 2" xfId="8221" xr:uid="{00000000-0005-0000-0000-0000EF0E0000}"/>
    <cellStyle name="Comma 5 2 4 3 4 3" xfId="8222" xr:uid="{00000000-0005-0000-0000-0000F00E0000}"/>
    <cellStyle name="Comma 5 2 4 3 4 4" xfId="8223" xr:uid="{00000000-0005-0000-0000-0000F10E0000}"/>
    <cellStyle name="Comma 5 2 4 3 5" xfId="8224" xr:uid="{00000000-0005-0000-0000-0000F20E0000}"/>
    <cellStyle name="Comma 5 2 4 3 5 2" xfId="8225" xr:uid="{00000000-0005-0000-0000-0000F30E0000}"/>
    <cellStyle name="Comma 5 2 4 3 5 3" xfId="8226" xr:uid="{00000000-0005-0000-0000-0000F40E0000}"/>
    <cellStyle name="Comma 5 2 4 3 5 4" xfId="8227" xr:uid="{00000000-0005-0000-0000-0000F50E0000}"/>
    <cellStyle name="Comma 5 2 4 3 6" xfId="14953" xr:uid="{00000000-0005-0000-0000-0000F60E0000}"/>
    <cellStyle name="Comma 5 2 4 4" xfId="1240" xr:uid="{00000000-0005-0000-0000-0000F70E0000}"/>
    <cellStyle name="Comma 5 2 4 4 2" xfId="1241" xr:uid="{00000000-0005-0000-0000-0000F80E0000}"/>
    <cellStyle name="Comma 5 2 4 4 2 2" xfId="4445" xr:uid="{00000000-0005-0000-0000-0000F90E0000}"/>
    <cellStyle name="Comma 5 2 4 4 2 2 2" xfId="8228" xr:uid="{00000000-0005-0000-0000-0000FA0E0000}"/>
    <cellStyle name="Comma 5 2 4 4 2 2 3" xfId="8229" xr:uid="{00000000-0005-0000-0000-0000FB0E0000}"/>
    <cellStyle name="Comma 5 2 4 4 2 2 4" xfId="8230" xr:uid="{00000000-0005-0000-0000-0000FC0E0000}"/>
    <cellStyle name="Comma 5 2 4 4 2 3" xfId="14954" xr:uid="{00000000-0005-0000-0000-0000FD0E0000}"/>
    <cellStyle name="Comma 5 2 4 4 3" xfId="4444" xr:uid="{00000000-0005-0000-0000-0000FE0E0000}"/>
    <cellStyle name="Comma 5 2 4 4 3 2" xfId="8231" xr:uid="{00000000-0005-0000-0000-0000FF0E0000}"/>
    <cellStyle name="Comma 5 2 4 4 3 3" xfId="8232" xr:uid="{00000000-0005-0000-0000-0000000F0000}"/>
    <cellStyle name="Comma 5 2 4 4 3 4" xfId="8233" xr:uid="{00000000-0005-0000-0000-0000010F0000}"/>
    <cellStyle name="Comma 5 2 4 4 4" xfId="8234" xr:uid="{00000000-0005-0000-0000-0000020F0000}"/>
    <cellStyle name="Comma 5 2 4 4 4 2" xfId="8235" xr:uid="{00000000-0005-0000-0000-0000030F0000}"/>
    <cellStyle name="Comma 5 2 4 4 4 3" xfId="8236" xr:uid="{00000000-0005-0000-0000-0000040F0000}"/>
    <cellStyle name="Comma 5 2 4 4 4 4" xfId="8237" xr:uid="{00000000-0005-0000-0000-0000050F0000}"/>
    <cellStyle name="Comma 5 2 4 4 5" xfId="8238" xr:uid="{00000000-0005-0000-0000-0000060F0000}"/>
    <cellStyle name="Comma 5 2 4 4 5 2" xfId="8239" xr:uid="{00000000-0005-0000-0000-0000070F0000}"/>
    <cellStyle name="Comma 5 2 4 4 5 3" xfId="8240" xr:uid="{00000000-0005-0000-0000-0000080F0000}"/>
    <cellStyle name="Comma 5 2 4 4 5 4" xfId="8241" xr:uid="{00000000-0005-0000-0000-0000090F0000}"/>
    <cellStyle name="Comma 5 2 4 4 6" xfId="14955" xr:uid="{00000000-0005-0000-0000-00000A0F0000}"/>
    <cellStyle name="Comma 5 2 4 5" xfId="1242" xr:uid="{00000000-0005-0000-0000-00000B0F0000}"/>
    <cellStyle name="Comma 5 2 4 5 2" xfId="4446" xr:uid="{00000000-0005-0000-0000-00000C0F0000}"/>
    <cellStyle name="Comma 5 2 4 5 2 2" xfId="8242" xr:uid="{00000000-0005-0000-0000-00000D0F0000}"/>
    <cellStyle name="Comma 5 2 4 5 2 3" xfId="8243" xr:uid="{00000000-0005-0000-0000-00000E0F0000}"/>
    <cellStyle name="Comma 5 2 4 5 2 4" xfId="8244" xr:uid="{00000000-0005-0000-0000-00000F0F0000}"/>
    <cellStyle name="Comma 5 2 4 5 3" xfId="14956" xr:uid="{00000000-0005-0000-0000-0000100F0000}"/>
    <cellStyle name="Comma 5 2 4 6" xfId="4439" xr:uid="{00000000-0005-0000-0000-0000110F0000}"/>
    <cellStyle name="Comma 5 2 4 6 2" xfId="8245" xr:uid="{00000000-0005-0000-0000-0000120F0000}"/>
    <cellStyle name="Comma 5 2 4 6 3" xfId="8246" xr:uid="{00000000-0005-0000-0000-0000130F0000}"/>
    <cellStyle name="Comma 5 2 4 6 4" xfId="8247" xr:uid="{00000000-0005-0000-0000-0000140F0000}"/>
    <cellStyle name="Comma 5 2 4 7" xfId="8248" xr:uid="{00000000-0005-0000-0000-0000150F0000}"/>
    <cellStyle name="Comma 5 2 4 7 2" xfId="8249" xr:uid="{00000000-0005-0000-0000-0000160F0000}"/>
    <cellStyle name="Comma 5 2 4 7 3" xfId="8250" xr:uid="{00000000-0005-0000-0000-0000170F0000}"/>
    <cellStyle name="Comma 5 2 4 7 4" xfId="8251" xr:uid="{00000000-0005-0000-0000-0000180F0000}"/>
    <cellStyle name="Comma 5 2 4 8" xfId="8252" xr:uid="{00000000-0005-0000-0000-0000190F0000}"/>
    <cellStyle name="Comma 5 2 4 8 2" xfId="8253" xr:uid="{00000000-0005-0000-0000-00001A0F0000}"/>
    <cellStyle name="Comma 5 2 4 8 3" xfId="8254" xr:uid="{00000000-0005-0000-0000-00001B0F0000}"/>
    <cellStyle name="Comma 5 2 4 8 4" xfId="8255" xr:uid="{00000000-0005-0000-0000-00001C0F0000}"/>
    <cellStyle name="Comma 5 2 4 9" xfId="14957" xr:uid="{00000000-0005-0000-0000-00001D0F0000}"/>
    <cellStyle name="Comma 5 2 5" xfId="1243" xr:uid="{00000000-0005-0000-0000-00001E0F0000}"/>
    <cellStyle name="Comma 5 2 5 2" xfId="1244" xr:uid="{00000000-0005-0000-0000-00001F0F0000}"/>
    <cellStyle name="Comma 5 2 5 2 2" xfId="4448" xr:uid="{00000000-0005-0000-0000-0000200F0000}"/>
    <cellStyle name="Comma 5 2 5 2 2 2" xfId="8256" xr:uid="{00000000-0005-0000-0000-0000210F0000}"/>
    <cellStyle name="Comma 5 2 5 2 2 3" xfId="8257" xr:uid="{00000000-0005-0000-0000-0000220F0000}"/>
    <cellStyle name="Comma 5 2 5 2 2 4" xfId="8258" xr:uid="{00000000-0005-0000-0000-0000230F0000}"/>
    <cellStyle name="Comma 5 2 5 2 3" xfId="14958" xr:uid="{00000000-0005-0000-0000-0000240F0000}"/>
    <cellStyle name="Comma 5 2 5 3" xfId="4447" xr:uid="{00000000-0005-0000-0000-0000250F0000}"/>
    <cellStyle name="Comma 5 2 5 3 2" xfId="8259" xr:uid="{00000000-0005-0000-0000-0000260F0000}"/>
    <cellStyle name="Comma 5 2 5 3 3" xfId="8260" xr:uid="{00000000-0005-0000-0000-0000270F0000}"/>
    <cellStyle name="Comma 5 2 5 3 4" xfId="8261" xr:uid="{00000000-0005-0000-0000-0000280F0000}"/>
    <cellStyle name="Comma 5 2 5 4" xfId="8262" xr:uid="{00000000-0005-0000-0000-0000290F0000}"/>
    <cellStyle name="Comma 5 2 5 4 2" xfId="8263" xr:uid="{00000000-0005-0000-0000-00002A0F0000}"/>
    <cellStyle name="Comma 5 2 5 4 3" xfId="8264" xr:uid="{00000000-0005-0000-0000-00002B0F0000}"/>
    <cellStyle name="Comma 5 2 5 4 4" xfId="8265" xr:uid="{00000000-0005-0000-0000-00002C0F0000}"/>
    <cellStyle name="Comma 5 2 5 5" xfId="8266" xr:uid="{00000000-0005-0000-0000-00002D0F0000}"/>
    <cellStyle name="Comma 5 2 5 5 2" xfId="8267" xr:uid="{00000000-0005-0000-0000-00002E0F0000}"/>
    <cellStyle name="Comma 5 2 5 5 3" xfId="8268" xr:uid="{00000000-0005-0000-0000-00002F0F0000}"/>
    <cellStyle name="Comma 5 2 5 5 4" xfId="8269" xr:uid="{00000000-0005-0000-0000-0000300F0000}"/>
    <cellStyle name="Comma 5 2 5 6" xfId="14959" xr:uid="{00000000-0005-0000-0000-0000310F0000}"/>
    <cellStyle name="Comma 5 2 6" xfId="1245" xr:uid="{00000000-0005-0000-0000-0000320F0000}"/>
    <cellStyle name="Comma 5 2 6 2" xfId="1246" xr:uid="{00000000-0005-0000-0000-0000330F0000}"/>
    <cellStyle name="Comma 5 2 6 2 2" xfId="4450" xr:uid="{00000000-0005-0000-0000-0000340F0000}"/>
    <cellStyle name="Comma 5 2 6 2 2 2" xfId="8270" xr:uid="{00000000-0005-0000-0000-0000350F0000}"/>
    <cellStyle name="Comma 5 2 6 2 2 3" xfId="8271" xr:uid="{00000000-0005-0000-0000-0000360F0000}"/>
    <cellStyle name="Comma 5 2 6 2 2 4" xfId="8272" xr:uid="{00000000-0005-0000-0000-0000370F0000}"/>
    <cellStyle name="Comma 5 2 6 2 3" xfId="14960" xr:uid="{00000000-0005-0000-0000-0000380F0000}"/>
    <cellStyle name="Comma 5 2 6 3" xfId="4449" xr:uid="{00000000-0005-0000-0000-0000390F0000}"/>
    <cellStyle name="Comma 5 2 6 3 2" xfId="8273" xr:uid="{00000000-0005-0000-0000-00003A0F0000}"/>
    <cellStyle name="Comma 5 2 6 3 3" xfId="8274" xr:uid="{00000000-0005-0000-0000-00003B0F0000}"/>
    <cellStyle name="Comma 5 2 6 3 4" xfId="8275" xr:uid="{00000000-0005-0000-0000-00003C0F0000}"/>
    <cellStyle name="Comma 5 2 6 4" xfId="8276" xr:uid="{00000000-0005-0000-0000-00003D0F0000}"/>
    <cellStyle name="Comma 5 2 6 4 2" xfId="8277" xr:uid="{00000000-0005-0000-0000-00003E0F0000}"/>
    <cellStyle name="Comma 5 2 6 4 3" xfId="8278" xr:uid="{00000000-0005-0000-0000-00003F0F0000}"/>
    <cellStyle name="Comma 5 2 6 4 4" xfId="8279" xr:uid="{00000000-0005-0000-0000-0000400F0000}"/>
    <cellStyle name="Comma 5 2 6 5" xfId="8280" xr:uid="{00000000-0005-0000-0000-0000410F0000}"/>
    <cellStyle name="Comma 5 2 6 5 2" xfId="8281" xr:uid="{00000000-0005-0000-0000-0000420F0000}"/>
    <cellStyle name="Comma 5 2 6 5 3" xfId="8282" xr:uid="{00000000-0005-0000-0000-0000430F0000}"/>
    <cellStyle name="Comma 5 2 6 5 4" xfId="8283" xr:uid="{00000000-0005-0000-0000-0000440F0000}"/>
    <cellStyle name="Comma 5 2 6 6" xfId="14961" xr:uid="{00000000-0005-0000-0000-0000450F0000}"/>
    <cellStyle name="Comma 5 2 7" xfId="1247" xr:uid="{00000000-0005-0000-0000-0000460F0000}"/>
    <cellStyle name="Comma 5 2 7 2" xfId="1248" xr:uid="{00000000-0005-0000-0000-0000470F0000}"/>
    <cellStyle name="Comma 5 2 7 2 2" xfId="4452" xr:uid="{00000000-0005-0000-0000-0000480F0000}"/>
    <cellStyle name="Comma 5 2 7 2 2 2" xfId="8284" xr:uid="{00000000-0005-0000-0000-0000490F0000}"/>
    <cellStyle name="Comma 5 2 7 2 2 3" xfId="8285" xr:uid="{00000000-0005-0000-0000-00004A0F0000}"/>
    <cellStyle name="Comma 5 2 7 2 2 4" xfId="8286" xr:uid="{00000000-0005-0000-0000-00004B0F0000}"/>
    <cellStyle name="Comma 5 2 7 2 3" xfId="14962" xr:uid="{00000000-0005-0000-0000-00004C0F0000}"/>
    <cellStyle name="Comma 5 2 7 3" xfId="4451" xr:uid="{00000000-0005-0000-0000-00004D0F0000}"/>
    <cellStyle name="Comma 5 2 7 3 2" xfId="8287" xr:uid="{00000000-0005-0000-0000-00004E0F0000}"/>
    <cellStyle name="Comma 5 2 7 3 3" xfId="8288" xr:uid="{00000000-0005-0000-0000-00004F0F0000}"/>
    <cellStyle name="Comma 5 2 7 3 4" xfId="8289" xr:uid="{00000000-0005-0000-0000-0000500F0000}"/>
    <cellStyle name="Comma 5 2 7 4" xfId="8290" xr:uid="{00000000-0005-0000-0000-0000510F0000}"/>
    <cellStyle name="Comma 5 2 7 4 2" xfId="8291" xr:uid="{00000000-0005-0000-0000-0000520F0000}"/>
    <cellStyle name="Comma 5 2 7 4 3" xfId="8292" xr:uid="{00000000-0005-0000-0000-0000530F0000}"/>
    <cellStyle name="Comma 5 2 7 4 4" xfId="8293" xr:uid="{00000000-0005-0000-0000-0000540F0000}"/>
    <cellStyle name="Comma 5 2 7 5" xfId="8294" xr:uid="{00000000-0005-0000-0000-0000550F0000}"/>
    <cellStyle name="Comma 5 2 7 5 2" xfId="8295" xr:uid="{00000000-0005-0000-0000-0000560F0000}"/>
    <cellStyle name="Comma 5 2 7 5 3" xfId="8296" xr:uid="{00000000-0005-0000-0000-0000570F0000}"/>
    <cellStyle name="Comma 5 2 7 5 4" xfId="8297" xr:uid="{00000000-0005-0000-0000-0000580F0000}"/>
    <cellStyle name="Comma 5 2 7 6" xfId="14963" xr:uid="{00000000-0005-0000-0000-0000590F0000}"/>
    <cellStyle name="Comma 5 2 8" xfId="1249" xr:uid="{00000000-0005-0000-0000-00005A0F0000}"/>
    <cellStyle name="Comma 5 2 8 2" xfId="4453" xr:uid="{00000000-0005-0000-0000-00005B0F0000}"/>
    <cellStyle name="Comma 5 2 8 2 2" xfId="8298" xr:uid="{00000000-0005-0000-0000-00005C0F0000}"/>
    <cellStyle name="Comma 5 2 8 2 3" xfId="8299" xr:uid="{00000000-0005-0000-0000-00005D0F0000}"/>
    <cellStyle name="Comma 5 2 8 2 4" xfId="8300" xr:uid="{00000000-0005-0000-0000-00005E0F0000}"/>
    <cellStyle name="Comma 5 2 9" xfId="1250" xr:uid="{00000000-0005-0000-0000-00005F0F0000}"/>
    <cellStyle name="Comma 5 2 9 2" xfId="4454" xr:uid="{00000000-0005-0000-0000-0000600F0000}"/>
    <cellStyle name="Comma 5 2 9 2 2" xfId="8301" xr:uid="{00000000-0005-0000-0000-0000610F0000}"/>
    <cellStyle name="Comma 5 2 9 2 3" xfId="8302" xr:uid="{00000000-0005-0000-0000-0000620F0000}"/>
    <cellStyle name="Comma 5 2 9 2 4" xfId="8303" xr:uid="{00000000-0005-0000-0000-0000630F0000}"/>
    <cellStyle name="Comma 5 2 9 3" xfId="14964" xr:uid="{00000000-0005-0000-0000-0000640F0000}"/>
    <cellStyle name="Comma 5 3" xfId="1251" xr:uid="{00000000-0005-0000-0000-0000650F0000}"/>
    <cellStyle name="Comma 5 3 2" xfId="1252" xr:uid="{00000000-0005-0000-0000-0000660F0000}"/>
    <cellStyle name="Comma 5 3 2 2" xfId="4455" xr:uid="{00000000-0005-0000-0000-0000670F0000}"/>
    <cellStyle name="Comma 5 3 2 2 2" xfId="8304" xr:uid="{00000000-0005-0000-0000-0000680F0000}"/>
    <cellStyle name="Comma 5 3 2 2 3" xfId="8305" xr:uid="{00000000-0005-0000-0000-0000690F0000}"/>
    <cellStyle name="Comma 5 3 2 2 4" xfId="8306" xr:uid="{00000000-0005-0000-0000-00006A0F0000}"/>
    <cellStyle name="Comma 5 3 3" xfId="1253" xr:uid="{00000000-0005-0000-0000-00006B0F0000}"/>
    <cellStyle name="Comma 5 3 4" xfId="3918" xr:uid="{00000000-0005-0000-0000-00006C0F0000}"/>
    <cellStyle name="Comma 5 3 4 2" xfId="8307" xr:uid="{00000000-0005-0000-0000-00006D0F0000}"/>
    <cellStyle name="Comma 5 3 4 3" xfId="8308" xr:uid="{00000000-0005-0000-0000-00006E0F0000}"/>
    <cellStyle name="Comma 5 3 4 4" xfId="8309" xr:uid="{00000000-0005-0000-0000-00006F0F0000}"/>
    <cellStyle name="Comma 5 3 5" xfId="8310" xr:uid="{00000000-0005-0000-0000-0000700F0000}"/>
    <cellStyle name="Comma 5 3 5 2" xfId="8311" xr:uid="{00000000-0005-0000-0000-0000710F0000}"/>
    <cellStyle name="Comma 5 3 5 3" xfId="8312" xr:uid="{00000000-0005-0000-0000-0000720F0000}"/>
    <cellStyle name="Comma 5 3 5 4" xfId="8313" xr:uid="{00000000-0005-0000-0000-0000730F0000}"/>
    <cellStyle name="Comma 5 3 6" xfId="8314" xr:uid="{00000000-0005-0000-0000-0000740F0000}"/>
    <cellStyle name="Comma 5 3 6 2" xfId="8315" xr:uid="{00000000-0005-0000-0000-0000750F0000}"/>
    <cellStyle name="Comma 5 3 6 3" xfId="8316" xr:uid="{00000000-0005-0000-0000-0000760F0000}"/>
    <cellStyle name="Comma 5 3 6 4" xfId="8317" xr:uid="{00000000-0005-0000-0000-0000770F0000}"/>
    <cellStyle name="Comma 5 4" xfId="1254" xr:uid="{00000000-0005-0000-0000-0000780F0000}"/>
    <cellStyle name="Comma 5 4 2" xfId="4456" xr:uid="{00000000-0005-0000-0000-0000790F0000}"/>
    <cellStyle name="Comma 5 4 2 2" xfId="8318" xr:uid="{00000000-0005-0000-0000-00007A0F0000}"/>
    <cellStyle name="Comma 5 4 2 3" xfId="8319" xr:uid="{00000000-0005-0000-0000-00007B0F0000}"/>
    <cellStyle name="Comma 5 4 2 4" xfId="8320" xr:uid="{00000000-0005-0000-0000-00007C0F0000}"/>
    <cellStyle name="Comma 5 5" xfId="1255" xr:uid="{00000000-0005-0000-0000-00007D0F0000}"/>
    <cellStyle name="Comma 5 6" xfId="8321" xr:uid="{00000000-0005-0000-0000-00007E0F0000}"/>
    <cellStyle name="Comma 5 7" xfId="8322" xr:uid="{00000000-0005-0000-0000-00007F0F0000}"/>
    <cellStyle name="Comma 5 8" xfId="8323" xr:uid="{00000000-0005-0000-0000-0000800F0000}"/>
    <cellStyle name="Comma 6" xfId="156" xr:uid="{00000000-0005-0000-0000-0000810F0000}"/>
    <cellStyle name="Comma 6 2" xfId="1256" xr:uid="{00000000-0005-0000-0000-0000820F0000}"/>
    <cellStyle name="Comma 6 2 10" xfId="14965" xr:uid="{00000000-0005-0000-0000-0000830F0000}"/>
    <cellStyle name="Comma 6 2 2" xfId="1257" xr:uid="{00000000-0005-0000-0000-0000840F0000}"/>
    <cellStyle name="Comma 6 2 2 2" xfId="1258" xr:uid="{00000000-0005-0000-0000-0000850F0000}"/>
    <cellStyle name="Comma 6 2 2 2 2" xfId="1259" xr:uid="{00000000-0005-0000-0000-0000860F0000}"/>
    <cellStyle name="Comma 6 2 2 2 2 2" xfId="4459" xr:uid="{00000000-0005-0000-0000-0000870F0000}"/>
    <cellStyle name="Comma 6 2 2 2 2 2 2" xfId="8324" xr:uid="{00000000-0005-0000-0000-0000880F0000}"/>
    <cellStyle name="Comma 6 2 2 2 2 2 3" xfId="8325" xr:uid="{00000000-0005-0000-0000-0000890F0000}"/>
    <cellStyle name="Comma 6 2 2 2 2 2 4" xfId="8326" xr:uid="{00000000-0005-0000-0000-00008A0F0000}"/>
    <cellStyle name="Comma 6 2 2 2 2 3" xfId="14966" xr:uid="{00000000-0005-0000-0000-00008B0F0000}"/>
    <cellStyle name="Comma 6 2 2 2 3" xfId="4458" xr:uid="{00000000-0005-0000-0000-00008C0F0000}"/>
    <cellStyle name="Comma 6 2 2 2 3 2" xfId="8327" xr:uid="{00000000-0005-0000-0000-00008D0F0000}"/>
    <cellStyle name="Comma 6 2 2 2 3 3" xfId="8328" xr:uid="{00000000-0005-0000-0000-00008E0F0000}"/>
    <cellStyle name="Comma 6 2 2 2 3 4" xfId="8329" xr:uid="{00000000-0005-0000-0000-00008F0F0000}"/>
    <cellStyle name="Comma 6 2 2 2 4" xfId="8330" xr:uid="{00000000-0005-0000-0000-0000900F0000}"/>
    <cellStyle name="Comma 6 2 2 2 4 2" xfId="8331" xr:uid="{00000000-0005-0000-0000-0000910F0000}"/>
    <cellStyle name="Comma 6 2 2 2 4 3" xfId="8332" xr:uid="{00000000-0005-0000-0000-0000920F0000}"/>
    <cellStyle name="Comma 6 2 2 2 4 4" xfId="8333" xr:uid="{00000000-0005-0000-0000-0000930F0000}"/>
    <cellStyle name="Comma 6 2 2 2 5" xfId="8334" xr:uid="{00000000-0005-0000-0000-0000940F0000}"/>
    <cellStyle name="Comma 6 2 2 2 5 2" xfId="8335" xr:uid="{00000000-0005-0000-0000-0000950F0000}"/>
    <cellStyle name="Comma 6 2 2 2 5 3" xfId="8336" xr:uid="{00000000-0005-0000-0000-0000960F0000}"/>
    <cellStyle name="Comma 6 2 2 2 5 4" xfId="8337" xr:uid="{00000000-0005-0000-0000-0000970F0000}"/>
    <cellStyle name="Comma 6 2 2 2 6" xfId="14967" xr:uid="{00000000-0005-0000-0000-0000980F0000}"/>
    <cellStyle name="Comma 6 2 2 3" xfId="1260" xr:uid="{00000000-0005-0000-0000-0000990F0000}"/>
    <cellStyle name="Comma 6 2 2 3 2" xfId="1261" xr:uid="{00000000-0005-0000-0000-00009A0F0000}"/>
    <cellStyle name="Comma 6 2 2 3 2 2" xfId="4461" xr:uid="{00000000-0005-0000-0000-00009B0F0000}"/>
    <cellStyle name="Comma 6 2 2 3 2 2 2" xfId="8338" xr:uid="{00000000-0005-0000-0000-00009C0F0000}"/>
    <cellStyle name="Comma 6 2 2 3 2 2 3" xfId="8339" xr:uid="{00000000-0005-0000-0000-00009D0F0000}"/>
    <cellStyle name="Comma 6 2 2 3 2 2 4" xfId="8340" xr:uid="{00000000-0005-0000-0000-00009E0F0000}"/>
    <cellStyle name="Comma 6 2 2 3 2 3" xfId="14968" xr:uid="{00000000-0005-0000-0000-00009F0F0000}"/>
    <cellStyle name="Comma 6 2 2 3 3" xfId="4460" xr:uid="{00000000-0005-0000-0000-0000A00F0000}"/>
    <cellStyle name="Comma 6 2 2 3 3 2" xfId="8341" xr:uid="{00000000-0005-0000-0000-0000A10F0000}"/>
    <cellStyle name="Comma 6 2 2 3 3 3" xfId="8342" xr:uid="{00000000-0005-0000-0000-0000A20F0000}"/>
    <cellStyle name="Comma 6 2 2 3 3 4" xfId="8343" xr:uid="{00000000-0005-0000-0000-0000A30F0000}"/>
    <cellStyle name="Comma 6 2 2 3 4" xfId="8344" xr:uid="{00000000-0005-0000-0000-0000A40F0000}"/>
    <cellStyle name="Comma 6 2 2 3 4 2" xfId="8345" xr:uid="{00000000-0005-0000-0000-0000A50F0000}"/>
    <cellStyle name="Comma 6 2 2 3 4 3" xfId="8346" xr:uid="{00000000-0005-0000-0000-0000A60F0000}"/>
    <cellStyle name="Comma 6 2 2 3 4 4" xfId="8347" xr:uid="{00000000-0005-0000-0000-0000A70F0000}"/>
    <cellStyle name="Comma 6 2 2 3 5" xfId="8348" xr:uid="{00000000-0005-0000-0000-0000A80F0000}"/>
    <cellStyle name="Comma 6 2 2 3 5 2" xfId="8349" xr:uid="{00000000-0005-0000-0000-0000A90F0000}"/>
    <cellStyle name="Comma 6 2 2 3 5 3" xfId="8350" xr:uid="{00000000-0005-0000-0000-0000AA0F0000}"/>
    <cellStyle name="Comma 6 2 2 3 5 4" xfId="8351" xr:uid="{00000000-0005-0000-0000-0000AB0F0000}"/>
    <cellStyle name="Comma 6 2 2 3 6" xfId="14969" xr:uid="{00000000-0005-0000-0000-0000AC0F0000}"/>
    <cellStyle name="Comma 6 2 2 4" xfId="1262" xr:uid="{00000000-0005-0000-0000-0000AD0F0000}"/>
    <cellStyle name="Comma 6 2 2 4 2" xfId="1263" xr:uid="{00000000-0005-0000-0000-0000AE0F0000}"/>
    <cellStyle name="Comma 6 2 2 4 2 2" xfId="4463" xr:uid="{00000000-0005-0000-0000-0000AF0F0000}"/>
    <cellStyle name="Comma 6 2 2 4 2 2 2" xfId="8352" xr:uid="{00000000-0005-0000-0000-0000B00F0000}"/>
    <cellStyle name="Comma 6 2 2 4 2 2 3" xfId="8353" xr:uid="{00000000-0005-0000-0000-0000B10F0000}"/>
    <cellStyle name="Comma 6 2 2 4 2 2 4" xfId="8354" xr:uid="{00000000-0005-0000-0000-0000B20F0000}"/>
    <cellStyle name="Comma 6 2 2 4 2 3" xfId="14970" xr:uid="{00000000-0005-0000-0000-0000B30F0000}"/>
    <cellStyle name="Comma 6 2 2 4 3" xfId="4462" xr:uid="{00000000-0005-0000-0000-0000B40F0000}"/>
    <cellStyle name="Comma 6 2 2 4 3 2" xfId="8355" xr:uid="{00000000-0005-0000-0000-0000B50F0000}"/>
    <cellStyle name="Comma 6 2 2 4 3 3" xfId="8356" xr:uid="{00000000-0005-0000-0000-0000B60F0000}"/>
    <cellStyle name="Comma 6 2 2 4 3 4" xfId="8357" xr:uid="{00000000-0005-0000-0000-0000B70F0000}"/>
    <cellStyle name="Comma 6 2 2 4 4" xfId="8358" xr:uid="{00000000-0005-0000-0000-0000B80F0000}"/>
    <cellStyle name="Comma 6 2 2 4 4 2" xfId="8359" xr:uid="{00000000-0005-0000-0000-0000B90F0000}"/>
    <cellStyle name="Comma 6 2 2 4 4 3" xfId="8360" xr:uid="{00000000-0005-0000-0000-0000BA0F0000}"/>
    <cellStyle name="Comma 6 2 2 4 4 4" xfId="8361" xr:uid="{00000000-0005-0000-0000-0000BB0F0000}"/>
    <cellStyle name="Comma 6 2 2 4 5" xfId="8362" xr:uid="{00000000-0005-0000-0000-0000BC0F0000}"/>
    <cellStyle name="Comma 6 2 2 4 5 2" xfId="8363" xr:uid="{00000000-0005-0000-0000-0000BD0F0000}"/>
    <cellStyle name="Comma 6 2 2 4 5 3" xfId="8364" xr:uid="{00000000-0005-0000-0000-0000BE0F0000}"/>
    <cellStyle name="Comma 6 2 2 4 5 4" xfId="8365" xr:uid="{00000000-0005-0000-0000-0000BF0F0000}"/>
    <cellStyle name="Comma 6 2 2 4 6" xfId="14971" xr:uid="{00000000-0005-0000-0000-0000C00F0000}"/>
    <cellStyle name="Comma 6 2 2 5" xfId="1264" xr:uid="{00000000-0005-0000-0000-0000C10F0000}"/>
    <cellStyle name="Comma 6 2 2 5 2" xfId="4464" xr:uid="{00000000-0005-0000-0000-0000C20F0000}"/>
    <cellStyle name="Comma 6 2 2 5 2 2" xfId="8366" xr:uid="{00000000-0005-0000-0000-0000C30F0000}"/>
    <cellStyle name="Comma 6 2 2 5 2 3" xfId="8367" xr:uid="{00000000-0005-0000-0000-0000C40F0000}"/>
    <cellStyle name="Comma 6 2 2 5 2 4" xfId="8368" xr:uid="{00000000-0005-0000-0000-0000C50F0000}"/>
    <cellStyle name="Comma 6 2 2 5 3" xfId="14972" xr:uid="{00000000-0005-0000-0000-0000C60F0000}"/>
    <cellStyle name="Comma 6 2 2 6" xfId="4457" xr:uid="{00000000-0005-0000-0000-0000C70F0000}"/>
    <cellStyle name="Comma 6 2 2 6 2" xfId="8369" xr:uid="{00000000-0005-0000-0000-0000C80F0000}"/>
    <cellStyle name="Comma 6 2 2 6 3" xfId="8370" xr:uid="{00000000-0005-0000-0000-0000C90F0000}"/>
    <cellStyle name="Comma 6 2 2 6 4" xfId="8371" xr:uid="{00000000-0005-0000-0000-0000CA0F0000}"/>
    <cellStyle name="Comma 6 2 2 7" xfId="8372" xr:uid="{00000000-0005-0000-0000-0000CB0F0000}"/>
    <cellStyle name="Comma 6 2 2 7 2" xfId="8373" xr:uid="{00000000-0005-0000-0000-0000CC0F0000}"/>
    <cellStyle name="Comma 6 2 2 7 3" xfId="8374" xr:uid="{00000000-0005-0000-0000-0000CD0F0000}"/>
    <cellStyle name="Comma 6 2 2 7 4" xfId="8375" xr:uid="{00000000-0005-0000-0000-0000CE0F0000}"/>
    <cellStyle name="Comma 6 2 2 8" xfId="8376" xr:uid="{00000000-0005-0000-0000-0000CF0F0000}"/>
    <cellStyle name="Comma 6 2 2 8 2" xfId="8377" xr:uid="{00000000-0005-0000-0000-0000D00F0000}"/>
    <cellStyle name="Comma 6 2 2 8 3" xfId="8378" xr:uid="{00000000-0005-0000-0000-0000D10F0000}"/>
    <cellStyle name="Comma 6 2 2 8 4" xfId="8379" xr:uid="{00000000-0005-0000-0000-0000D20F0000}"/>
    <cellStyle name="Comma 6 2 2 9" xfId="14973" xr:uid="{00000000-0005-0000-0000-0000D30F0000}"/>
    <cellStyle name="Comma 6 2 3" xfId="1265" xr:uid="{00000000-0005-0000-0000-0000D40F0000}"/>
    <cellStyle name="Comma 6 2 3 2" xfId="1266" xr:uid="{00000000-0005-0000-0000-0000D50F0000}"/>
    <cellStyle name="Comma 6 2 3 2 2" xfId="4466" xr:uid="{00000000-0005-0000-0000-0000D60F0000}"/>
    <cellStyle name="Comma 6 2 3 2 2 2" xfId="8380" xr:uid="{00000000-0005-0000-0000-0000D70F0000}"/>
    <cellStyle name="Comma 6 2 3 2 2 3" xfId="8381" xr:uid="{00000000-0005-0000-0000-0000D80F0000}"/>
    <cellStyle name="Comma 6 2 3 2 2 4" xfId="8382" xr:uid="{00000000-0005-0000-0000-0000D90F0000}"/>
    <cellStyle name="Comma 6 2 3 2 3" xfId="14974" xr:uid="{00000000-0005-0000-0000-0000DA0F0000}"/>
    <cellStyle name="Comma 6 2 3 3" xfId="4465" xr:uid="{00000000-0005-0000-0000-0000DB0F0000}"/>
    <cellStyle name="Comma 6 2 3 3 2" xfId="8383" xr:uid="{00000000-0005-0000-0000-0000DC0F0000}"/>
    <cellStyle name="Comma 6 2 3 3 3" xfId="8384" xr:uid="{00000000-0005-0000-0000-0000DD0F0000}"/>
    <cellStyle name="Comma 6 2 3 3 4" xfId="8385" xr:uid="{00000000-0005-0000-0000-0000DE0F0000}"/>
    <cellStyle name="Comma 6 2 3 4" xfId="8386" xr:uid="{00000000-0005-0000-0000-0000DF0F0000}"/>
    <cellStyle name="Comma 6 2 3 4 2" xfId="8387" xr:uid="{00000000-0005-0000-0000-0000E00F0000}"/>
    <cellStyle name="Comma 6 2 3 4 3" xfId="8388" xr:uid="{00000000-0005-0000-0000-0000E10F0000}"/>
    <cellStyle name="Comma 6 2 3 4 4" xfId="8389" xr:uid="{00000000-0005-0000-0000-0000E20F0000}"/>
    <cellStyle name="Comma 6 2 3 5" xfId="8390" xr:uid="{00000000-0005-0000-0000-0000E30F0000}"/>
    <cellStyle name="Comma 6 2 3 5 2" xfId="8391" xr:uid="{00000000-0005-0000-0000-0000E40F0000}"/>
    <cellStyle name="Comma 6 2 3 5 3" xfId="8392" xr:uid="{00000000-0005-0000-0000-0000E50F0000}"/>
    <cellStyle name="Comma 6 2 3 5 4" xfId="8393" xr:uid="{00000000-0005-0000-0000-0000E60F0000}"/>
    <cellStyle name="Comma 6 2 3 6" xfId="14975" xr:uid="{00000000-0005-0000-0000-0000E70F0000}"/>
    <cellStyle name="Comma 6 2 4" xfId="1267" xr:uid="{00000000-0005-0000-0000-0000E80F0000}"/>
    <cellStyle name="Comma 6 2 4 2" xfId="1268" xr:uid="{00000000-0005-0000-0000-0000E90F0000}"/>
    <cellStyle name="Comma 6 2 4 2 2" xfId="4468" xr:uid="{00000000-0005-0000-0000-0000EA0F0000}"/>
    <cellStyle name="Comma 6 2 4 2 2 2" xfId="8394" xr:uid="{00000000-0005-0000-0000-0000EB0F0000}"/>
    <cellStyle name="Comma 6 2 4 2 2 3" xfId="8395" xr:uid="{00000000-0005-0000-0000-0000EC0F0000}"/>
    <cellStyle name="Comma 6 2 4 2 2 4" xfId="8396" xr:uid="{00000000-0005-0000-0000-0000ED0F0000}"/>
    <cellStyle name="Comma 6 2 4 2 3" xfId="14976" xr:uid="{00000000-0005-0000-0000-0000EE0F0000}"/>
    <cellStyle name="Comma 6 2 4 3" xfId="4467" xr:uid="{00000000-0005-0000-0000-0000EF0F0000}"/>
    <cellStyle name="Comma 6 2 4 3 2" xfId="8397" xr:uid="{00000000-0005-0000-0000-0000F00F0000}"/>
    <cellStyle name="Comma 6 2 4 3 3" xfId="8398" xr:uid="{00000000-0005-0000-0000-0000F10F0000}"/>
    <cellStyle name="Comma 6 2 4 3 4" xfId="8399" xr:uid="{00000000-0005-0000-0000-0000F20F0000}"/>
    <cellStyle name="Comma 6 2 4 4" xfId="8400" xr:uid="{00000000-0005-0000-0000-0000F30F0000}"/>
    <cellStyle name="Comma 6 2 4 4 2" xfId="8401" xr:uid="{00000000-0005-0000-0000-0000F40F0000}"/>
    <cellStyle name="Comma 6 2 4 4 3" xfId="8402" xr:uid="{00000000-0005-0000-0000-0000F50F0000}"/>
    <cellStyle name="Comma 6 2 4 4 4" xfId="8403" xr:uid="{00000000-0005-0000-0000-0000F60F0000}"/>
    <cellStyle name="Comma 6 2 4 5" xfId="8404" xr:uid="{00000000-0005-0000-0000-0000F70F0000}"/>
    <cellStyle name="Comma 6 2 4 5 2" xfId="8405" xr:uid="{00000000-0005-0000-0000-0000F80F0000}"/>
    <cellStyle name="Comma 6 2 4 5 3" xfId="8406" xr:uid="{00000000-0005-0000-0000-0000F90F0000}"/>
    <cellStyle name="Comma 6 2 4 5 4" xfId="8407" xr:uid="{00000000-0005-0000-0000-0000FA0F0000}"/>
    <cellStyle name="Comma 6 2 4 6" xfId="14977" xr:uid="{00000000-0005-0000-0000-0000FB0F0000}"/>
    <cellStyle name="Comma 6 2 5" xfId="1269" xr:uid="{00000000-0005-0000-0000-0000FC0F0000}"/>
    <cellStyle name="Comma 6 2 5 2" xfId="1270" xr:uid="{00000000-0005-0000-0000-0000FD0F0000}"/>
    <cellStyle name="Comma 6 2 5 2 2" xfId="4470" xr:uid="{00000000-0005-0000-0000-0000FE0F0000}"/>
    <cellStyle name="Comma 6 2 5 2 2 2" xfId="8408" xr:uid="{00000000-0005-0000-0000-0000FF0F0000}"/>
    <cellStyle name="Comma 6 2 5 2 2 3" xfId="8409" xr:uid="{00000000-0005-0000-0000-000000100000}"/>
    <cellStyle name="Comma 6 2 5 2 2 4" xfId="8410" xr:uid="{00000000-0005-0000-0000-000001100000}"/>
    <cellStyle name="Comma 6 2 5 2 3" xfId="14978" xr:uid="{00000000-0005-0000-0000-000002100000}"/>
    <cellStyle name="Comma 6 2 5 3" xfId="4469" xr:uid="{00000000-0005-0000-0000-000003100000}"/>
    <cellStyle name="Comma 6 2 5 3 2" xfId="8411" xr:uid="{00000000-0005-0000-0000-000004100000}"/>
    <cellStyle name="Comma 6 2 5 3 3" xfId="8412" xr:uid="{00000000-0005-0000-0000-000005100000}"/>
    <cellStyle name="Comma 6 2 5 3 4" xfId="8413" xr:uid="{00000000-0005-0000-0000-000006100000}"/>
    <cellStyle name="Comma 6 2 5 4" xfId="8414" xr:uid="{00000000-0005-0000-0000-000007100000}"/>
    <cellStyle name="Comma 6 2 5 4 2" xfId="8415" xr:uid="{00000000-0005-0000-0000-000008100000}"/>
    <cellStyle name="Comma 6 2 5 4 3" xfId="8416" xr:uid="{00000000-0005-0000-0000-000009100000}"/>
    <cellStyle name="Comma 6 2 5 4 4" xfId="8417" xr:uid="{00000000-0005-0000-0000-00000A100000}"/>
    <cellStyle name="Comma 6 2 5 5" xfId="8418" xr:uid="{00000000-0005-0000-0000-00000B100000}"/>
    <cellStyle name="Comma 6 2 5 5 2" xfId="8419" xr:uid="{00000000-0005-0000-0000-00000C100000}"/>
    <cellStyle name="Comma 6 2 5 5 3" xfId="8420" xr:uid="{00000000-0005-0000-0000-00000D100000}"/>
    <cellStyle name="Comma 6 2 5 5 4" xfId="8421" xr:uid="{00000000-0005-0000-0000-00000E100000}"/>
    <cellStyle name="Comma 6 2 5 6" xfId="14979" xr:uid="{00000000-0005-0000-0000-00000F100000}"/>
    <cellStyle name="Comma 6 2 6" xfId="1271" xr:uid="{00000000-0005-0000-0000-000010100000}"/>
    <cellStyle name="Comma 6 2 6 2" xfId="4471" xr:uid="{00000000-0005-0000-0000-000011100000}"/>
    <cellStyle name="Comma 6 2 6 2 2" xfId="8422" xr:uid="{00000000-0005-0000-0000-000012100000}"/>
    <cellStyle name="Comma 6 2 6 2 3" xfId="8423" xr:uid="{00000000-0005-0000-0000-000013100000}"/>
    <cellStyle name="Comma 6 2 6 2 4" xfId="8424" xr:uid="{00000000-0005-0000-0000-000014100000}"/>
    <cellStyle name="Comma 6 2 6 3" xfId="14980" xr:uid="{00000000-0005-0000-0000-000015100000}"/>
    <cellStyle name="Comma 6 2 7" xfId="3920" xr:uid="{00000000-0005-0000-0000-000016100000}"/>
    <cellStyle name="Comma 6 2 8" xfId="8425" xr:uid="{00000000-0005-0000-0000-000017100000}"/>
    <cellStyle name="Comma 6 2 8 2" xfId="8426" xr:uid="{00000000-0005-0000-0000-000018100000}"/>
    <cellStyle name="Comma 6 2 8 3" xfId="8427" xr:uid="{00000000-0005-0000-0000-000019100000}"/>
    <cellStyle name="Comma 6 2 8 4" xfId="8428" xr:uid="{00000000-0005-0000-0000-00001A100000}"/>
    <cellStyle name="Comma 6 2 8 5" xfId="14981" xr:uid="{00000000-0005-0000-0000-00001B100000}"/>
    <cellStyle name="Comma 6 2 9" xfId="8429" xr:uid="{00000000-0005-0000-0000-00001C100000}"/>
    <cellStyle name="Comma 6 2 9 2" xfId="8430" xr:uid="{00000000-0005-0000-0000-00001D100000}"/>
    <cellStyle name="Comma 6 2 9 3" xfId="8431" xr:uid="{00000000-0005-0000-0000-00001E100000}"/>
    <cellStyle name="Comma 6 2 9 4" xfId="8432" xr:uid="{00000000-0005-0000-0000-00001F100000}"/>
    <cellStyle name="Comma 6 2 9 5" xfId="14982" xr:uid="{00000000-0005-0000-0000-000020100000}"/>
    <cellStyle name="Comma 6 3" xfId="1272" xr:uid="{00000000-0005-0000-0000-000021100000}"/>
    <cellStyle name="Comma 6 3 10" xfId="14983" xr:uid="{00000000-0005-0000-0000-000022100000}"/>
    <cellStyle name="Comma 6 3 2" xfId="1273" xr:uid="{00000000-0005-0000-0000-000023100000}"/>
    <cellStyle name="Comma 6 3 2 2" xfId="1274" xr:uid="{00000000-0005-0000-0000-000024100000}"/>
    <cellStyle name="Comma 6 3 2 2 2" xfId="1275" xr:uid="{00000000-0005-0000-0000-000025100000}"/>
    <cellStyle name="Comma 6 3 2 2 2 2" xfId="4474" xr:uid="{00000000-0005-0000-0000-000026100000}"/>
    <cellStyle name="Comma 6 3 2 2 2 2 2" xfId="8433" xr:uid="{00000000-0005-0000-0000-000027100000}"/>
    <cellStyle name="Comma 6 3 2 2 2 2 3" xfId="8434" xr:uid="{00000000-0005-0000-0000-000028100000}"/>
    <cellStyle name="Comma 6 3 2 2 2 2 4" xfId="8435" xr:uid="{00000000-0005-0000-0000-000029100000}"/>
    <cellStyle name="Comma 6 3 2 2 2 3" xfId="14984" xr:uid="{00000000-0005-0000-0000-00002A100000}"/>
    <cellStyle name="Comma 6 3 2 2 3" xfId="4473" xr:uid="{00000000-0005-0000-0000-00002B100000}"/>
    <cellStyle name="Comma 6 3 2 2 3 2" xfId="8436" xr:uid="{00000000-0005-0000-0000-00002C100000}"/>
    <cellStyle name="Comma 6 3 2 2 3 3" xfId="8437" xr:uid="{00000000-0005-0000-0000-00002D100000}"/>
    <cellStyle name="Comma 6 3 2 2 3 4" xfId="8438" xr:uid="{00000000-0005-0000-0000-00002E100000}"/>
    <cellStyle name="Comma 6 3 2 2 4" xfId="8439" xr:uid="{00000000-0005-0000-0000-00002F100000}"/>
    <cellStyle name="Comma 6 3 2 2 4 2" xfId="8440" xr:uid="{00000000-0005-0000-0000-000030100000}"/>
    <cellStyle name="Comma 6 3 2 2 4 3" xfId="8441" xr:uid="{00000000-0005-0000-0000-000031100000}"/>
    <cellStyle name="Comma 6 3 2 2 4 4" xfId="8442" xr:uid="{00000000-0005-0000-0000-000032100000}"/>
    <cellStyle name="Comma 6 3 2 2 5" xfId="8443" xr:uid="{00000000-0005-0000-0000-000033100000}"/>
    <cellStyle name="Comma 6 3 2 2 5 2" xfId="8444" xr:uid="{00000000-0005-0000-0000-000034100000}"/>
    <cellStyle name="Comma 6 3 2 2 5 3" xfId="8445" xr:uid="{00000000-0005-0000-0000-000035100000}"/>
    <cellStyle name="Comma 6 3 2 2 5 4" xfId="8446" xr:uid="{00000000-0005-0000-0000-000036100000}"/>
    <cellStyle name="Comma 6 3 2 2 6" xfId="14985" xr:uid="{00000000-0005-0000-0000-000037100000}"/>
    <cellStyle name="Comma 6 3 2 3" xfId="1276" xr:uid="{00000000-0005-0000-0000-000038100000}"/>
    <cellStyle name="Comma 6 3 2 3 2" xfId="1277" xr:uid="{00000000-0005-0000-0000-000039100000}"/>
    <cellStyle name="Comma 6 3 2 3 2 2" xfId="4476" xr:uid="{00000000-0005-0000-0000-00003A100000}"/>
    <cellStyle name="Comma 6 3 2 3 2 2 2" xfId="8447" xr:uid="{00000000-0005-0000-0000-00003B100000}"/>
    <cellStyle name="Comma 6 3 2 3 2 2 3" xfId="8448" xr:uid="{00000000-0005-0000-0000-00003C100000}"/>
    <cellStyle name="Comma 6 3 2 3 2 2 4" xfId="8449" xr:uid="{00000000-0005-0000-0000-00003D100000}"/>
    <cellStyle name="Comma 6 3 2 3 2 3" xfId="14986" xr:uid="{00000000-0005-0000-0000-00003E100000}"/>
    <cellStyle name="Comma 6 3 2 3 3" xfId="4475" xr:uid="{00000000-0005-0000-0000-00003F100000}"/>
    <cellStyle name="Comma 6 3 2 3 3 2" xfId="8450" xr:uid="{00000000-0005-0000-0000-000040100000}"/>
    <cellStyle name="Comma 6 3 2 3 3 3" xfId="8451" xr:uid="{00000000-0005-0000-0000-000041100000}"/>
    <cellStyle name="Comma 6 3 2 3 3 4" xfId="8452" xr:uid="{00000000-0005-0000-0000-000042100000}"/>
    <cellStyle name="Comma 6 3 2 3 4" xfId="8453" xr:uid="{00000000-0005-0000-0000-000043100000}"/>
    <cellStyle name="Comma 6 3 2 3 4 2" xfId="8454" xr:uid="{00000000-0005-0000-0000-000044100000}"/>
    <cellStyle name="Comma 6 3 2 3 4 3" xfId="8455" xr:uid="{00000000-0005-0000-0000-000045100000}"/>
    <cellStyle name="Comma 6 3 2 3 4 4" xfId="8456" xr:uid="{00000000-0005-0000-0000-000046100000}"/>
    <cellStyle name="Comma 6 3 2 3 5" xfId="8457" xr:uid="{00000000-0005-0000-0000-000047100000}"/>
    <cellStyle name="Comma 6 3 2 3 5 2" xfId="8458" xr:uid="{00000000-0005-0000-0000-000048100000}"/>
    <cellStyle name="Comma 6 3 2 3 5 3" xfId="8459" xr:uid="{00000000-0005-0000-0000-000049100000}"/>
    <cellStyle name="Comma 6 3 2 3 5 4" xfId="8460" xr:uid="{00000000-0005-0000-0000-00004A100000}"/>
    <cellStyle name="Comma 6 3 2 3 6" xfId="14987" xr:uid="{00000000-0005-0000-0000-00004B100000}"/>
    <cellStyle name="Comma 6 3 2 4" xfId="1278" xr:uid="{00000000-0005-0000-0000-00004C100000}"/>
    <cellStyle name="Comma 6 3 2 4 2" xfId="1279" xr:uid="{00000000-0005-0000-0000-00004D100000}"/>
    <cellStyle name="Comma 6 3 2 4 2 2" xfId="4478" xr:uid="{00000000-0005-0000-0000-00004E100000}"/>
    <cellStyle name="Comma 6 3 2 4 2 2 2" xfId="8461" xr:uid="{00000000-0005-0000-0000-00004F100000}"/>
    <cellStyle name="Comma 6 3 2 4 2 2 3" xfId="8462" xr:uid="{00000000-0005-0000-0000-000050100000}"/>
    <cellStyle name="Comma 6 3 2 4 2 2 4" xfId="8463" xr:uid="{00000000-0005-0000-0000-000051100000}"/>
    <cellStyle name="Comma 6 3 2 4 2 3" xfId="14988" xr:uid="{00000000-0005-0000-0000-000052100000}"/>
    <cellStyle name="Comma 6 3 2 4 3" xfId="4477" xr:uid="{00000000-0005-0000-0000-000053100000}"/>
    <cellStyle name="Comma 6 3 2 4 3 2" xfId="8464" xr:uid="{00000000-0005-0000-0000-000054100000}"/>
    <cellStyle name="Comma 6 3 2 4 3 3" xfId="8465" xr:uid="{00000000-0005-0000-0000-000055100000}"/>
    <cellStyle name="Comma 6 3 2 4 3 4" xfId="8466" xr:uid="{00000000-0005-0000-0000-000056100000}"/>
    <cellStyle name="Comma 6 3 2 4 4" xfId="8467" xr:uid="{00000000-0005-0000-0000-000057100000}"/>
    <cellStyle name="Comma 6 3 2 4 4 2" xfId="8468" xr:uid="{00000000-0005-0000-0000-000058100000}"/>
    <cellStyle name="Comma 6 3 2 4 4 3" xfId="8469" xr:uid="{00000000-0005-0000-0000-000059100000}"/>
    <cellStyle name="Comma 6 3 2 4 4 4" xfId="8470" xr:uid="{00000000-0005-0000-0000-00005A100000}"/>
    <cellStyle name="Comma 6 3 2 4 5" xfId="8471" xr:uid="{00000000-0005-0000-0000-00005B100000}"/>
    <cellStyle name="Comma 6 3 2 4 5 2" xfId="8472" xr:uid="{00000000-0005-0000-0000-00005C100000}"/>
    <cellStyle name="Comma 6 3 2 4 5 3" xfId="8473" xr:uid="{00000000-0005-0000-0000-00005D100000}"/>
    <cellStyle name="Comma 6 3 2 4 5 4" xfId="8474" xr:uid="{00000000-0005-0000-0000-00005E100000}"/>
    <cellStyle name="Comma 6 3 2 4 6" xfId="14989" xr:uid="{00000000-0005-0000-0000-00005F100000}"/>
    <cellStyle name="Comma 6 3 2 5" xfId="1280" xr:uid="{00000000-0005-0000-0000-000060100000}"/>
    <cellStyle name="Comma 6 3 2 5 2" xfId="4479" xr:uid="{00000000-0005-0000-0000-000061100000}"/>
    <cellStyle name="Comma 6 3 2 5 2 2" xfId="8475" xr:uid="{00000000-0005-0000-0000-000062100000}"/>
    <cellStyle name="Comma 6 3 2 5 2 3" xfId="8476" xr:uid="{00000000-0005-0000-0000-000063100000}"/>
    <cellStyle name="Comma 6 3 2 5 2 4" xfId="8477" xr:uid="{00000000-0005-0000-0000-000064100000}"/>
    <cellStyle name="Comma 6 3 2 5 3" xfId="14990" xr:uid="{00000000-0005-0000-0000-000065100000}"/>
    <cellStyle name="Comma 6 3 2 6" xfId="4472" xr:uid="{00000000-0005-0000-0000-000066100000}"/>
    <cellStyle name="Comma 6 3 2 6 2" xfId="8478" xr:uid="{00000000-0005-0000-0000-000067100000}"/>
    <cellStyle name="Comma 6 3 2 6 3" xfId="8479" xr:uid="{00000000-0005-0000-0000-000068100000}"/>
    <cellStyle name="Comma 6 3 2 6 4" xfId="8480" xr:uid="{00000000-0005-0000-0000-000069100000}"/>
    <cellStyle name="Comma 6 3 2 7" xfId="8481" xr:uid="{00000000-0005-0000-0000-00006A100000}"/>
    <cellStyle name="Comma 6 3 2 7 2" xfId="8482" xr:uid="{00000000-0005-0000-0000-00006B100000}"/>
    <cellStyle name="Comma 6 3 2 7 3" xfId="8483" xr:uid="{00000000-0005-0000-0000-00006C100000}"/>
    <cellStyle name="Comma 6 3 2 7 4" xfId="8484" xr:uid="{00000000-0005-0000-0000-00006D100000}"/>
    <cellStyle name="Comma 6 3 2 8" xfId="8485" xr:uid="{00000000-0005-0000-0000-00006E100000}"/>
    <cellStyle name="Comma 6 3 2 8 2" xfId="8486" xr:uid="{00000000-0005-0000-0000-00006F100000}"/>
    <cellStyle name="Comma 6 3 2 8 3" xfId="8487" xr:uid="{00000000-0005-0000-0000-000070100000}"/>
    <cellStyle name="Comma 6 3 2 8 4" xfId="8488" xr:uid="{00000000-0005-0000-0000-000071100000}"/>
    <cellStyle name="Comma 6 3 2 9" xfId="14991" xr:uid="{00000000-0005-0000-0000-000072100000}"/>
    <cellStyle name="Comma 6 3 3" xfId="1281" xr:uid="{00000000-0005-0000-0000-000073100000}"/>
    <cellStyle name="Comma 6 3 3 2" xfId="1282" xr:uid="{00000000-0005-0000-0000-000074100000}"/>
    <cellStyle name="Comma 6 3 3 2 2" xfId="4481" xr:uid="{00000000-0005-0000-0000-000075100000}"/>
    <cellStyle name="Comma 6 3 3 2 2 2" xfId="8489" xr:uid="{00000000-0005-0000-0000-000076100000}"/>
    <cellStyle name="Comma 6 3 3 2 2 3" xfId="8490" xr:uid="{00000000-0005-0000-0000-000077100000}"/>
    <cellStyle name="Comma 6 3 3 2 2 4" xfId="8491" xr:uid="{00000000-0005-0000-0000-000078100000}"/>
    <cellStyle name="Comma 6 3 3 2 3" xfId="14992" xr:uid="{00000000-0005-0000-0000-000079100000}"/>
    <cellStyle name="Comma 6 3 3 3" xfId="4480" xr:uid="{00000000-0005-0000-0000-00007A100000}"/>
    <cellStyle name="Comma 6 3 3 3 2" xfId="8492" xr:uid="{00000000-0005-0000-0000-00007B100000}"/>
    <cellStyle name="Comma 6 3 3 3 3" xfId="8493" xr:uid="{00000000-0005-0000-0000-00007C100000}"/>
    <cellStyle name="Comma 6 3 3 3 4" xfId="8494" xr:uid="{00000000-0005-0000-0000-00007D100000}"/>
    <cellStyle name="Comma 6 3 3 4" xfId="8495" xr:uid="{00000000-0005-0000-0000-00007E100000}"/>
    <cellStyle name="Comma 6 3 3 4 2" xfId="8496" xr:uid="{00000000-0005-0000-0000-00007F100000}"/>
    <cellStyle name="Comma 6 3 3 4 3" xfId="8497" xr:uid="{00000000-0005-0000-0000-000080100000}"/>
    <cellStyle name="Comma 6 3 3 4 4" xfId="8498" xr:uid="{00000000-0005-0000-0000-000081100000}"/>
    <cellStyle name="Comma 6 3 3 5" xfId="8499" xr:uid="{00000000-0005-0000-0000-000082100000}"/>
    <cellStyle name="Comma 6 3 3 5 2" xfId="8500" xr:uid="{00000000-0005-0000-0000-000083100000}"/>
    <cellStyle name="Comma 6 3 3 5 3" xfId="8501" xr:uid="{00000000-0005-0000-0000-000084100000}"/>
    <cellStyle name="Comma 6 3 3 5 4" xfId="8502" xr:uid="{00000000-0005-0000-0000-000085100000}"/>
    <cellStyle name="Comma 6 3 3 6" xfId="14993" xr:uid="{00000000-0005-0000-0000-000086100000}"/>
    <cellStyle name="Comma 6 3 4" xfId="1283" xr:uid="{00000000-0005-0000-0000-000087100000}"/>
    <cellStyle name="Comma 6 3 4 2" xfId="1284" xr:uid="{00000000-0005-0000-0000-000088100000}"/>
    <cellStyle name="Comma 6 3 4 2 2" xfId="4483" xr:uid="{00000000-0005-0000-0000-000089100000}"/>
    <cellStyle name="Comma 6 3 4 2 2 2" xfId="8503" xr:uid="{00000000-0005-0000-0000-00008A100000}"/>
    <cellStyle name="Comma 6 3 4 2 2 3" xfId="8504" xr:uid="{00000000-0005-0000-0000-00008B100000}"/>
    <cellStyle name="Comma 6 3 4 2 2 4" xfId="8505" xr:uid="{00000000-0005-0000-0000-00008C100000}"/>
    <cellStyle name="Comma 6 3 4 2 3" xfId="14994" xr:uid="{00000000-0005-0000-0000-00008D100000}"/>
    <cellStyle name="Comma 6 3 4 3" xfId="4482" xr:uid="{00000000-0005-0000-0000-00008E100000}"/>
    <cellStyle name="Comma 6 3 4 3 2" xfId="8506" xr:uid="{00000000-0005-0000-0000-00008F100000}"/>
    <cellStyle name="Comma 6 3 4 3 3" xfId="8507" xr:uid="{00000000-0005-0000-0000-000090100000}"/>
    <cellStyle name="Comma 6 3 4 3 4" xfId="8508" xr:uid="{00000000-0005-0000-0000-000091100000}"/>
    <cellStyle name="Comma 6 3 4 4" xfId="8509" xr:uid="{00000000-0005-0000-0000-000092100000}"/>
    <cellStyle name="Comma 6 3 4 4 2" xfId="8510" xr:uid="{00000000-0005-0000-0000-000093100000}"/>
    <cellStyle name="Comma 6 3 4 4 3" xfId="8511" xr:uid="{00000000-0005-0000-0000-000094100000}"/>
    <cellStyle name="Comma 6 3 4 4 4" xfId="8512" xr:uid="{00000000-0005-0000-0000-000095100000}"/>
    <cellStyle name="Comma 6 3 4 5" xfId="8513" xr:uid="{00000000-0005-0000-0000-000096100000}"/>
    <cellStyle name="Comma 6 3 4 5 2" xfId="8514" xr:uid="{00000000-0005-0000-0000-000097100000}"/>
    <cellStyle name="Comma 6 3 4 5 3" xfId="8515" xr:uid="{00000000-0005-0000-0000-000098100000}"/>
    <cellStyle name="Comma 6 3 4 5 4" xfId="8516" xr:uid="{00000000-0005-0000-0000-000099100000}"/>
    <cellStyle name="Comma 6 3 4 6" xfId="14995" xr:uid="{00000000-0005-0000-0000-00009A100000}"/>
    <cellStyle name="Comma 6 3 5" xfId="1285" xr:uid="{00000000-0005-0000-0000-00009B100000}"/>
    <cellStyle name="Comma 6 3 5 2" xfId="1286" xr:uid="{00000000-0005-0000-0000-00009C100000}"/>
    <cellStyle name="Comma 6 3 5 2 2" xfId="4485" xr:uid="{00000000-0005-0000-0000-00009D100000}"/>
    <cellStyle name="Comma 6 3 5 2 2 2" xfId="8517" xr:uid="{00000000-0005-0000-0000-00009E100000}"/>
    <cellStyle name="Comma 6 3 5 2 2 3" xfId="8518" xr:uid="{00000000-0005-0000-0000-00009F100000}"/>
    <cellStyle name="Comma 6 3 5 2 2 4" xfId="8519" xr:uid="{00000000-0005-0000-0000-0000A0100000}"/>
    <cellStyle name="Comma 6 3 5 2 3" xfId="14996" xr:uid="{00000000-0005-0000-0000-0000A1100000}"/>
    <cellStyle name="Comma 6 3 5 3" xfId="4484" xr:uid="{00000000-0005-0000-0000-0000A2100000}"/>
    <cellStyle name="Comma 6 3 5 3 2" xfId="8520" xr:uid="{00000000-0005-0000-0000-0000A3100000}"/>
    <cellStyle name="Comma 6 3 5 3 3" xfId="8521" xr:uid="{00000000-0005-0000-0000-0000A4100000}"/>
    <cellStyle name="Comma 6 3 5 3 4" xfId="8522" xr:uid="{00000000-0005-0000-0000-0000A5100000}"/>
    <cellStyle name="Comma 6 3 5 4" xfId="8523" xr:uid="{00000000-0005-0000-0000-0000A6100000}"/>
    <cellStyle name="Comma 6 3 5 4 2" xfId="8524" xr:uid="{00000000-0005-0000-0000-0000A7100000}"/>
    <cellStyle name="Comma 6 3 5 4 3" xfId="8525" xr:uid="{00000000-0005-0000-0000-0000A8100000}"/>
    <cellStyle name="Comma 6 3 5 4 4" xfId="8526" xr:uid="{00000000-0005-0000-0000-0000A9100000}"/>
    <cellStyle name="Comma 6 3 5 5" xfId="8527" xr:uid="{00000000-0005-0000-0000-0000AA100000}"/>
    <cellStyle name="Comma 6 3 5 5 2" xfId="8528" xr:uid="{00000000-0005-0000-0000-0000AB100000}"/>
    <cellStyle name="Comma 6 3 5 5 3" xfId="8529" xr:uid="{00000000-0005-0000-0000-0000AC100000}"/>
    <cellStyle name="Comma 6 3 5 5 4" xfId="8530" xr:uid="{00000000-0005-0000-0000-0000AD100000}"/>
    <cellStyle name="Comma 6 3 5 6" xfId="14997" xr:uid="{00000000-0005-0000-0000-0000AE100000}"/>
    <cellStyle name="Comma 6 3 6" xfId="1287" xr:uid="{00000000-0005-0000-0000-0000AF100000}"/>
    <cellStyle name="Comma 6 3 6 2" xfId="4486" xr:uid="{00000000-0005-0000-0000-0000B0100000}"/>
    <cellStyle name="Comma 6 3 6 2 2" xfId="8531" xr:uid="{00000000-0005-0000-0000-0000B1100000}"/>
    <cellStyle name="Comma 6 3 6 2 3" xfId="8532" xr:uid="{00000000-0005-0000-0000-0000B2100000}"/>
    <cellStyle name="Comma 6 3 6 2 4" xfId="8533" xr:uid="{00000000-0005-0000-0000-0000B3100000}"/>
    <cellStyle name="Comma 6 3 6 3" xfId="14998" xr:uid="{00000000-0005-0000-0000-0000B4100000}"/>
    <cellStyle name="Comma 6 3 7" xfId="3921" xr:uid="{00000000-0005-0000-0000-0000B5100000}"/>
    <cellStyle name="Comma 6 3 8" xfId="8534" xr:uid="{00000000-0005-0000-0000-0000B6100000}"/>
    <cellStyle name="Comma 6 3 8 2" xfId="8535" xr:uid="{00000000-0005-0000-0000-0000B7100000}"/>
    <cellStyle name="Comma 6 3 8 3" xfId="8536" xr:uid="{00000000-0005-0000-0000-0000B8100000}"/>
    <cellStyle name="Comma 6 3 8 4" xfId="8537" xr:uid="{00000000-0005-0000-0000-0000B9100000}"/>
    <cellStyle name="Comma 6 3 9" xfId="8538" xr:uid="{00000000-0005-0000-0000-0000BA100000}"/>
    <cellStyle name="Comma 6 3 9 2" xfId="8539" xr:uid="{00000000-0005-0000-0000-0000BB100000}"/>
    <cellStyle name="Comma 6 3 9 3" xfId="8540" xr:uid="{00000000-0005-0000-0000-0000BC100000}"/>
    <cellStyle name="Comma 6 3 9 4" xfId="8541" xr:uid="{00000000-0005-0000-0000-0000BD100000}"/>
    <cellStyle name="Comma 6 4" xfId="1288" xr:uid="{00000000-0005-0000-0000-0000BE100000}"/>
    <cellStyle name="Comma 6 4 2" xfId="1289" xr:uid="{00000000-0005-0000-0000-0000BF100000}"/>
    <cellStyle name="Comma 6 4 2 2" xfId="1290" xr:uid="{00000000-0005-0000-0000-0000C0100000}"/>
    <cellStyle name="Comma 6 4 2 2 2" xfId="4489" xr:uid="{00000000-0005-0000-0000-0000C1100000}"/>
    <cellStyle name="Comma 6 4 2 2 2 2" xfId="8542" xr:uid="{00000000-0005-0000-0000-0000C2100000}"/>
    <cellStyle name="Comma 6 4 2 2 2 3" xfId="8543" xr:uid="{00000000-0005-0000-0000-0000C3100000}"/>
    <cellStyle name="Comma 6 4 2 2 2 4" xfId="8544" xr:uid="{00000000-0005-0000-0000-0000C4100000}"/>
    <cellStyle name="Comma 6 4 2 2 3" xfId="14999" xr:uid="{00000000-0005-0000-0000-0000C5100000}"/>
    <cellStyle name="Comma 6 4 2 3" xfId="4488" xr:uid="{00000000-0005-0000-0000-0000C6100000}"/>
    <cellStyle name="Comma 6 4 2 3 2" xfId="8545" xr:uid="{00000000-0005-0000-0000-0000C7100000}"/>
    <cellStyle name="Comma 6 4 2 3 3" xfId="8546" xr:uid="{00000000-0005-0000-0000-0000C8100000}"/>
    <cellStyle name="Comma 6 4 2 3 4" xfId="8547" xr:uid="{00000000-0005-0000-0000-0000C9100000}"/>
    <cellStyle name="Comma 6 4 2 4" xfId="8548" xr:uid="{00000000-0005-0000-0000-0000CA100000}"/>
    <cellStyle name="Comma 6 4 2 4 2" xfId="8549" xr:uid="{00000000-0005-0000-0000-0000CB100000}"/>
    <cellStyle name="Comma 6 4 2 4 3" xfId="8550" xr:uid="{00000000-0005-0000-0000-0000CC100000}"/>
    <cellStyle name="Comma 6 4 2 4 4" xfId="8551" xr:uid="{00000000-0005-0000-0000-0000CD100000}"/>
    <cellStyle name="Comma 6 4 2 5" xfId="8552" xr:uid="{00000000-0005-0000-0000-0000CE100000}"/>
    <cellStyle name="Comma 6 4 2 5 2" xfId="8553" xr:uid="{00000000-0005-0000-0000-0000CF100000}"/>
    <cellStyle name="Comma 6 4 2 5 3" xfId="8554" xr:uid="{00000000-0005-0000-0000-0000D0100000}"/>
    <cellStyle name="Comma 6 4 2 5 4" xfId="8555" xr:uid="{00000000-0005-0000-0000-0000D1100000}"/>
    <cellStyle name="Comma 6 4 2 6" xfId="15000" xr:uid="{00000000-0005-0000-0000-0000D2100000}"/>
    <cellStyle name="Comma 6 4 3" xfId="1291" xr:uid="{00000000-0005-0000-0000-0000D3100000}"/>
    <cellStyle name="Comma 6 4 3 2" xfId="1292" xr:uid="{00000000-0005-0000-0000-0000D4100000}"/>
    <cellStyle name="Comma 6 4 3 2 2" xfId="4491" xr:uid="{00000000-0005-0000-0000-0000D5100000}"/>
    <cellStyle name="Comma 6 4 3 2 2 2" xfId="8556" xr:uid="{00000000-0005-0000-0000-0000D6100000}"/>
    <cellStyle name="Comma 6 4 3 2 2 3" xfId="8557" xr:uid="{00000000-0005-0000-0000-0000D7100000}"/>
    <cellStyle name="Comma 6 4 3 2 2 4" xfId="8558" xr:uid="{00000000-0005-0000-0000-0000D8100000}"/>
    <cellStyle name="Comma 6 4 3 2 3" xfId="15001" xr:uid="{00000000-0005-0000-0000-0000D9100000}"/>
    <cellStyle name="Comma 6 4 3 3" xfId="4490" xr:uid="{00000000-0005-0000-0000-0000DA100000}"/>
    <cellStyle name="Comma 6 4 3 3 2" xfId="8559" xr:uid="{00000000-0005-0000-0000-0000DB100000}"/>
    <cellStyle name="Comma 6 4 3 3 3" xfId="8560" xr:uid="{00000000-0005-0000-0000-0000DC100000}"/>
    <cellStyle name="Comma 6 4 3 3 4" xfId="8561" xr:uid="{00000000-0005-0000-0000-0000DD100000}"/>
    <cellStyle name="Comma 6 4 3 4" xfId="8562" xr:uid="{00000000-0005-0000-0000-0000DE100000}"/>
    <cellStyle name="Comma 6 4 3 4 2" xfId="8563" xr:uid="{00000000-0005-0000-0000-0000DF100000}"/>
    <cellStyle name="Comma 6 4 3 4 3" xfId="8564" xr:uid="{00000000-0005-0000-0000-0000E0100000}"/>
    <cellStyle name="Comma 6 4 3 4 4" xfId="8565" xr:uid="{00000000-0005-0000-0000-0000E1100000}"/>
    <cellStyle name="Comma 6 4 3 5" xfId="8566" xr:uid="{00000000-0005-0000-0000-0000E2100000}"/>
    <cellStyle name="Comma 6 4 3 5 2" xfId="8567" xr:uid="{00000000-0005-0000-0000-0000E3100000}"/>
    <cellStyle name="Comma 6 4 3 5 3" xfId="8568" xr:uid="{00000000-0005-0000-0000-0000E4100000}"/>
    <cellStyle name="Comma 6 4 3 5 4" xfId="8569" xr:uid="{00000000-0005-0000-0000-0000E5100000}"/>
    <cellStyle name="Comma 6 4 3 6" xfId="15002" xr:uid="{00000000-0005-0000-0000-0000E6100000}"/>
    <cellStyle name="Comma 6 4 4" xfId="1293" xr:uid="{00000000-0005-0000-0000-0000E7100000}"/>
    <cellStyle name="Comma 6 4 4 2" xfId="1294" xr:uid="{00000000-0005-0000-0000-0000E8100000}"/>
    <cellStyle name="Comma 6 4 4 2 2" xfId="4493" xr:uid="{00000000-0005-0000-0000-0000E9100000}"/>
    <cellStyle name="Comma 6 4 4 2 2 2" xfId="8570" xr:uid="{00000000-0005-0000-0000-0000EA100000}"/>
    <cellStyle name="Comma 6 4 4 2 2 3" xfId="8571" xr:uid="{00000000-0005-0000-0000-0000EB100000}"/>
    <cellStyle name="Comma 6 4 4 2 2 4" xfId="8572" xr:uid="{00000000-0005-0000-0000-0000EC100000}"/>
    <cellStyle name="Comma 6 4 4 2 3" xfId="15003" xr:uid="{00000000-0005-0000-0000-0000ED100000}"/>
    <cellStyle name="Comma 6 4 4 3" xfId="4492" xr:uid="{00000000-0005-0000-0000-0000EE100000}"/>
    <cellStyle name="Comma 6 4 4 3 2" xfId="8573" xr:uid="{00000000-0005-0000-0000-0000EF100000}"/>
    <cellStyle name="Comma 6 4 4 3 3" xfId="8574" xr:uid="{00000000-0005-0000-0000-0000F0100000}"/>
    <cellStyle name="Comma 6 4 4 3 4" xfId="8575" xr:uid="{00000000-0005-0000-0000-0000F1100000}"/>
    <cellStyle name="Comma 6 4 4 4" xfId="8576" xr:uid="{00000000-0005-0000-0000-0000F2100000}"/>
    <cellStyle name="Comma 6 4 4 4 2" xfId="8577" xr:uid="{00000000-0005-0000-0000-0000F3100000}"/>
    <cellStyle name="Comma 6 4 4 4 3" xfId="8578" xr:uid="{00000000-0005-0000-0000-0000F4100000}"/>
    <cellStyle name="Comma 6 4 4 4 4" xfId="8579" xr:uid="{00000000-0005-0000-0000-0000F5100000}"/>
    <cellStyle name="Comma 6 4 4 5" xfId="8580" xr:uid="{00000000-0005-0000-0000-0000F6100000}"/>
    <cellStyle name="Comma 6 4 4 5 2" xfId="8581" xr:uid="{00000000-0005-0000-0000-0000F7100000}"/>
    <cellStyle name="Comma 6 4 4 5 3" xfId="8582" xr:uid="{00000000-0005-0000-0000-0000F8100000}"/>
    <cellStyle name="Comma 6 4 4 5 4" xfId="8583" xr:uid="{00000000-0005-0000-0000-0000F9100000}"/>
    <cellStyle name="Comma 6 4 4 6" xfId="15004" xr:uid="{00000000-0005-0000-0000-0000FA100000}"/>
    <cellStyle name="Comma 6 4 5" xfId="1295" xr:uid="{00000000-0005-0000-0000-0000FB100000}"/>
    <cellStyle name="Comma 6 4 5 2" xfId="4494" xr:uid="{00000000-0005-0000-0000-0000FC100000}"/>
    <cellStyle name="Comma 6 4 5 2 2" xfId="8584" xr:uid="{00000000-0005-0000-0000-0000FD100000}"/>
    <cellStyle name="Comma 6 4 5 2 3" xfId="8585" xr:uid="{00000000-0005-0000-0000-0000FE100000}"/>
    <cellStyle name="Comma 6 4 5 2 4" xfId="8586" xr:uid="{00000000-0005-0000-0000-0000FF100000}"/>
    <cellStyle name="Comma 6 4 5 3" xfId="15005" xr:uid="{00000000-0005-0000-0000-000000110000}"/>
    <cellStyle name="Comma 6 4 6" xfId="4487" xr:uid="{00000000-0005-0000-0000-000001110000}"/>
    <cellStyle name="Comma 6 4 6 2" xfId="8587" xr:uid="{00000000-0005-0000-0000-000002110000}"/>
    <cellStyle name="Comma 6 4 6 3" xfId="8588" xr:uid="{00000000-0005-0000-0000-000003110000}"/>
    <cellStyle name="Comma 6 4 6 4" xfId="8589" xr:uid="{00000000-0005-0000-0000-000004110000}"/>
    <cellStyle name="Comma 6 4 7" xfId="8590" xr:uid="{00000000-0005-0000-0000-000005110000}"/>
    <cellStyle name="Comma 6 4 7 2" xfId="8591" xr:uid="{00000000-0005-0000-0000-000006110000}"/>
    <cellStyle name="Comma 6 4 7 3" xfId="8592" xr:uid="{00000000-0005-0000-0000-000007110000}"/>
    <cellStyle name="Comma 6 4 7 4" xfId="8593" xr:uid="{00000000-0005-0000-0000-000008110000}"/>
    <cellStyle name="Comma 6 4 8" xfId="8594" xr:uid="{00000000-0005-0000-0000-000009110000}"/>
    <cellStyle name="Comma 6 4 8 2" xfId="8595" xr:uid="{00000000-0005-0000-0000-00000A110000}"/>
    <cellStyle name="Comma 6 4 8 3" xfId="8596" xr:uid="{00000000-0005-0000-0000-00000B110000}"/>
    <cellStyle name="Comma 6 4 8 4" xfId="8597" xr:uid="{00000000-0005-0000-0000-00000C110000}"/>
    <cellStyle name="Comma 6 4 9" xfId="15006" xr:uid="{00000000-0005-0000-0000-00000D110000}"/>
    <cellStyle name="Comma 6 5" xfId="1296" xr:uid="{00000000-0005-0000-0000-00000E110000}"/>
    <cellStyle name="Comma 6 5 2" xfId="1297" xr:uid="{00000000-0005-0000-0000-00000F110000}"/>
    <cellStyle name="Comma 6 5 2 2" xfId="1298" xr:uid="{00000000-0005-0000-0000-000010110000}"/>
    <cellStyle name="Comma 6 5 2 2 2" xfId="4497" xr:uid="{00000000-0005-0000-0000-000011110000}"/>
    <cellStyle name="Comma 6 5 2 2 2 2" xfId="8598" xr:uid="{00000000-0005-0000-0000-000012110000}"/>
    <cellStyle name="Comma 6 5 2 2 2 3" xfId="8599" xr:uid="{00000000-0005-0000-0000-000013110000}"/>
    <cellStyle name="Comma 6 5 2 2 2 4" xfId="8600" xr:uid="{00000000-0005-0000-0000-000014110000}"/>
    <cellStyle name="Comma 6 5 2 2 3" xfId="15007" xr:uid="{00000000-0005-0000-0000-000015110000}"/>
    <cellStyle name="Comma 6 5 2 3" xfId="4496" xr:uid="{00000000-0005-0000-0000-000016110000}"/>
    <cellStyle name="Comma 6 5 2 3 2" xfId="8601" xr:uid="{00000000-0005-0000-0000-000017110000}"/>
    <cellStyle name="Comma 6 5 2 3 3" xfId="8602" xr:uid="{00000000-0005-0000-0000-000018110000}"/>
    <cellStyle name="Comma 6 5 2 3 4" xfId="8603" xr:uid="{00000000-0005-0000-0000-000019110000}"/>
    <cellStyle name="Comma 6 5 2 4" xfId="8604" xr:uid="{00000000-0005-0000-0000-00001A110000}"/>
    <cellStyle name="Comma 6 5 2 4 2" xfId="8605" xr:uid="{00000000-0005-0000-0000-00001B110000}"/>
    <cellStyle name="Comma 6 5 2 4 3" xfId="8606" xr:uid="{00000000-0005-0000-0000-00001C110000}"/>
    <cellStyle name="Comma 6 5 2 4 4" xfId="8607" xr:uid="{00000000-0005-0000-0000-00001D110000}"/>
    <cellStyle name="Comma 6 5 2 5" xfId="8608" xr:uid="{00000000-0005-0000-0000-00001E110000}"/>
    <cellStyle name="Comma 6 5 2 5 2" xfId="8609" xr:uid="{00000000-0005-0000-0000-00001F110000}"/>
    <cellStyle name="Comma 6 5 2 5 3" xfId="8610" xr:uid="{00000000-0005-0000-0000-000020110000}"/>
    <cellStyle name="Comma 6 5 2 5 4" xfId="8611" xr:uid="{00000000-0005-0000-0000-000021110000}"/>
    <cellStyle name="Comma 6 5 2 6" xfId="15008" xr:uid="{00000000-0005-0000-0000-000022110000}"/>
    <cellStyle name="Comma 6 5 3" xfId="1299" xr:uid="{00000000-0005-0000-0000-000023110000}"/>
    <cellStyle name="Comma 6 5 3 2" xfId="1300" xr:uid="{00000000-0005-0000-0000-000024110000}"/>
    <cellStyle name="Comma 6 5 3 2 2" xfId="4499" xr:uid="{00000000-0005-0000-0000-000025110000}"/>
    <cellStyle name="Comma 6 5 3 2 2 2" xfId="8612" xr:uid="{00000000-0005-0000-0000-000026110000}"/>
    <cellStyle name="Comma 6 5 3 2 2 3" xfId="8613" xr:uid="{00000000-0005-0000-0000-000027110000}"/>
    <cellStyle name="Comma 6 5 3 2 2 4" xfId="8614" xr:uid="{00000000-0005-0000-0000-000028110000}"/>
    <cellStyle name="Comma 6 5 3 2 3" xfId="15009" xr:uid="{00000000-0005-0000-0000-000029110000}"/>
    <cellStyle name="Comma 6 5 3 3" xfId="4498" xr:uid="{00000000-0005-0000-0000-00002A110000}"/>
    <cellStyle name="Comma 6 5 3 3 2" xfId="8615" xr:uid="{00000000-0005-0000-0000-00002B110000}"/>
    <cellStyle name="Comma 6 5 3 3 3" xfId="8616" xr:uid="{00000000-0005-0000-0000-00002C110000}"/>
    <cellStyle name="Comma 6 5 3 3 4" xfId="8617" xr:uid="{00000000-0005-0000-0000-00002D110000}"/>
    <cellStyle name="Comma 6 5 3 4" xfId="8618" xr:uid="{00000000-0005-0000-0000-00002E110000}"/>
    <cellStyle name="Comma 6 5 3 4 2" xfId="8619" xr:uid="{00000000-0005-0000-0000-00002F110000}"/>
    <cellStyle name="Comma 6 5 3 4 3" xfId="8620" xr:uid="{00000000-0005-0000-0000-000030110000}"/>
    <cellStyle name="Comma 6 5 3 4 4" xfId="8621" xr:uid="{00000000-0005-0000-0000-000031110000}"/>
    <cellStyle name="Comma 6 5 3 5" xfId="8622" xr:uid="{00000000-0005-0000-0000-000032110000}"/>
    <cellStyle name="Comma 6 5 3 5 2" xfId="8623" xr:uid="{00000000-0005-0000-0000-000033110000}"/>
    <cellStyle name="Comma 6 5 3 5 3" xfId="8624" xr:uid="{00000000-0005-0000-0000-000034110000}"/>
    <cellStyle name="Comma 6 5 3 5 4" xfId="8625" xr:uid="{00000000-0005-0000-0000-000035110000}"/>
    <cellStyle name="Comma 6 5 3 6" xfId="15010" xr:uid="{00000000-0005-0000-0000-000036110000}"/>
    <cellStyle name="Comma 6 5 4" xfId="1301" xr:uid="{00000000-0005-0000-0000-000037110000}"/>
    <cellStyle name="Comma 6 5 4 2" xfId="1302" xr:uid="{00000000-0005-0000-0000-000038110000}"/>
    <cellStyle name="Comma 6 5 4 2 2" xfId="4501" xr:uid="{00000000-0005-0000-0000-000039110000}"/>
    <cellStyle name="Comma 6 5 4 2 2 2" xfId="8626" xr:uid="{00000000-0005-0000-0000-00003A110000}"/>
    <cellStyle name="Comma 6 5 4 2 2 3" xfId="8627" xr:uid="{00000000-0005-0000-0000-00003B110000}"/>
    <cellStyle name="Comma 6 5 4 2 2 4" xfId="8628" xr:uid="{00000000-0005-0000-0000-00003C110000}"/>
    <cellStyle name="Comma 6 5 4 2 3" xfId="15011" xr:uid="{00000000-0005-0000-0000-00003D110000}"/>
    <cellStyle name="Comma 6 5 4 3" xfId="4500" xr:uid="{00000000-0005-0000-0000-00003E110000}"/>
    <cellStyle name="Comma 6 5 4 3 2" xfId="8629" xr:uid="{00000000-0005-0000-0000-00003F110000}"/>
    <cellStyle name="Comma 6 5 4 3 3" xfId="8630" xr:uid="{00000000-0005-0000-0000-000040110000}"/>
    <cellStyle name="Comma 6 5 4 3 4" xfId="8631" xr:uid="{00000000-0005-0000-0000-000041110000}"/>
    <cellStyle name="Comma 6 5 4 4" xfId="8632" xr:uid="{00000000-0005-0000-0000-000042110000}"/>
    <cellStyle name="Comma 6 5 4 4 2" xfId="8633" xr:uid="{00000000-0005-0000-0000-000043110000}"/>
    <cellStyle name="Comma 6 5 4 4 3" xfId="8634" xr:uid="{00000000-0005-0000-0000-000044110000}"/>
    <cellStyle name="Comma 6 5 4 4 4" xfId="8635" xr:uid="{00000000-0005-0000-0000-000045110000}"/>
    <cellStyle name="Comma 6 5 4 5" xfId="8636" xr:uid="{00000000-0005-0000-0000-000046110000}"/>
    <cellStyle name="Comma 6 5 4 5 2" xfId="8637" xr:uid="{00000000-0005-0000-0000-000047110000}"/>
    <cellStyle name="Comma 6 5 4 5 3" xfId="8638" xr:uid="{00000000-0005-0000-0000-000048110000}"/>
    <cellStyle name="Comma 6 5 4 5 4" xfId="8639" xr:uid="{00000000-0005-0000-0000-000049110000}"/>
    <cellStyle name="Comma 6 5 4 6" xfId="15012" xr:uid="{00000000-0005-0000-0000-00004A110000}"/>
    <cellStyle name="Comma 6 5 5" xfId="1303" xr:uid="{00000000-0005-0000-0000-00004B110000}"/>
    <cellStyle name="Comma 6 5 5 2" xfId="4502" xr:uid="{00000000-0005-0000-0000-00004C110000}"/>
    <cellStyle name="Comma 6 5 5 2 2" xfId="8640" xr:uid="{00000000-0005-0000-0000-00004D110000}"/>
    <cellStyle name="Comma 6 5 5 2 3" xfId="8641" xr:uid="{00000000-0005-0000-0000-00004E110000}"/>
    <cellStyle name="Comma 6 5 5 2 4" xfId="8642" xr:uid="{00000000-0005-0000-0000-00004F110000}"/>
    <cellStyle name="Comma 6 5 5 3" xfId="15013" xr:uid="{00000000-0005-0000-0000-000050110000}"/>
    <cellStyle name="Comma 6 5 6" xfId="4495" xr:uid="{00000000-0005-0000-0000-000051110000}"/>
    <cellStyle name="Comma 6 5 6 2" xfId="8643" xr:uid="{00000000-0005-0000-0000-000052110000}"/>
    <cellStyle name="Comma 6 5 6 3" xfId="8644" xr:uid="{00000000-0005-0000-0000-000053110000}"/>
    <cellStyle name="Comma 6 5 6 4" xfId="8645" xr:uid="{00000000-0005-0000-0000-000054110000}"/>
    <cellStyle name="Comma 6 5 7" xfId="8646" xr:uid="{00000000-0005-0000-0000-000055110000}"/>
    <cellStyle name="Comma 6 5 7 2" xfId="8647" xr:uid="{00000000-0005-0000-0000-000056110000}"/>
    <cellStyle name="Comma 6 5 7 3" xfId="8648" xr:uid="{00000000-0005-0000-0000-000057110000}"/>
    <cellStyle name="Comma 6 5 7 4" xfId="8649" xr:uid="{00000000-0005-0000-0000-000058110000}"/>
    <cellStyle name="Comma 6 5 8" xfId="8650" xr:uid="{00000000-0005-0000-0000-000059110000}"/>
    <cellStyle name="Comma 6 5 8 2" xfId="8651" xr:uid="{00000000-0005-0000-0000-00005A110000}"/>
    <cellStyle name="Comma 6 5 8 3" xfId="8652" xr:uid="{00000000-0005-0000-0000-00005B110000}"/>
    <cellStyle name="Comma 6 5 8 4" xfId="8653" xr:uid="{00000000-0005-0000-0000-00005C110000}"/>
    <cellStyle name="Comma 6 5 9" xfId="15014" xr:uid="{00000000-0005-0000-0000-00005D110000}"/>
    <cellStyle name="Comma 6 6" xfId="3919" xr:uid="{00000000-0005-0000-0000-00005E110000}"/>
    <cellStyle name="Comma 6 6 2" xfId="8654" xr:uid="{00000000-0005-0000-0000-00005F110000}"/>
    <cellStyle name="Comma 6 6 3" xfId="8655" xr:uid="{00000000-0005-0000-0000-000060110000}"/>
    <cellStyle name="Comma 6 6 4" xfId="8656" xr:uid="{00000000-0005-0000-0000-000061110000}"/>
    <cellStyle name="Comma 6 6 5" xfId="8657" xr:uid="{00000000-0005-0000-0000-000062110000}"/>
    <cellStyle name="Comma 6 6 6" xfId="8658" xr:uid="{00000000-0005-0000-0000-000063110000}"/>
    <cellStyle name="Comma 6 7" xfId="8659" xr:uid="{00000000-0005-0000-0000-000064110000}"/>
    <cellStyle name="Comma 6 8" xfId="8660" xr:uid="{00000000-0005-0000-0000-000065110000}"/>
    <cellStyle name="Comma 7" xfId="157" xr:uid="{00000000-0005-0000-0000-000066110000}"/>
    <cellStyle name="Comma 7 10" xfId="8661" xr:uid="{00000000-0005-0000-0000-000067110000}"/>
    <cellStyle name="Comma 7 11" xfId="8662" xr:uid="{00000000-0005-0000-0000-000068110000}"/>
    <cellStyle name="Comma 7 2" xfId="1304" xr:uid="{00000000-0005-0000-0000-000069110000}"/>
    <cellStyle name="Comma 7 2 10" xfId="15015" xr:uid="{00000000-0005-0000-0000-00006A110000}"/>
    <cellStyle name="Comma 7 2 2" xfId="1305" xr:uid="{00000000-0005-0000-0000-00006B110000}"/>
    <cellStyle name="Comma 7 2 2 2" xfId="1306" xr:uid="{00000000-0005-0000-0000-00006C110000}"/>
    <cellStyle name="Comma 7 2 2 2 2" xfId="1307" xr:uid="{00000000-0005-0000-0000-00006D110000}"/>
    <cellStyle name="Comma 7 2 2 2 2 2" xfId="4505" xr:uid="{00000000-0005-0000-0000-00006E110000}"/>
    <cellStyle name="Comma 7 2 2 2 2 2 2" xfId="8663" xr:uid="{00000000-0005-0000-0000-00006F110000}"/>
    <cellStyle name="Comma 7 2 2 2 2 2 3" xfId="8664" xr:uid="{00000000-0005-0000-0000-000070110000}"/>
    <cellStyle name="Comma 7 2 2 2 2 2 4" xfId="8665" xr:uid="{00000000-0005-0000-0000-000071110000}"/>
    <cellStyle name="Comma 7 2 2 2 2 3" xfId="15016" xr:uid="{00000000-0005-0000-0000-000072110000}"/>
    <cellStyle name="Comma 7 2 2 2 3" xfId="4504" xr:uid="{00000000-0005-0000-0000-000073110000}"/>
    <cellStyle name="Comma 7 2 2 2 3 2" xfId="8666" xr:uid="{00000000-0005-0000-0000-000074110000}"/>
    <cellStyle name="Comma 7 2 2 2 3 3" xfId="8667" xr:uid="{00000000-0005-0000-0000-000075110000}"/>
    <cellStyle name="Comma 7 2 2 2 3 4" xfId="8668" xr:uid="{00000000-0005-0000-0000-000076110000}"/>
    <cellStyle name="Comma 7 2 2 2 4" xfId="8669" xr:uid="{00000000-0005-0000-0000-000077110000}"/>
    <cellStyle name="Comma 7 2 2 2 4 2" xfId="8670" xr:uid="{00000000-0005-0000-0000-000078110000}"/>
    <cellStyle name="Comma 7 2 2 2 4 3" xfId="8671" xr:uid="{00000000-0005-0000-0000-000079110000}"/>
    <cellStyle name="Comma 7 2 2 2 4 4" xfId="8672" xr:uid="{00000000-0005-0000-0000-00007A110000}"/>
    <cellStyle name="Comma 7 2 2 2 5" xfId="8673" xr:uid="{00000000-0005-0000-0000-00007B110000}"/>
    <cellStyle name="Comma 7 2 2 2 5 2" xfId="8674" xr:uid="{00000000-0005-0000-0000-00007C110000}"/>
    <cellStyle name="Comma 7 2 2 2 5 3" xfId="8675" xr:uid="{00000000-0005-0000-0000-00007D110000}"/>
    <cellStyle name="Comma 7 2 2 2 5 4" xfId="8676" xr:uid="{00000000-0005-0000-0000-00007E110000}"/>
    <cellStyle name="Comma 7 2 2 2 6" xfId="15017" xr:uid="{00000000-0005-0000-0000-00007F110000}"/>
    <cellStyle name="Comma 7 2 2 3" xfId="1308" xr:uid="{00000000-0005-0000-0000-000080110000}"/>
    <cellStyle name="Comma 7 2 2 3 2" xfId="1309" xr:uid="{00000000-0005-0000-0000-000081110000}"/>
    <cellStyle name="Comma 7 2 2 3 2 2" xfId="4507" xr:uid="{00000000-0005-0000-0000-000082110000}"/>
    <cellStyle name="Comma 7 2 2 3 2 2 2" xfId="8677" xr:uid="{00000000-0005-0000-0000-000083110000}"/>
    <cellStyle name="Comma 7 2 2 3 2 2 3" xfId="8678" xr:uid="{00000000-0005-0000-0000-000084110000}"/>
    <cellStyle name="Comma 7 2 2 3 2 2 4" xfId="8679" xr:uid="{00000000-0005-0000-0000-000085110000}"/>
    <cellStyle name="Comma 7 2 2 3 2 3" xfId="15018" xr:uid="{00000000-0005-0000-0000-000086110000}"/>
    <cellStyle name="Comma 7 2 2 3 3" xfId="4506" xr:uid="{00000000-0005-0000-0000-000087110000}"/>
    <cellStyle name="Comma 7 2 2 3 3 2" xfId="8680" xr:uid="{00000000-0005-0000-0000-000088110000}"/>
    <cellStyle name="Comma 7 2 2 3 3 3" xfId="8681" xr:uid="{00000000-0005-0000-0000-000089110000}"/>
    <cellStyle name="Comma 7 2 2 3 3 4" xfId="8682" xr:uid="{00000000-0005-0000-0000-00008A110000}"/>
    <cellStyle name="Comma 7 2 2 3 4" xfId="8683" xr:uid="{00000000-0005-0000-0000-00008B110000}"/>
    <cellStyle name="Comma 7 2 2 3 4 2" xfId="8684" xr:uid="{00000000-0005-0000-0000-00008C110000}"/>
    <cellStyle name="Comma 7 2 2 3 4 3" xfId="8685" xr:uid="{00000000-0005-0000-0000-00008D110000}"/>
    <cellStyle name="Comma 7 2 2 3 4 4" xfId="8686" xr:uid="{00000000-0005-0000-0000-00008E110000}"/>
    <cellStyle name="Comma 7 2 2 3 5" xfId="8687" xr:uid="{00000000-0005-0000-0000-00008F110000}"/>
    <cellStyle name="Comma 7 2 2 3 5 2" xfId="8688" xr:uid="{00000000-0005-0000-0000-000090110000}"/>
    <cellStyle name="Comma 7 2 2 3 5 3" xfId="8689" xr:uid="{00000000-0005-0000-0000-000091110000}"/>
    <cellStyle name="Comma 7 2 2 3 5 4" xfId="8690" xr:uid="{00000000-0005-0000-0000-000092110000}"/>
    <cellStyle name="Comma 7 2 2 3 6" xfId="15019" xr:uid="{00000000-0005-0000-0000-000093110000}"/>
    <cellStyle name="Comma 7 2 2 4" xfId="1310" xr:uid="{00000000-0005-0000-0000-000094110000}"/>
    <cellStyle name="Comma 7 2 2 4 2" xfId="1311" xr:uid="{00000000-0005-0000-0000-000095110000}"/>
    <cellStyle name="Comma 7 2 2 4 2 2" xfId="4509" xr:uid="{00000000-0005-0000-0000-000096110000}"/>
    <cellStyle name="Comma 7 2 2 4 2 2 2" xfId="8691" xr:uid="{00000000-0005-0000-0000-000097110000}"/>
    <cellStyle name="Comma 7 2 2 4 2 2 3" xfId="8692" xr:uid="{00000000-0005-0000-0000-000098110000}"/>
    <cellStyle name="Comma 7 2 2 4 2 2 4" xfId="8693" xr:uid="{00000000-0005-0000-0000-000099110000}"/>
    <cellStyle name="Comma 7 2 2 4 2 3" xfId="15020" xr:uid="{00000000-0005-0000-0000-00009A110000}"/>
    <cellStyle name="Comma 7 2 2 4 3" xfId="4508" xr:uid="{00000000-0005-0000-0000-00009B110000}"/>
    <cellStyle name="Comma 7 2 2 4 3 2" xfId="8694" xr:uid="{00000000-0005-0000-0000-00009C110000}"/>
    <cellStyle name="Comma 7 2 2 4 3 3" xfId="8695" xr:uid="{00000000-0005-0000-0000-00009D110000}"/>
    <cellStyle name="Comma 7 2 2 4 3 4" xfId="8696" xr:uid="{00000000-0005-0000-0000-00009E110000}"/>
    <cellStyle name="Comma 7 2 2 4 4" xfId="8697" xr:uid="{00000000-0005-0000-0000-00009F110000}"/>
    <cellStyle name="Comma 7 2 2 4 4 2" xfId="8698" xr:uid="{00000000-0005-0000-0000-0000A0110000}"/>
    <cellStyle name="Comma 7 2 2 4 4 3" xfId="8699" xr:uid="{00000000-0005-0000-0000-0000A1110000}"/>
    <cellStyle name="Comma 7 2 2 4 4 4" xfId="8700" xr:uid="{00000000-0005-0000-0000-0000A2110000}"/>
    <cellStyle name="Comma 7 2 2 4 5" xfId="8701" xr:uid="{00000000-0005-0000-0000-0000A3110000}"/>
    <cellStyle name="Comma 7 2 2 4 5 2" xfId="8702" xr:uid="{00000000-0005-0000-0000-0000A4110000}"/>
    <cellStyle name="Comma 7 2 2 4 5 3" xfId="8703" xr:uid="{00000000-0005-0000-0000-0000A5110000}"/>
    <cellStyle name="Comma 7 2 2 4 5 4" xfId="8704" xr:uid="{00000000-0005-0000-0000-0000A6110000}"/>
    <cellStyle name="Comma 7 2 2 4 6" xfId="15021" xr:uid="{00000000-0005-0000-0000-0000A7110000}"/>
    <cellStyle name="Comma 7 2 2 5" xfId="1312" xr:uid="{00000000-0005-0000-0000-0000A8110000}"/>
    <cellStyle name="Comma 7 2 2 5 2" xfId="4510" xr:uid="{00000000-0005-0000-0000-0000A9110000}"/>
    <cellStyle name="Comma 7 2 2 5 2 2" xfId="8705" xr:uid="{00000000-0005-0000-0000-0000AA110000}"/>
    <cellStyle name="Comma 7 2 2 5 2 3" xfId="8706" xr:uid="{00000000-0005-0000-0000-0000AB110000}"/>
    <cellStyle name="Comma 7 2 2 5 2 4" xfId="8707" xr:uid="{00000000-0005-0000-0000-0000AC110000}"/>
    <cellStyle name="Comma 7 2 2 5 3" xfId="15022" xr:uid="{00000000-0005-0000-0000-0000AD110000}"/>
    <cellStyle name="Comma 7 2 2 6" xfId="4503" xr:uid="{00000000-0005-0000-0000-0000AE110000}"/>
    <cellStyle name="Comma 7 2 2 6 2" xfId="8708" xr:uid="{00000000-0005-0000-0000-0000AF110000}"/>
    <cellStyle name="Comma 7 2 2 6 3" xfId="8709" xr:uid="{00000000-0005-0000-0000-0000B0110000}"/>
    <cellStyle name="Comma 7 2 2 6 4" xfId="8710" xr:uid="{00000000-0005-0000-0000-0000B1110000}"/>
    <cellStyle name="Comma 7 2 2 7" xfId="8711" xr:uid="{00000000-0005-0000-0000-0000B2110000}"/>
    <cellStyle name="Comma 7 2 2 7 2" xfId="8712" xr:uid="{00000000-0005-0000-0000-0000B3110000}"/>
    <cellStyle name="Comma 7 2 2 7 3" xfId="8713" xr:uid="{00000000-0005-0000-0000-0000B4110000}"/>
    <cellStyle name="Comma 7 2 2 7 4" xfId="8714" xr:uid="{00000000-0005-0000-0000-0000B5110000}"/>
    <cellStyle name="Comma 7 2 2 8" xfId="8715" xr:uid="{00000000-0005-0000-0000-0000B6110000}"/>
    <cellStyle name="Comma 7 2 2 8 2" xfId="8716" xr:uid="{00000000-0005-0000-0000-0000B7110000}"/>
    <cellStyle name="Comma 7 2 2 8 3" xfId="8717" xr:uid="{00000000-0005-0000-0000-0000B8110000}"/>
    <cellStyle name="Comma 7 2 2 8 4" xfId="8718" xr:uid="{00000000-0005-0000-0000-0000B9110000}"/>
    <cellStyle name="Comma 7 2 2 9" xfId="15023" xr:uid="{00000000-0005-0000-0000-0000BA110000}"/>
    <cellStyle name="Comma 7 2 3" xfId="1313" xr:uid="{00000000-0005-0000-0000-0000BB110000}"/>
    <cellStyle name="Comma 7 2 3 2" xfId="1314" xr:uid="{00000000-0005-0000-0000-0000BC110000}"/>
    <cellStyle name="Comma 7 2 3 2 2" xfId="4512" xr:uid="{00000000-0005-0000-0000-0000BD110000}"/>
    <cellStyle name="Comma 7 2 3 2 2 2" xfId="8719" xr:uid="{00000000-0005-0000-0000-0000BE110000}"/>
    <cellStyle name="Comma 7 2 3 2 2 3" xfId="8720" xr:uid="{00000000-0005-0000-0000-0000BF110000}"/>
    <cellStyle name="Comma 7 2 3 2 2 4" xfId="8721" xr:uid="{00000000-0005-0000-0000-0000C0110000}"/>
    <cellStyle name="Comma 7 2 3 2 3" xfId="15024" xr:uid="{00000000-0005-0000-0000-0000C1110000}"/>
    <cellStyle name="Comma 7 2 3 3" xfId="4511" xr:uid="{00000000-0005-0000-0000-0000C2110000}"/>
    <cellStyle name="Comma 7 2 3 3 2" xfId="8722" xr:uid="{00000000-0005-0000-0000-0000C3110000}"/>
    <cellStyle name="Comma 7 2 3 3 3" xfId="8723" xr:uid="{00000000-0005-0000-0000-0000C4110000}"/>
    <cellStyle name="Comma 7 2 3 3 4" xfId="8724" xr:uid="{00000000-0005-0000-0000-0000C5110000}"/>
    <cellStyle name="Comma 7 2 3 4" xfId="8725" xr:uid="{00000000-0005-0000-0000-0000C6110000}"/>
    <cellStyle name="Comma 7 2 3 4 2" xfId="8726" xr:uid="{00000000-0005-0000-0000-0000C7110000}"/>
    <cellStyle name="Comma 7 2 3 4 3" xfId="8727" xr:uid="{00000000-0005-0000-0000-0000C8110000}"/>
    <cellStyle name="Comma 7 2 3 4 4" xfId="8728" xr:uid="{00000000-0005-0000-0000-0000C9110000}"/>
    <cellStyle name="Comma 7 2 3 5" xfId="8729" xr:uid="{00000000-0005-0000-0000-0000CA110000}"/>
    <cellStyle name="Comma 7 2 3 5 2" xfId="8730" xr:uid="{00000000-0005-0000-0000-0000CB110000}"/>
    <cellStyle name="Comma 7 2 3 5 3" xfId="8731" xr:uid="{00000000-0005-0000-0000-0000CC110000}"/>
    <cellStyle name="Comma 7 2 3 5 4" xfId="8732" xr:uid="{00000000-0005-0000-0000-0000CD110000}"/>
    <cellStyle name="Comma 7 2 3 6" xfId="15025" xr:uid="{00000000-0005-0000-0000-0000CE110000}"/>
    <cellStyle name="Comma 7 2 4" xfId="1315" xr:uid="{00000000-0005-0000-0000-0000CF110000}"/>
    <cellStyle name="Comma 7 2 4 2" xfId="1316" xr:uid="{00000000-0005-0000-0000-0000D0110000}"/>
    <cellStyle name="Comma 7 2 4 2 2" xfId="4514" xr:uid="{00000000-0005-0000-0000-0000D1110000}"/>
    <cellStyle name="Comma 7 2 4 2 2 2" xfId="8733" xr:uid="{00000000-0005-0000-0000-0000D2110000}"/>
    <cellStyle name="Comma 7 2 4 2 2 3" xfId="8734" xr:uid="{00000000-0005-0000-0000-0000D3110000}"/>
    <cellStyle name="Comma 7 2 4 2 2 4" xfId="8735" xr:uid="{00000000-0005-0000-0000-0000D4110000}"/>
    <cellStyle name="Comma 7 2 4 2 3" xfId="15026" xr:uid="{00000000-0005-0000-0000-0000D5110000}"/>
    <cellStyle name="Comma 7 2 4 3" xfId="4513" xr:uid="{00000000-0005-0000-0000-0000D6110000}"/>
    <cellStyle name="Comma 7 2 4 3 2" xfId="8736" xr:uid="{00000000-0005-0000-0000-0000D7110000}"/>
    <cellStyle name="Comma 7 2 4 3 3" xfId="8737" xr:uid="{00000000-0005-0000-0000-0000D8110000}"/>
    <cellStyle name="Comma 7 2 4 3 4" xfId="8738" xr:uid="{00000000-0005-0000-0000-0000D9110000}"/>
    <cellStyle name="Comma 7 2 4 4" xfId="8739" xr:uid="{00000000-0005-0000-0000-0000DA110000}"/>
    <cellStyle name="Comma 7 2 4 4 2" xfId="8740" xr:uid="{00000000-0005-0000-0000-0000DB110000}"/>
    <cellStyle name="Comma 7 2 4 4 3" xfId="8741" xr:uid="{00000000-0005-0000-0000-0000DC110000}"/>
    <cellStyle name="Comma 7 2 4 4 4" xfId="8742" xr:uid="{00000000-0005-0000-0000-0000DD110000}"/>
    <cellStyle name="Comma 7 2 4 5" xfId="8743" xr:uid="{00000000-0005-0000-0000-0000DE110000}"/>
    <cellStyle name="Comma 7 2 4 5 2" xfId="8744" xr:uid="{00000000-0005-0000-0000-0000DF110000}"/>
    <cellStyle name="Comma 7 2 4 5 3" xfId="8745" xr:uid="{00000000-0005-0000-0000-0000E0110000}"/>
    <cellStyle name="Comma 7 2 4 5 4" xfId="8746" xr:uid="{00000000-0005-0000-0000-0000E1110000}"/>
    <cellStyle name="Comma 7 2 4 6" xfId="15027" xr:uid="{00000000-0005-0000-0000-0000E2110000}"/>
    <cellStyle name="Comma 7 2 5" xfId="1317" xr:uid="{00000000-0005-0000-0000-0000E3110000}"/>
    <cellStyle name="Comma 7 2 5 2" xfId="1318" xr:uid="{00000000-0005-0000-0000-0000E4110000}"/>
    <cellStyle name="Comma 7 2 5 2 2" xfId="4516" xr:uid="{00000000-0005-0000-0000-0000E5110000}"/>
    <cellStyle name="Comma 7 2 5 2 2 2" xfId="8747" xr:uid="{00000000-0005-0000-0000-0000E6110000}"/>
    <cellStyle name="Comma 7 2 5 2 2 3" xfId="8748" xr:uid="{00000000-0005-0000-0000-0000E7110000}"/>
    <cellStyle name="Comma 7 2 5 2 2 4" xfId="8749" xr:uid="{00000000-0005-0000-0000-0000E8110000}"/>
    <cellStyle name="Comma 7 2 5 2 3" xfId="15028" xr:uid="{00000000-0005-0000-0000-0000E9110000}"/>
    <cellStyle name="Comma 7 2 5 3" xfId="4515" xr:uid="{00000000-0005-0000-0000-0000EA110000}"/>
    <cellStyle name="Comma 7 2 5 3 2" xfId="8750" xr:uid="{00000000-0005-0000-0000-0000EB110000}"/>
    <cellStyle name="Comma 7 2 5 3 3" xfId="8751" xr:uid="{00000000-0005-0000-0000-0000EC110000}"/>
    <cellStyle name="Comma 7 2 5 3 4" xfId="8752" xr:uid="{00000000-0005-0000-0000-0000ED110000}"/>
    <cellStyle name="Comma 7 2 5 4" xfId="8753" xr:uid="{00000000-0005-0000-0000-0000EE110000}"/>
    <cellStyle name="Comma 7 2 5 4 2" xfId="8754" xr:uid="{00000000-0005-0000-0000-0000EF110000}"/>
    <cellStyle name="Comma 7 2 5 4 3" xfId="8755" xr:uid="{00000000-0005-0000-0000-0000F0110000}"/>
    <cellStyle name="Comma 7 2 5 4 4" xfId="8756" xr:uid="{00000000-0005-0000-0000-0000F1110000}"/>
    <cellStyle name="Comma 7 2 5 5" xfId="8757" xr:uid="{00000000-0005-0000-0000-0000F2110000}"/>
    <cellStyle name="Comma 7 2 5 5 2" xfId="8758" xr:uid="{00000000-0005-0000-0000-0000F3110000}"/>
    <cellStyle name="Comma 7 2 5 5 3" xfId="8759" xr:uid="{00000000-0005-0000-0000-0000F4110000}"/>
    <cellStyle name="Comma 7 2 5 5 4" xfId="8760" xr:uid="{00000000-0005-0000-0000-0000F5110000}"/>
    <cellStyle name="Comma 7 2 5 6" xfId="15029" xr:uid="{00000000-0005-0000-0000-0000F6110000}"/>
    <cellStyle name="Comma 7 2 6" xfId="1319" xr:uid="{00000000-0005-0000-0000-0000F7110000}"/>
    <cellStyle name="Comma 7 2 6 2" xfId="4517" xr:uid="{00000000-0005-0000-0000-0000F8110000}"/>
    <cellStyle name="Comma 7 2 6 2 2" xfId="8761" xr:uid="{00000000-0005-0000-0000-0000F9110000}"/>
    <cellStyle name="Comma 7 2 6 2 3" xfId="8762" xr:uid="{00000000-0005-0000-0000-0000FA110000}"/>
    <cellStyle name="Comma 7 2 6 2 4" xfId="8763" xr:uid="{00000000-0005-0000-0000-0000FB110000}"/>
    <cellStyle name="Comma 7 2 6 3" xfId="15030" xr:uid="{00000000-0005-0000-0000-0000FC110000}"/>
    <cellStyle name="Comma 7 2 7" xfId="3923" xr:uid="{00000000-0005-0000-0000-0000FD110000}"/>
    <cellStyle name="Comma 7 2 8" xfId="8764" xr:uid="{00000000-0005-0000-0000-0000FE110000}"/>
    <cellStyle name="Comma 7 2 8 2" xfId="8765" xr:uid="{00000000-0005-0000-0000-0000FF110000}"/>
    <cellStyle name="Comma 7 2 8 3" xfId="8766" xr:uid="{00000000-0005-0000-0000-000000120000}"/>
    <cellStyle name="Comma 7 2 8 4" xfId="8767" xr:uid="{00000000-0005-0000-0000-000001120000}"/>
    <cellStyle name="Comma 7 2 9" xfId="8768" xr:uid="{00000000-0005-0000-0000-000002120000}"/>
    <cellStyle name="Comma 7 2 9 2" xfId="8769" xr:uid="{00000000-0005-0000-0000-000003120000}"/>
    <cellStyle name="Comma 7 2 9 3" xfId="8770" xr:uid="{00000000-0005-0000-0000-000004120000}"/>
    <cellStyle name="Comma 7 2 9 4" xfId="8771" xr:uid="{00000000-0005-0000-0000-000005120000}"/>
    <cellStyle name="Comma 7 3" xfId="1320" xr:uid="{00000000-0005-0000-0000-000006120000}"/>
    <cellStyle name="Comma 7 3 10" xfId="15031" xr:uid="{00000000-0005-0000-0000-000007120000}"/>
    <cellStyle name="Comma 7 3 2" xfId="1321" xr:uid="{00000000-0005-0000-0000-000008120000}"/>
    <cellStyle name="Comma 7 3 2 2" xfId="1322" xr:uid="{00000000-0005-0000-0000-000009120000}"/>
    <cellStyle name="Comma 7 3 2 2 2" xfId="1323" xr:uid="{00000000-0005-0000-0000-00000A120000}"/>
    <cellStyle name="Comma 7 3 2 2 2 2" xfId="4521" xr:uid="{00000000-0005-0000-0000-00000B120000}"/>
    <cellStyle name="Comma 7 3 2 2 2 2 2" xfId="8772" xr:uid="{00000000-0005-0000-0000-00000C120000}"/>
    <cellStyle name="Comma 7 3 2 2 2 2 3" xfId="8773" xr:uid="{00000000-0005-0000-0000-00000D120000}"/>
    <cellStyle name="Comma 7 3 2 2 2 2 4" xfId="8774" xr:uid="{00000000-0005-0000-0000-00000E120000}"/>
    <cellStyle name="Comma 7 3 2 2 2 3" xfId="15032" xr:uid="{00000000-0005-0000-0000-00000F120000}"/>
    <cellStyle name="Comma 7 3 2 2 3" xfId="4520" xr:uid="{00000000-0005-0000-0000-000010120000}"/>
    <cellStyle name="Comma 7 3 2 2 3 2" xfId="8775" xr:uid="{00000000-0005-0000-0000-000011120000}"/>
    <cellStyle name="Comma 7 3 2 2 3 3" xfId="8776" xr:uid="{00000000-0005-0000-0000-000012120000}"/>
    <cellStyle name="Comma 7 3 2 2 3 4" xfId="8777" xr:uid="{00000000-0005-0000-0000-000013120000}"/>
    <cellStyle name="Comma 7 3 2 2 4" xfId="8778" xr:uid="{00000000-0005-0000-0000-000014120000}"/>
    <cellStyle name="Comma 7 3 2 2 4 2" xfId="8779" xr:uid="{00000000-0005-0000-0000-000015120000}"/>
    <cellStyle name="Comma 7 3 2 2 4 3" xfId="8780" xr:uid="{00000000-0005-0000-0000-000016120000}"/>
    <cellStyle name="Comma 7 3 2 2 4 4" xfId="8781" xr:uid="{00000000-0005-0000-0000-000017120000}"/>
    <cellStyle name="Comma 7 3 2 2 5" xfId="8782" xr:uid="{00000000-0005-0000-0000-000018120000}"/>
    <cellStyle name="Comma 7 3 2 2 5 2" xfId="8783" xr:uid="{00000000-0005-0000-0000-000019120000}"/>
    <cellStyle name="Comma 7 3 2 2 5 3" xfId="8784" xr:uid="{00000000-0005-0000-0000-00001A120000}"/>
    <cellStyle name="Comma 7 3 2 2 5 4" xfId="8785" xr:uid="{00000000-0005-0000-0000-00001B120000}"/>
    <cellStyle name="Comma 7 3 2 2 6" xfId="15033" xr:uid="{00000000-0005-0000-0000-00001C120000}"/>
    <cellStyle name="Comma 7 3 2 3" xfId="1324" xr:uid="{00000000-0005-0000-0000-00001D120000}"/>
    <cellStyle name="Comma 7 3 2 3 2" xfId="1325" xr:uid="{00000000-0005-0000-0000-00001E120000}"/>
    <cellStyle name="Comma 7 3 2 3 2 2" xfId="4523" xr:uid="{00000000-0005-0000-0000-00001F120000}"/>
    <cellStyle name="Comma 7 3 2 3 2 2 2" xfId="8786" xr:uid="{00000000-0005-0000-0000-000020120000}"/>
    <cellStyle name="Comma 7 3 2 3 2 2 3" xfId="8787" xr:uid="{00000000-0005-0000-0000-000021120000}"/>
    <cellStyle name="Comma 7 3 2 3 2 2 4" xfId="8788" xr:uid="{00000000-0005-0000-0000-000022120000}"/>
    <cellStyle name="Comma 7 3 2 3 2 3" xfId="15034" xr:uid="{00000000-0005-0000-0000-000023120000}"/>
    <cellStyle name="Comma 7 3 2 3 3" xfId="4522" xr:uid="{00000000-0005-0000-0000-000024120000}"/>
    <cellStyle name="Comma 7 3 2 3 3 2" xfId="8789" xr:uid="{00000000-0005-0000-0000-000025120000}"/>
    <cellStyle name="Comma 7 3 2 3 3 3" xfId="8790" xr:uid="{00000000-0005-0000-0000-000026120000}"/>
    <cellStyle name="Comma 7 3 2 3 3 4" xfId="8791" xr:uid="{00000000-0005-0000-0000-000027120000}"/>
    <cellStyle name="Comma 7 3 2 3 4" xfId="8792" xr:uid="{00000000-0005-0000-0000-000028120000}"/>
    <cellStyle name="Comma 7 3 2 3 4 2" xfId="8793" xr:uid="{00000000-0005-0000-0000-000029120000}"/>
    <cellStyle name="Comma 7 3 2 3 4 3" xfId="8794" xr:uid="{00000000-0005-0000-0000-00002A120000}"/>
    <cellStyle name="Comma 7 3 2 3 4 4" xfId="8795" xr:uid="{00000000-0005-0000-0000-00002B120000}"/>
    <cellStyle name="Comma 7 3 2 3 5" xfId="8796" xr:uid="{00000000-0005-0000-0000-00002C120000}"/>
    <cellStyle name="Comma 7 3 2 3 5 2" xfId="8797" xr:uid="{00000000-0005-0000-0000-00002D120000}"/>
    <cellStyle name="Comma 7 3 2 3 5 3" xfId="8798" xr:uid="{00000000-0005-0000-0000-00002E120000}"/>
    <cellStyle name="Comma 7 3 2 3 5 4" xfId="8799" xr:uid="{00000000-0005-0000-0000-00002F120000}"/>
    <cellStyle name="Comma 7 3 2 3 6" xfId="15035" xr:uid="{00000000-0005-0000-0000-000030120000}"/>
    <cellStyle name="Comma 7 3 2 4" xfId="1326" xr:uid="{00000000-0005-0000-0000-000031120000}"/>
    <cellStyle name="Comma 7 3 2 4 2" xfId="1327" xr:uid="{00000000-0005-0000-0000-000032120000}"/>
    <cellStyle name="Comma 7 3 2 4 2 2" xfId="4525" xr:uid="{00000000-0005-0000-0000-000033120000}"/>
    <cellStyle name="Comma 7 3 2 4 2 2 2" xfId="8800" xr:uid="{00000000-0005-0000-0000-000034120000}"/>
    <cellStyle name="Comma 7 3 2 4 2 2 3" xfId="8801" xr:uid="{00000000-0005-0000-0000-000035120000}"/>
    <cellStyle name="Comma 7 3 2 4 2 2 4" xfId="8802" xr:uid="{00000000-0005-0000-0000-000036120000}"/>
    <cellStyle name="Comma 7 3 2 4 2 3" xfId="15036" xr:uid="{00000000-0005-0000-0000-000037120000}"/>
    <cellStyle name="Comma 7 3 2 4 3" xfId="4524" xr:uid="{00000000-0005-0000-0000-000038120000}"/>
    <cellStyle name="Comma 7 3 2 4 3 2" xfId="8803" xr:uid="{00000000-0005-0000-0000-000039120000}"/>
    <cellStyle name="Comma 7 3 2 4 3 3" xfId="8804" xr:uid="{00000000-0005-0000-0000-00003A120000}"/>
    <cellStyle name="Comma 7 3 2 4 3 4" xfId="8805" xr:uid="{00000000-0005-0000-0000-00003B120000}"/>
    <cellStyle name="Comma 7 3 2 4 4" xfId="8806" xr:uid="{00000000-0005-0000-0000-00003C120000}"/>
    <cellStyle name="Comma 7 3 2 4 4 2" xfId="8807" xr:uid="{00000000-0005-0000-0000-00003D120000}"/>
    <cellStyle name="Comma 7 3 2 4 4 3" xfId="8808" xr:uid="{00000000-0005-0000-0000-00003E120000}"/>
    <cellStyle name="Comma 7 3 2 4 4 4" xfId="8809" xr:uid="{00000000-0005-0000-0000-00003F120000}"/>
    <cellStyle name="Comma 7 3 2 4 5" xfId="8810" xr:uid="{00000000-0005-0000-0000-000040120000}"/>
    <cellStyle name="Comma 7 3 2 4 5 2" xfId="8811" xr:uid="{00000000-0005-0000-0000-000041120000}"/>
    <cellStyle name="Comma 7 3 2 4 5 3" xfId="8812" xr:uid="{00000000-0005-0000-0000-000042120000}"/>
    <cellStyle name="Comma 7 3 2 4 5 4" xfId="8813" xr:uid="{00000000-0005-0000-0000-000043120000}"/>
    <cellStyle name="Comma 7 3 2 4 6" xfId="15037" xr:uid="{00000000-0005-0000-0000-000044120000}"/>
    <cellStyle name="Comma 7 3 2 5" xfId="1328" xr:uid="{00000000-0005-0000-0000-000045120000}"/>
    <cellStyle name="Comma 7 3 2 5 2" xfId="4526" xr:uid="{00000000-0005-0000-0000-000046120000}"/>
    <cellStyle name="Comma 7 3 2 5 2 2" xfId="8814" xr:uid="{00000000-0005-0000-0000-000047120000}"/>
    <cellStyle name="Comma 7 3 2 5 2 3" xfId="8815" xr:uid="{00000000-0005-0000-0000-000048120000}"/>
    <cellStyle name="Comma 7 3 2 5 2 4" xfId="8816" xr:uid="{00000000-0005-0000-0000-000049120000}"/>
    <cellStyle name="Comma 7 3 2 5 3" xfId="15038" xr:uid="{00000000-0005-0000-0000-00004A120000}"/>
    <cellStyle name="Comma 7 3 2 6" xfId="4519" xr:uid="{00000000-0005-0000-0000-00004B120000}"/>
    <cellStyle name="Comma 7 3 2 6 2" xfId="8817" xr:uid="{00000000-0005-0000-0000-00004C120000}"/>
    <cellStyle name="Comma 7 3 2 6 3" xfId="8818" xr:uid="{00000000-0005-0000-0000-00004D120000}"/>
    <cellStyle name="Comma 7 3 2 6 4" xfId="8819" xr:uid="{00000000-0005-0000-0000-00004E120000}"/>
    <cellStyle name="Comma 7 3 2 7" xfId="8820" xr:uid="{00000000-0005-0000-0000-00004F120000}"/>
    <cellStyle name="Comma 7 3 2 7 2" xfId="8821" xr:uid="{00000000-0005-0000-0000-000050120000}"/>
    <cellStyle name="Comma 7 3 2 7 3" xfId="8822" xr:uid="{00000000-0005-0000-0000-000051120000}"/>
    <cellStyle name="Comma 7 3 2 7 4" xfId="8823" xr:uid="{00000000-0005-0000-0000-000052120000}"/>
    <cellStyle name="Comma 7 3 2 8" xfId="8824" xr:uid="{00000000-0005-0000-0000-000053120000}"/>
    <cellStyle name="Comma 7 3 2 8 2" xfId="8825" xr:uid="{00000000-0005-0000-0000-000054120000}"/>
    <cellStyle name="Comma 7 3 2 8 3" xfId="8826" xr:uid="{00000000-0005-0000-0000-000055120000}"/>
    <cellStyle name="Comma 7 3 2 8 4" xfId="8827" xr:uid="{00000000-0005-0000-0000-000056120000}"/>
    <cellStyle name="Comma 7 3 2 9" xfId="15039" xr:uid="{00000000-0005-0000-0000-000057120000}"/>
    <cellStyle name="Comma 7 3 3" xfId="1329" xr:uid="{00000000-0005-0000-0000-000058120000}"/>
    <cellStyle name="Comma 7 3 3 2" xfId="1330" xr:uid="{00000000-0005-0000-0000-000059120000}"/>
    <cellStyle name="Comma 7 3 3 2 2" xfId="4528" xr:uid="{00000000-0005-0000-0000-00005A120000}"/>
    <cellStyle name="Comma 7 3 3 2 2 2" xfId="8828" xr:uid="{00000000-0005-0000-0000-00005B120000}"/>
    <cellStyle name="Comma 7 3 3 2 2 3" xfId="8829" xr:uid="{00000000-0005-0000-0000-00005C120000}"/>
    <cellStyle name="Comma 7 3 3 2 2 4" xfId="8830" xr:uid="{00000000-0005-0000-0000-00005D120000}"/>
    <cellStyle name="Comma 7 3 3 2 3" xfId="15040" xr:uid="{00000000-0005-0000-0000-00005E120000}"/>
    <cellStyle name="Comma 7 3 3 3" xfId="4527" xr:uid="{00000000-0005-0000-0000-00005F120000}"/>
    <cellStyle name="Comma 7 3 3 3 2" xfId="8831" xr:uid="{00000000-0005-0000-0000-000060120000}"/>
    <cellStyle name="Comma 7 3 3 3 3" xfId="8832" xr:uid="{00000000-0005-0000-0000-000061120000}"/>
    <cellStyle name="Comma 7 3 3 3 4" xfId="8833" xr:uid="{00000000-0005-0000-0000-000062120000}"/>
    <cellStyle name="Comma 7 3 3 4" xfId="8834" xr:uid="{00000000-0005-0000-0000-000063120000}"/>
    <cellStyle name="Comma 7 3 3 4 2" xfId="8835" xr:uid="{00000000-0005-0000-0000-000064120000}"/>
    <cellStyle name="Comma 7 3 3 4 3" xfId="8836" xr:uid="{00000000-0005-0000-0000-000065120000}"/>
    <cellStyle name="Comma 7 3 3 4 4" xfId="8837" xr:uid="{00000000-0005-0000-0000-000066120000}"/>
    <cellStyle name="Comma 7 3 3 5" xfId="8838" xr:uid="{00000000-0005-0000-0000-000067120000}"/>
    <cellStyle name="Comma 7 3 3 5 2" xfId="8839" xr:uid="{00000000-0005-0000-0000-000068120000}"/>
    <cellStyle name="Comma 7 3 3 5 3" xfId="8840" xr:uid="{00000000-0005-0000-0000-000069120000}"/>
    <cellStyle name="Comma 7 3 3 5 4" xfId="8841" xr:uid="{00000000-0005-0000-0000-00006A120000}"/>
    <cellStyle name="Comma 7 3 3 6" xfId="15041" xr:uid="{00000000-0005-0000-0000-00006B120000}"/>
    <cellStyle name="Comma 7 3 4" xfId="1331" xr:uid="{00000000-0005-0000-0000-00006C120000}"/>
    <cellStyle name="Comma 7 3 4 2" xfId="1332" xr:uid="{00000000-0005-0000-0000-00006D120000}"/>
    <cellStyle name="Comma 7 3 4 2 2" xfId="4530" xr:uid="{00000000-0005-0000-0000-00006E120000}"/>
    <cellStyle name="Comma 7 3 4 2 2 2" xfId="8842" xr:uid="{00000000-0005-0000-0000-00006F120000}"/>
    <cellStyle name="Comma 7 3 4 2 2 3" xfId="8843" xr:uid="{00000000-0005-0000-0000-000070120000}"/>
    <cellStyle name="Comma 7 3 4 2 2 4" xfId="8844" xr:uid="{00000000-0005-0000-0000-000071120000}"/>
    <cellStyle name="Comma 7 3 4 2 3" xfId="15042" xr:uid="{00000000-0005-0000-0000-000072120000}"/>
    <cellStyle name="Comma 7 3 4 3" xfId="4529" xr:uid="{00000000-0005-0000-0000-000073120000}"/>
    <cellStyle name="Comma 7 3 4 3 2" xfId="8845" xr:uid="{00000000-0005-0000-0000-000074120000}"/>
    <cellStyle name="Comma 7 3 4 3 3" xfId="8846" xr:uid="{00000000-0005-0000-0000-000075120000}"/>
    <cellStyle name="Comma 7 3 4 3 4" xfId="8847" xr:uid="{00000000-0005-0000-0000-000076120000}"/>
    <cellStyle name="Comma 7 3 4 4" xfId="8848" xr:uid="{00000000-0005-0000-0000-000077120000}"/>
    <cellStyle name="Comma 7 3 4 4 2" xfId="8849" xr:uid="{00000000-0005-0000-0000-000078120000}"/>
    <cellStyle name="Comma 7 3 4 4 3" xfId="8850" xr:uid="{00000000-0005-0000-0000-000079120000}"/>
    <cellStyle name="Comma 7 3 4 4 4" xfId="8851" xr:uid="{00000000-0005-0000-0000-00007A120000}"/>
    <cellStyle name="Comma 7 3 4 5" xfId="8852" xr:uid="{00000000-0005-0000-0000-00007B120000}"/>
    <cellStyle name="Comma 7 3 4 5 2" xfId="8853" xr:uid="{00000000-0005-0000-0000-00007C120000}"/>
    <cellStyle name="Comma 7 3 4 5 3" xfId="8854" xr:uid="{00000000-0005-0000-0000-00007D120000}"/>
    <cellStyle name="Comma 7 3 4 5 4" xfId="8855" xr:uid="{00000000-0005-0000-0000-00007E120000}"/>
    <cellStyle name="Comma 7 3 4 6" xfId="15043" xr:uid="{00000000-0005-0000-0000-00007F120000}"/>
    <cellStyle name="Comma 7 3 5" xfId="1333" xr:uid="{00000000-0005-0000-0000-000080120000}"/>
    <cellStyle name="Comma 7 3 5 2" xfId="1334" xr:uid="{00000000-0005-0000-0000-000081120000}"/>
    <cellStyle name="Comma 7 3 5 2 2" xfId="4532" xr:uid="{00000000-0005-0000-0000-000082120000}"/>
    <cellStyle name="Comma 7 3 5 2 2 2" xfId="8856" xr:uid="{00000000-0005-0000-0000-000083120000}"/>
    <cellStyle name="Comma 7 3 5 2 2 3" xfId="8857" xr:uid="{00000000-0005-0000-0000-000084120000}"/>
    <cellStyle name="Comma 7 3 5 2 2 4" xfId="8858" xr:uid="{00000000-0005-0000-0000-000085120000}"/>
    <cellStyle name="Comma 7 3 5 2 3" xfId="15044" xr:uid="{00000000-0005-0000-0000-000086120000}"/>
    <cellStyle name="Comma 7 3 5 3" xfId="4531" xr:uid="{00000000-0005-0000-0000-000087120000}"/>
    <cellStyle name="Comma 7 3 5 3 2" xfId="8859" xr:uid="{00000000-0005-0000-0000-000088120000}"/>
    <cellStyle name="Comma 7 3 5 3 3" xfId="8860" xr:uid="{00000000-0005-0000-0000-000089120000}"/>
    <cellStyle name="Comma 7 3 5 3 4" xfId="8861" xr:uid="{00000000-0005-0000-0000-00008A120000}"/>
    <cellStyle name="Comma 7 3 5 4" xfId="8862" xr:uid="{00000000-0005-0000-0000-00008B120000}"/>
    <cellStyle name="Comma 7 3 5 4 2" xfId="8863" xr:uid="{00000000-0005-0000-0000-00008C120000}"/>
    <cellStyle name="Comma 7 3 5 4 3" xfId="8864" xr:uid="{00000000-0005-0000-0000-00008D120000}"/>
    <cellStyle name="Comma 7 3 5 4 4" xfId="8865" xr:uid="{00000000-0005-0000-0000-00008E120000}"/>
    <cellStyle name="Comma 7 3 5 5" xfId="8866" xr:uid="{00000000-0005-0000-0000-00008F120000}"/>
    <cellStyle name="Comma 7 3 5 5 2" xfId="8867" xr:uid="{00000000-0005-0000-0000-000090120000}"/>
    <cellStyle name="Comma 7 3 5 5 3" xfId="8868" xr:uid="{00000000-0005-0000-0000-000091120000}"/>
    <cellStyle name="Comma 7 3 5 5 4" xfId="8869" xr:uid="{00000000-0005-0000-0000-000092120000}"/>
    <cellStyle name="Comma 7 3 5 6" xfId="15045" xr:uid="{00000000-0005-0000-0000-000093120000}"/>
    <cellStyle name="Comma 7 3 6" xfId="1335" xr:uid="{00000000-0005-0000-0000-000094120000}"/>
    <cellStyle name="Comma 7 3 6 2" xfId="4533" xr:uid="{00000000-0005-0000-0000-000095120000}"/>
    <cellStyle name="Comma 7 3 6 2 2" xfId="8870" xr:uid="{00000000-0005-0000-0000-000096120000}"/>
    <cellStyle name="Comma 7 3 6 2 3" xfId="8871" xr:uid="{00000000-0005-0000-0000-000097120000}"/>
    <cellStyle name="Comma 7 3 6 2 4" xfId="8872" xr:uid="{00000000-0005-0000-0000-000098120000}"/>
    <cellStyle name="Comma 7 3 6 3" xfId="15046" xr:uid="{00000000-0005-0000-0000-000099120000}"/>
    <cellStyle name="Comma 7 3 7" xfId="4518" xr:uid="{00000000-0005-0000-0000-00009A120000}"/>
    <cellStyle name="Comma 7 3 7 2" xfId="8873" xr:uid="{00000000-0005-0000-0000-00009B120000}"/>
    <cellStyle name="Comma 7 3 7 3" xfId="8874" xr:uid="{00000000-0005-0000-0000-00009C120000}"/>
    <cellStyle name="Comma 7 3 7 4" xfId="8875" xr:uid="{00000000-0005-0000-0000-00009D120000}"/>
    <cellStyle name="Comma 7 3 8" xfId="8876" xr:uid="{00000000-0005-0000-0000-00009E120000}"/>
    <cellStyle name="Comma 7 3 8 2" xfId="8877" xr:uid="{00000000-0005-0000-0000-00009F120000}"/>
    <cellStyle name="Comma 7 3 8 3" xfId="8878" xr:uid="{00000000-0005-0000-0000-0000A0120000}"/>
    <cellStyle name="Comma 7 3 8 4" xfId="8879" xr:uid="{00000000-0005-0000-0000-0000A1120000}"/>
    <cellStyle name="Comma 7 3 9" xfId="8880" xr:uid="{00000000-0005-0000-0000-0000A2120000}"/>
    <cellStyle name="Comma 7 3 9 2" xfId="8881" xr:uid="{00000000-0005-0000-0000-0000A3120000}"/>
    <cellStyle name="Comma 7 3 9 3" xfId="8882" xr:uid="{00000000-0005-0000-0000-0000A4120000}"/>
    <cellStyle name="Comma 7 3 9 4" xfId="8883" xr:uid="{00000000-0005-0000-0000-0000A5120000}"/>
    <cellStyle name="Comma 7 4" xfId="1336" xr:uid="{00000000-0005-0000-0000-0000A6120000}"/>
    <cellStyle name="Comma 7 4 2" xfId="1337" xr:uid="{00000000-0005-0000-0000-0000A7120000}"/>
    <cellStyle name="Comma 7 4 2 2" xfId="1338" xr:uid="{00000000-0005-0000-0000-0000A8120000}"/>
    <cellStyle name="Comma 7 4 2 2 2" xfId="4536" xr:uid="{00000000-0005-0000-0000-0000A9120000}"/>
    <cellStyle name="Comma 7 4 2 2 2 2" xfId="8884" xr:uid="{00000000-0005-0000-0000-0000AA120000}"/>
    <cellStyle name="Comma 7 4 2 2 2 3" xfId="8885" xr:uid="{00000000-0005-0000-0000-0000AB120000}"/>
    <cellStyle name="Comma 7 4 2 2 2 4" xfId="8886" xr:uid="{00000000-0005-0000-0000-0000AC120000}"/>
    <cellStyle name="Comma 7 4 2 2 3" xfId="15047" xr:uid="{00000000-0005-0000-0000-0000AD120000}"/>
    <cellStyle name="Comma 7 4 2 3" xfId="4535" xr:uid="{00000000-0005-0000-0000-0000AE120000}"/>
    <cellStyle name="Comma 7 4 2 3 2" xfId="8887" xr:uid="{00000000-0005-0000-0000-0000AF120000}"/>
    <cellStyle name="Comma 7 4 2 3 3" xfId="8888" xr:uid="{00000000-0005-0000-0000-0000B0120000}"/>
    <cellStyle name="Comma 7 4 2 3 4" xfId="8889" xr:uid="{00000000-0005-0000-0000-0000B1120000}"/>
    <cellStyle name="Comma 7 4 2 4" xfId="8890" xr:uid="{00000000-0005-0000-0000-0000B2120000}"/>
    <cellStyle name="Comma 7 4 2 4 2" xfId="8891" xr:uid="{00000000-0005-0000-0000-0000B3120000}"/>
    <cellStyle name="Comma 7 4 2 4 3" xfId="8892" xr:uid="{00000000-0005-0000-0000-0000B4120000}"/>
    <cellStyle name="Comma 7 4 2 4 4" xfId="8893" xr:uid="{00000000-0005-0000-0000-0000B5120000}"/>
    <cellStyle name="Comma 7 4 2 5" xfId="8894" xr:uid="{00000000-0005-0000-0000-0000B6120000}"/>
    <cellStyle name="Comma 7 4 2 5 2" xfId="8895" xr:uid="{00000000-0005-0000-0000-0000B7120000}"/>
    <cellStyle name="Comma 7 4 2 5 3" xfId="8896" xr:uid="{00000000-0005-0000-0000-0000B8120000}"/>
    <cellStyle name="Comma 7 4 2 5 4" xfId="8897" xr:uid="{00000000-0005-0000-0000-0000B9120000}"/>
    <cellStyle name="Comma 7 4 2 6" xfId="15048" xr:uid="{00000000-0005-0000-0000-0000BA120000}"/>
    <cellStyle name="Comma 7 4 3" xfId="1339" xr:uid="{00000000-0005-0000-0000-0000BB120000}"/>
    <cellStyle name="Comma 7 4 3 2" xfId="1340" xr:uid="{00000000-0005-0000-0000-0000BC120000}"/>
    <cellStyle name="Comma 7 4 3 2 2" xfId="4538" xr:uid="{00000000-0005-0000-0000-0000BD120000}"/>
    <cellStyle name="Comma 7 4 3 2 2 2" xfId="8898" xr:uid="{00000000-0005-0000-0000-0000BE120000}"/>
    <cellStyle name="Comma 7 4 3 2 2 3" xfId="8899" xr:uid="{00000000-0005-0000-0000-0000BF120000}"/>
    <cellStyle name="Comma 7 4 3 2 2 4" xfId="8900" xr:uid="{00000000-0005-0000-0000-0000C0120000}"/>
    <cellStyle name="Comma 7 4 3 2 3" xfId="15049" xr:uid="{00000000-0005-0000-0000-0000C1120000}"/>
    <cellStyle name="Comma 7 4 3 3" xfId="4537" xr:uid="{00000000-0005-0000-0000-0000C2120000}"/>
    <cellStyle name="Comma 7 4 3 3 2" xfId="8901" xr:uid="{00000000-0005-0000-0000-0000C3120000}"/>
    <cellStyle name="Comma 7 4 3 3 3" xfId="8902" xr:uid="{00000000-0005-0000-0000-0000C4120000}"/>
    <cellStyle name="Comma 7 4 3 3 4" xfId="8903" xr:uid="{00000000-0005-0000-0000-0000C5120000}"/>
    <cellStyle name="Comma 7 4 3 4" xfId="8904" xr:uid="{00000000-0005-0000-0000-0000C6120000}"/>
    <cellStyle name="Comma 7 4 3 4 2" xfId="8905" xr:uid="{00000000-0005-0000-0000-0000C7120000}"/>
    <cellStyle name="Comma 7 4 3 4 3" xfId="8906" xr:uid="{00000000-0005-0000-0000-0000C8120000}"/>
    <cellStyle name="Comma 7 4 3 4 4" xfId="8907" xr:uid="{00000000-0005-0000-0000-0000C9120000}"/>
    <cellStyle name="Comma 7 4 3 5" xfId="8908" xr:uid="{00000000-0005-0000-0000-0000CA120000}"/>
    <cellStyle name="Comma 7 4 3 5 2" xfId="8909" xr:uid="{00000000-0005-0000-0000-0000CB120000}"/>
    <cellStyle name="Comma 7 4 3 5 3" xfId="8910" xr:uid="{00000000-0005-0000-0000-0000CC120000}"/>
    <cellStyle name="Comma 7 4 3 5 4" xfId="8911" xr:uid="{00000000-0005-0000-0000-0000CD120000}"/>
    <cellStyle name="Comma 7 4 3 6" xfId="15050" xr:uid="{00000000-0005-0000-0000-0000CE120000}"/>
    <cellStyle name="Comma 7 4 4" xfId="1341" xr:uid="{00000000-0005-0000-0000-0000CF120000}"/>
    <cellStyle name="Comma 7 4 4 2" xfId="1342" xr:uid="{00000000-0005-0000-0000-0000D0120000}"/>
    <cellStyle name="Comma 7 4 4 2 2" xfId="4540" xr:uid="{00000000-0005-0000-0000-0000D1120000}"/>
    <cellStyle name="Comma 7 4 4 2 2 2" xfId="8912" xr:uid="{00000000-0005-0000-0000-0000D2120000}"/>
    <cellStyle name="Comma 7 4 4 2 2 3" xfId="8913" xr:uid="{00000000-0005-0000-0000-0000D3120000}"/>
    <cellStyle name="Comma 7 4 4 2 2 4" xfId="8914" xr:uid="{00000000-0005-0000-0000-0000D4120000}"/>
    <cellStyle name="Comma 7 4 4 2 3" xfId="15051" xr:uid="{00000000-0005-0000-0000-0000D5120000}"/>
    <cellStyle name="Comma 7 4 4 3" xfId="4539" xr:uid="{00000000-0005-0000-0000-0000D6120000}"/>
    <cellStyle name="Comma 7 4 4 3 2" xfId="8915" xr:uid="{00000000-0005-0000-0000-0000D7120000}"/>
    <cellStyle name="Comma 7 4 4 3 3" xfId="8916" xr:uid="{00000000-0005-0000-0000-0000D8120000}"/>
    <cellStyle name="Comma 7 4 4 3 4" xfId="8917" xr:uid="{00000000-0005-0000-0000-0000D9120000}"/>
    <cellStyle name="Comma 7 4 4 4" xfId="8918" xr:uid="{00000000-0005-0000-0000-0000DA120000}"/>
    <cellStyle name="Comma 7 4 4 4 2" xfId="8919" xr:uid="{00000000-0005-0000-0000-0000DB120000}"/>
    <cellStyle name="Comma 7 4 4 4 3" xfId="8920" xr:uid="{00000000-0005-0000-0000-0000DC120000}"/>
    <cellStyle name="Comma 7 4 4 4 4" xfId="8921" xr:uid="{00000000-0005-0000-0000-0000DD120000}"/>
    <cellStyle name="Comma 7 4 4 5" xfId="8922" xr:uid="{00000000-0005-0000-0000-0000DE120000}"/>
    <cellStyle name="Comma 7 4 4 5 2" xfId="8923" xr:uid="{00000000-0005-0000-0000-0000DF120000}"/>
    <cellStyle name="Comma 7 4 4 5 3" xfId="8924" xr:uid="{00000000-0005-0000-0000-0000E0120000}"/>
    <cellStyle name="Comma 7 4 4 5 4" xfId="8925" xr:uid="{00000000-0005-0000-0000-0000E1120000}"/>
    <cellStyle name="Comma 7 4 4 6" xfId="15052" xr:uid="{00000000-0005-0000-0000-0000E2120000}"/>
    <cellStyle name="Comma 7 4 5" xfId="1343" xr:uid="{00000000-0005-0000-0000-0000E3120000}"/>
    <cellStyle name="Comma 7 4 5 2" xfId="4541" xr:uid="{00000000-0005-0000-0000-0000E4120000}"/>
    <cellStyle name="Comma 7 4 5 2 2" xfId="8926" xr:uid="{00000000-0005-0000-0000-0000E5120000}"/>
    <cellStyle name="Comma 7 4 5 2 3" xfId="8927" xr:uid="{00000000-0005-0000-0000-0000E6120000}"/>
    <cellStyle name="Comma 7 4 5 2 4" xfId="8928" xr:uid="{00000000-0005-0000-0000-0000E7120000}"/>
    <cellStyle name="Comma 7 4 5 3" xfId="15053" xr:uid="{00000000-0005-0000-0000-0000E8120000}"/>
    <cellStyle name="Comma 7 4 6" xfId="4534" xr:uid="{00000000-0005-0000-0000-0000E9120000}"/>
    <cellStyle name="Comma 7 4 6 2" xfId="8929" xr:uid="{00000000-0005-0000-0000-0000EA120000}"/>
    <cellStyle name="Comma 7 4 6 3" xfId="8930" xr:uid="{00000000-0005-0000-0000-0000EB120000}"/>
    <cellStyle name="Comma 7 4 6 4" xfId="8931" xr:uid="{00000000-0005-0000-0000-0000EC120000}"/>
    <cellStyle name="Comma 7 4 7" xfId="8932" xr:uid="{00000000-0005-0000-0000-0000ED120000}"/>
    <cellStyle name="Comma 7 4 7 2" xfId="8933" xr:uid="{00000000-0005-0000-0000-0000EE120000}"/>
    <cellStyle name="Comma 7 4 7 3" xfId="8934" xr:uid="{00000000-0005-0000-0000-0000EF120000}"/>
    <cellStyle name="Comma 7 4 7 4" xfId="8935" xr:uid="{00000000-0005-0000-0000-0000F0120000}"/>
    <cellStyle name="Comma 7 4 8" xfId="8936" xr:uid="{00000000-0005-0000-0000-0000F1120000}"/>
    <cellStyle name="Comma 7 4 8 2" xfId="8937" xr:uid="{00000000-0005-0000-0000-0000F2120000}"/>
    <cellStyle name="Comma 7 4 8 3" xfId="8938" xr:uid="{00000000-0005-0000-0000-0000F3120000}"/>
    <cellStyle name="Comma 7 4 8 4" xfId="8939" xr:uid="{00000000-0005-0000-0000-0000F4120000}"/>
    <cellStyle name="Comma 7 4 9" xfId="15054" xr:uid="{00000000-0005-0000-0000-0000F5120000}"/>
    <cellStyle name="Comma 7 5" xfId="1344" xr:uid="{00000000-0005-0000-0000-0000F6120000}"/>
    <cellStyle name="Comma 7 5 2" xfId="1345" xr:uid="{00000000-0005-0000-0000-0000F7120000}"/>
    <cellStyle name="Comma 7 5 2 2" xfId="1346" xr:uid="{00000000-0005-0000-0000-0000F8120000}"/>
    <cellStyle name="Comma 7 5 2 2 2" xfId="4544" xr:uid="{00000000-0005-0000-0000-0000F9120000}"/>
    <cellStyle name="Comma 7 5 2 2 2 2" xfId="8940" xr:uid="{00000000-0005-0000-0000-0000FA120000}"/>
    <cellStyle name="Comma 7 5 2 2 2 3" xfId="8941" xr:uid="{00000000-0005-0000-0000-0000FB120000}"/>
    <cellStyle name="Comma 7 5 2 2 2 4" xfId="8942" xr:uid="{00000000-0005-0000-0000-0000FC120000}"/>
    <cellStyle name="Comma 7 5 2 2 3" xfId="15055" xr:uid="{00000000-0005-0000-0000-0000FD120000}"/>
    <cellStyle name="Comma 7 5 2 3" xfId="4543" xr:uid="{00000000-0005-0000-0000-0000FE120000}"/>
    <cellStyle name="Comma 7 5 2 3 2" xfId="8943" xr:uid="{00000000-0005-0000-0000-0000FF120000}"/>
    <cellStyle name="Comma 7 5 2 3 3" xfId="8944" xr:uid="{00000000-0005-0000-0000-000000130000}"/>
    <cellStyle name="Comma 7 5 2 3 4" xfId="8945" xr:uid="{00000000-0005-0000-0000-000001130000}"/>
    <cellStyle name="Comma 7 5 2 4" xfId="8946" xr:uid="{00000000-0005-0000-0000-000002130000}"/>
    <cellStyle name="Comma 7 5 2 4 2" xfId="8947" xr:uid="{00000000-0005-0000-0000-000003130000}"/>
    <cellStyle name="Comma 7 5 2 4 3" xfId="8948" xr:uid="{00000000-0005-0000-0000-000004130000}"/>
    <cellStyle name="Comma 7 5 2 4 4" xfId="8949" xr:uid="{00000000-0005-0000-0000-000005130000}"/>
    <cellStyle name="Comma 7 5 2 5" xfId="8950" xr:uid="{00000000-0005-0000-0000-000006130000}"/>
    <cellStyle name="Comma 7 5 2 5 2" xfId="8951" xr:uid="{00000000-0005-0000-0000-000007130000}"/>
    <cellStyle name="Comma 7 5 2 5 3" xfId="8952" xr:uid="{00000000-0005-0000-0000-000008130000}"/>
    <cellStyle name="Comma 7 5 2 5 4" xfId="8953" xr:uid="{00000000-0005-0000-0000-000009130000}"/>
    <cellStyle name="Comma 7 5 2 6" xfId="15056" xr:uid="{00000000-0005-0000-0000-00000A130000}"/>
    <cellStyle name="Comma 7 5 3" xfId="1347" xr:uid="{00000000-0005-0000-0000-00000B130000}"/>
    <cellStyle name="Comma 7 5 3 2" xfId="1348" xr:uid="{00000000-0005-0000-0000-00000C130000}"/>
    <cellStyle name="Comma 7 5 3 2 2" xfId="4546" xr:uid="{00000000-0005-0000-0000-00000D130000}"/>
    <cellStyle name="Comma 7 5 3 2 2 2" xfId="8954" xr:uid="{00000000-0005-0000-0000-00000E130000}"/>
    <cellStyle name="Comma 7 5 3 2 2 3" xfId="8955" xr:uid="{00000000-0005-0000-0000-00000F130000}"/>
    <cellStyle name="Comma 7 5 3 2 2 4" xfId="8956" xr:uid="{00000000-0005-0000-0000-000010130000}"/>
    <cellStyle name="Comma 7 5 3 2 3" xfId="15057" xr:uid="{00000000-0005-0000-0000-000011130000}"/>
    <cellStyle name="Comma 7 5 3 3" xfId="4545" xr:uid="{00000000-0005-0000-0000-000012130000}"/>
    <cellStyle name="Comma 7 5 3 3 2" xfId="8957" xr:uid="{00000000-0005-0000-0000-000013130000}"/>
    <cellStyle name="Comma 7 5 3 3 3" xfId="8958" xr:uid="{00000000-0005-0000-0000-000014130000}"/>
    <cellStyle name="Comma 7 5 3 3 4" xfId="8959" xr:uid="{00000000-0005-0000-0000-000015130000}"/>
    <cellStyle name="Comma 7 5 3 4" xfId="8960" xr:uid="{00000000-0005-0000-0000-000016130000}"/>
    <cellStyle name="Comma 7 5 3 4 2" xfId="8961" xr:uid="{00000000-0005-0000-0000-000017130000}"/>
    <cellStyle name="Comma 7 5 3 4 3" xfId="8962" xr:uid="{00000000-0005-0000-0000-000018130000}"/>
    <cellStyle name="Comma 7 5 3 4 4" xfId="8963" xr:uid="{00000000-0005-0000-0000-000019130000}"/>
    <cellStyle name="Comma 7 5 3 5" xfId="8964" xr:uid="{00000000-0005-0000-0000-00001A130000}"/>
    <cellStyle name="Comma 7 5 3 5 2" xfId="8965" xr:uid="{00000000-0005-0000-0000-00001B130000}"/>
    <cellStyle name="Comma 7 5 3 5 3" xfId="8966" xr:uid="{00000000-0005-0000-0000-00001C130000}"/>
    <cellStyle name="Comma 7 5 3 5 4" xfId="8967" xr:uid="{00000000-0005-0000-0000-00001D130000}"/>
    <cellStyle name="Comma 7 5 3 6" xfId="15058" xr:uid="{00000000-0005-0000-0000-00001E130000}"/>
    <cellStyle name="Comma 7 5 4" xfId="1349" xr:uid="{00000000-0005-0000-0000-00001F130000}"/>
    <cellStyle name="Comma 7 5 4 2" xfId="1350" xr:uid="{00000000-0005-0000-0000-000020130000}"/>
    <cellStyle name="Comma 7 5 4 2 2" xfId="4548" xr:uid="{00000000-0005-0000-0000-000021130000}"/>
    <cellStyle name="Comma 7 5 4 2 2 2" xfId="8968" xr:uid="{00000000-0005-0000-0000-000022130000}"/>
    <cellStyle name="Comma 7 5 4 2 2 3" xfId="8969" xr:uid="{00000000-0005-0000-0000-000023130000}"/>
    <cellStyle name="Comma 7 5 4 2 2 4" xfId="8970" xr:uid="{00000000-0005-0000-0000-000024130000}"/>
    <cellStyle name="Comma 7 5 4 2 3" xfId="15059" xr:uid="{00000000-0005-0000-0000-000025130000}"/>
    <cellStyle name="Comma 7 5 4 3" xfId="4547" xr:uid="{00000000-0005-0000-0000-000026130000}"/>
    <cellStyle name="Comma 7 5 4 3 2" xfId="8971" xr:uid="{00000000-0005-0000-0000-000027130000}"/>
    <cellStyle name="Comma 7 5 4 3 3" xfId="8972" xr:uid="{00000000-0005-0000-0000-000028130000}"/>
    <cellStyle name="Comma 7 5 4 3 4" xfId="8973" xr:uid="{00000000-0005-0000-0000-000029130000}"/>
    <cellStyle name="Comma 7 5 4 4" xfId="8974" xr:uid="{00000000-0005-0000-0000-00002A130000}"/>
    <cellStyle name="Comma 7 5 4 4 2" xfId="8975" xr:uid="{00000000-0005-0000-0000-00002B130000}"/>
    <cellStyle name="Comma 7 5 4 4 3" xfId="8976" xr:uid="{00000000-0005-0000-0000-00002C130000}"/>
    <cellStyle name="Comma 7 5 4 4 4" xfId="8977" xr:uid="{00000000-0005-0000-0000-00002D130000}"/>
    <cellStyle name="Comma 7 5 4 5" xfId="8978" xr:uid="{00000000-0005-0000-0000-00002E130000}"/>
    <cellStyle name="Comma 7 5 4 5 2" xfId="8979" xr:uid="{00000000-0005-0000-0000-00002F130000}"/>
    <cellStyle name="Comma 7 5 4 5 3" xfId="8980" xr:uid="{00000000-0005-0000-0000-000030130000}"/>
    <cellStyle name="Comma 7 5 4 5 4" xfId="8981" xr:uid="{00000000-0005-0000-0000-000031130000}"/>
    <cellStyle name="Comma 7 5 4 6" xfId="15060" xr:uid="{00000000-0005-0000-0000-000032130000}"/>
    <cellStyle name="Comma 7 5 5" xfId="1351" xr:uid="{00000000-0005-0000-0000-000033130000}"/>
    <cellStyle name="Comma 7 5 5 2" xfId="4549" xr:uid="{00000000-0005-0000-0000-000034130000}"/>
    <cellStyle name="Comma 7 5 5 2 2" xfId="8982" xr:uid="{00000000-0005-0000-0000-000035130000}"/>
    <cellStyle name="Comma 7 5 5 2 3" xfId="8983" xr:uid="{00000000-0005-0000-0000-000036130000}"/>
    <cellStyle name="Comma 7 5 5 2 4" xfId="8984" xr:uid="{00000000-0005-0000-0000-000037130000}"/>
    <cellStyle name="Comma 7 5 5 3" xfId="15061" xr:uid="{00000000-0005-0000-0000-000038130000}"/>
    <cellStyle name="Comma 7 5 6" xfId="4542" xr:uid="{00000000-0005-0000-0000-000039130000}"/>
    <cellStyle name="Comma 7 5 6 2" xfId="8985" xr:uid="{00000000-0005-0000-0000-00003A130000}"/>
    <cellStyle name="Comma 7 5 6 3" xfId="8986" xr:uid="{00000000-0005-0000-0000-00003B130000}"/>
    <cellStyle name="Comma 7 5 6 4" xfId="8987" xr:uid="{00000000-0005-0000-0000-00003C130000}"/>
    <cellStyle name="Comma 7 5 7" xfId="8988" xr:uid="{00000000-0005-0000-0000-00003D130000}"/>
    <cellStyle name="Comma 7 5 7 2" xfId="8989" xr:uid="{00000000-0005-0000-0000-00003E130000}"/>
    <cellStyle name="Comma 7 5 7 3" xfId="8990" xr:uid="{00000000-0005-0000-0000-00003F130000}"/>
    <cellStyle name="Comma 7 5 7 4" xfId="8991" xr:uid="{00000000-0005-0000-0000-000040130000}"/>
    <cellStyle name="Comma 7 5 8" xfId="8992" xr:uid="{00000000-0005-0000-0000-000041130000}"/>
    <cellStyle name="Comma 7 5 8 2" xfId="8993" xr:uid="{00000000-0005-0000-0000-000042130000}"/>
    <cellStyle name="Comma 7 5 8 3" xfId="8994" xr:uid="{00000000-0005-0000-0000-000043130000}"/>
    <cellStyle name="Comma 7 5 8 4" xfId="8995" xr:uid="{00000000-0005-0000-0000-000044130000}"/>
    <cellStyle name="Comma 7 5 9" xfId="15062" xr:uid="{00000000-0005-0000-0000-000045130000}"/>
    <cellStyle name="Comma 7 6" xfId="3922" xr:uid="{00000000-0005-0000-0000-000046130000}"/>
    <cellStyle name="Comma 7 7" xfId="8996" xr:uid="{00000000-0005-0000-0000-000047130000}"/>
    <cellStyle name="Comma 7 8" xfId="8997" xr:uid="{00000000-0005-0000-0000-000048130000}"/>
    <cellStyle name="Comma 7 9" xfId="8998" xr:uid="{00000000-0005-0000-0000-000049130000}"/>
    <cellStyle name="Comma 8" xfId="158" xr:uid="{00000000-0005-0000-0000-00004A130000}"/>
    <cellStyle name="Comma 8 2" xfId="1352" xr:uid="{00000000-0005-0000-0000-00004B130000}"/>
    <cellStyle name="Comma 8 2 10" xfId="15063" xr:uid="{00000000-0005-0000-0000-00004C130000}"/>
    <cellStyle name="Comma 8 2 2" xfId="1353" xr:uid="{00000000-0005-0000-0000-00004D130000}"/>
    <cellStyle name="Comma 8 2 2 2" xfId="1354" xr:uid="{00000000-0005-0000-0000-00004E130000}"/>
    <cellStyle name="Comma 8 2 2 2 2" xfId="1355" xr:uid="{00000000-0005-0000-0000-00004F130000}"/>
    <cellStyle name="Comma 8 2 2 2 2 2" xfId="4551" xr:uid="{00000000-0005-0000-0000-000050130000}"/>
    <cellStyle name="Comma 8 2 2 2 2 2 2" xfId="8999" xr:uid="{00000000-0005-0000-0000-000051130000}"/>
    <cellStyle name="Comma 8 2 2 2 2 2 3" xfId="9000" xr:uid="{00000000-0005-0000-0000-000052130000}"/>
    <cellStyle name="Comma 8 2 2 2 2 2 4" xfId="9001" xr:uid="{00000000-0005-0000-0000-000053130000}"/>
    <cellStyle name="Comma 8 2 2 2 2 3" xfId="15064" xr:uid="{00000000-0005-0000-0000-000054130000}"/>
    <cellStyle name="Comma 8 2 2 2 3" xfId="4550" xr:uid="{00000000-0005-0000-0000-000055130000}"/>
    <cellStyle name="Comma 8 2 2 2 3 2" xfId="9002" xr:uid="{00000000-0005-0000-0000-000056130000}"/>
    <cellStyle name="Comma 8 2 2 2 3 3" xfId="9003" xr:uid="{00000000-0005-0000-0000-000057130000}"/>
    <cellStyle name="Comma 8 2 2 2 3 4" xfId="9004" xr:uid="{00000000-0005-0000-0000-000058130000}"/>
    <cellStyle name="Comma 8 2 2 2 4" xfId="9005" xr:uid="{00000000-0005-0000-0000-000059130000}"/>
    <cellStyle name="Comma 8 2 2 2 4 2" xfId="9006" xr:uid="{00000000-0005-0000-0000-00005A130000}"/>
    <cellStyle name="Comma 8 2 2 2 4 3" xfId="9007" xr:uid="{00000000-0005-0000-0000-00005B130000}"/>
    <cellStyle name="Comma 8 2 2 2 4 4" xfId="9008" xr:uid="{00000000-0005-0000-0000-00005C130000}"/>
    <cellStyle name="Comma 8 2 2 2 5" xfId="9009" xr:uid="{00000000-0005-0000-0000-00005D130000}"/>
    <cellStyle name="Comma 8 2 2 2 5 2" xfId="9010" xr:uid="{00000000-0005-0000-0000-00005E130000}"/>
    <cellStyle name="Comma 8 2 2 2 5 3" xfId="9011" xr:uid="{00000000-0005-0000-0000-00005F130000}"/>
    <cellStyle name="Comma 8 2 2 2 5 4" xfId="9012" xr:uid="{00000000-0005-0000-0000-000060130000}"/>
    <cellStyle name="Comma 8 2 2 2 6" xfId="15065" xr:uid="{00000000-0005-0000-0000-000061130000}"/>
    <cellStyle name="Comma 8 2 2 3" xfId="1356" xr:uid="{00000000-0005-0000-0000-000062130000}"/>
    <cellStyle name="Comma 8 2 2 3 2" xfId="1357" xr:uid="{00000000-0005-0000-0000-000063130000}"/>
    <cellStyle name="Comma 8 2 2 3 2 2" xfId="4553" xr:uid="{00000000-0005-0000-0000-000064130000}"/>
    <cellStyle name="Comma 8 2 2 3 2 2 2" xfId="9013" xr:uid="{00000000-0005-0000-0000-000065130000}"/>
    <cellStyle name="Comma 8 2 2 3 2 2 3" xfId="9014" xr:uid="{00000000-0005-0000-0000-000066130000}"/>
    <cellStyle name="Comma 8 2 2 3 2 2 4" xfId="9015" xr:uid="{00000000-0005-0000-0000-000067130000}"/>
    <cellStyle name="Comma 8 2 2 3 2 3" xfId="15066" xr:uid="{00000000-0005-0000-0000-000068130000}"/>
    <cellStyle name="Comma 8 2 2 3 3" xfId="4552" xr:uid="{00000000-0005-0000-0000-000069130000}"/>
    <cellStyle name="Comma 8 2 2 3 3 2" xfId="9016" xr:uid="{00000000-0005-0000-0000-00006A130000}"/>
    <cellStyle name="Comma 8 2 2 3 3 3" xfId="9017" xr:uid="{00000000-0005-0000-0000-00006B130000}"/>
    <cellStyle name="Comma 8 2 2 3 3 4" xfId="9018" xr:uid="{00000000-0005-0000-0000-00006C130000}"/>
    <cellStyle name="Comma 8 2 2 3 4" xfId="9019" xr:uid="{00000000-0005-0000-0000-00006D130000}"/>
    <cellStyle name="Comma 8 2 2 3 4 2" xfId="9020" xr:uid="{00000000-0005-0000-0000-00006E130000}"/>
    <cellStyle name="Comma 8 2 2 3 4 3" xfId="9021" xr:uid="{00000000-0005-0000-0000-00006F130000}"/>
    <cellStyle name="Comma 8 2 2 3 4 4" xfId="9022" xr:uid="{00000000-0005-0000-0000-000070130000}"/>
    <cellStyle name="Comma 8 2 2 3 5" xfId="9023" xr:uid="{00000000-0005-0000-0000-000071130000}"/>
    <cellStyle name="Comma 8 2 2 3 5 2" xfId="9024" xr:uid="{00000000-0005-0000-0000-000072130000}"/>
    <cellStyle name="Comma 8 2 2 3 5 3" xfId="9025" xr:uid="{00000000-0005-0000-0000-000073130000}"/>
    <cellStyle name="Comma 8 2 2 3 5 4" xfId="9026" xr:uid="{00000000-0005-0000-0000-000074130000}"/>
    <cellStyle name="Comma 8 2 2 3 6" xfId="15067" xr:uid="{00000000-0005-0000-0000-000075130000}"/>
    <cellStyle name="Comma 8 2 2 4" xfId="1358" xr:uid="{00000000-0005-0000-0000-000076130000}"/>
    <cellStyle name="Comma 8 2 2 4 2" xfId="1359" xr:uid="{00000000-0005-0000-0000-000077130000}"/>
    <cellStyle name="Comma 8 2 2 4 2 2" xfId="4555" xr:uid="{00000000-0005-0000-0000-000078130000}"/>
    <cellStyle name="Comma 8 2 2 4 2 2 2" xfId="9027" xr:uid="{00000000-0005-0000-0000-000079130000}"/>
    <cellStyle name="Comma 8 2 2 4 2 2 3" xfId="9028" xr:uid="{00000000-0005-0000-0000-00007A130000}"/>
    <cellStyle name="Comma 8 2 2 4 2 2 4" xfId="9029" xr:uid="{00000000-0005-0000-0000-00007B130000}"/>
    <cellStyle name="Comma 8 2 2 4 2 3" xfId="15068" xr:uid="{00000000-0005-0000-0000-00007C130000}"/>
    <cellStyle name="Comma 8 2 2 4 3" xfId="4554" xr:uid="{00000000-0005-0000-0000-00007D130000}"/>
    <cellStyle name="Comma 8 2 2 4 3 2" xfId="9030" xr:uid="{00000000-0005-0000-0000-00007E130000}"/>
    <cellStyle name="Comma 8 2 2 4 3 3" xfId="9031" xr:uid="{00000000-0005-0000-0000-00007F130000}"/>
    <cellStyle name="Comma 8 2 2 4 3 4" xfId="9032" xr:uid="{00000000-0005-0000-0000-000080130000}"/>
    <cellStyle name="Comma 8 2 2 4 4" xfId="9033" xr:uid="{00000000-0005-0000-0000-000081130000}"/>
    <cellStyle name="Comma 8 2 2 4 4 2" xfId="9034" xr:uid="{00000000-0005-0000-0000-000082130000}"/>
    <cellStyle name="Comma 8 2 2 4 4 3" xfId="9035" xr:uid="{00000000-0005-0000-0000-000083130000}"/>
    <cellStyle name="Comma 8 2 2 4 4 4" xfId="9036" xr:uid="{00000000-0005-0000-0000-000084130000}"/>
    <cellStyle name="Comma 8 2 2 4 5" xfId="9037" xr:uid="{00000000-0005-0000-0000-000085130000}"/>
    <cellStyle name="Comma 8 2 2 4 5 2" xfId="9038" xr:uid="{00000000-0005-0000-0000-000086130000}"/>
    <cellStyle name="Comma 8 2 2 4 5 3" xfId="9039" xr:uid="{00000000-0005-0000-0000-000087130000}"/>
    <cellStyle name="Comma 8 2 2 4 5 4" xfId="9040" xr:uid="{00000000-0005-0000-0000-000088130000}"/>
    <cellStyle name="Comma 8 2 2 4 6" xfId="15069" xr:uid="{00000000-0005-0000-0000-000089130000}"/>
    <cellStyle name="Comma 8 2 2 5" xfId="1360" xr:uid="{00000000-0005-0000-0000-00008A130000}"/>
    <cellStyle name="Comma 8 2 2 5 2" xfId="4556" xr:uid="{00000000-0005-0000-0000-00008B130000}"/>
    <cellStyle name="Comma 8 2 2 5 2 2" xfId="9041" xr:uid="{00000000-0005-0000-0000-00008C130000}"/>
    <cellStyle name="Comma 8 2 2 5 2 3" xfId="9042" xr:uid="{00000000-0005-0000-0000-00008D130000}"/>
    <cellStyle name="Comma 8 2 2 5 2 4" xfId="9043" xr:uid="{00000000-0005-0000-0000-00008E130000}"/>
    <cellStyle name="Comma 8 2 2 5 3" xfId="15070" xr:uid="{00000000-0005-0000-0000-00008F130000}"/>
    <cellStyle name="Comma 8 2 2 6" xfId="3926" xr:uid="{00000000-0005-0000-0000-000090130000}"/>
    <cellStyle name="Comma 8 2 2 6 2" xfId="9044" xr:uid="{00000000-0005-0000-0000-000091130000}"/>
    <cellStyle name="Comma 8 2 2 6 3" xfId="9045" xr:uid="{00000000-0005-0000-0000-000092130000}"/>
    <cellStyle name="Comma 8 2 2 6 4" xfId="9046" xr:uid="{00000000-0005-0000-0000-000093130000}"/>
    <cellStyle name="Comma 8 2 2 7" xfId="9047" xr:uid="{00000000-0005-0000-0000-000094130000}"/>
    <cellStyle name="Comma 8 2 2 7 2" xfId="9048" xr:uid="{00000000-0005-0000-0000-000095130000}"/>
    <cellStyle name="Comma 8 2 2 7 3" xfId="9049" xr:uid="{00000000-0005-0000-0000-000096130000}"/>
    <cellStyle name="Comma 8 2 2 7 4" xfId="9050" xr:uid="{00000000-0005-0000-0000-000097130000}"/>
    <cellStyle name="Comma 8 2 2 8" xfId="9051" xr:uid="{00000000-0005-0000-0000-000098130000}"/>
    <cellStyle name="Comma 8 2 2 8 2" xfId="9052" xr:uid="{00000000-0005-0000-0000-000099130000}"/>
    <cellStyle name="Comma 8 2 2 8 3" xfId="9053" xr:uid="{00000000-0005-0000-0000-00009A130000}"/>
    <cellStyle name="Comma 8 2 2 8 4" xfId="9054" xr:uid="{00000000-0005-0000-0000-00009B130000}"/>
    <cellStyle name="Comma 8 2 2 9" xfId="15071" xr:uid="{00000000-0005-0000-0000-00009C130000}"/>
    <cellStyle name="Comma 8 2 3" xfId="1361" xr:uid="{00000000-0005-0000-0000-00009D130000}"/>
    <cellStyle name="Comma 8 2 3 2" xfId="1362" xr:uid="{00000000-0005-0000-0000-00009E130000}"/>
    <cellStyle name="Comma 8 2 3 2 2" xfId="4558" xr:uid="{00000000-0005-0000-0000-00009F130000}"/>
    <cellStyle name="Comma 8 2 3 2 2 2" xfId="9055" xr:uid="{00000000-0005-0000-0000-0000A0130000}"/>
    <cellStyle name="Comma 8 2 3 2 2 3" xfId="9056" xr:uid="{00000000-0005-0000-0000-0000A1130000}"/>
    <cellStyle name="Comma 8 2 3 2 2 4" xfId="9057" xr:uid="{00000000-0005-0000-0000-0000A2130000}"/>
    <cellStyle name="Comma 8 2 3 2 3" xfId="15072" xr:uid="{00000000-0005-0000-0000-0000A3130000}"/>
    <cellStyle name="Comma 8 2 3 3" xfId="4557" xr:uid="{00000000-0005-0000-0000-0000A4130000}"/>
    <cellStyle name="Comma 8 2 3 3 2" xfId="9058" xr:uid="{00000000-0005-0000-0000-0000A5130000}"/>
    <cellStyle name="Comma 8 2 3 3 3" xfId="9059" xr:uid="{00000000-0005-0000-0000-0000A6130000}"/>
    <cellStyle name="Comma 8 2 3 3 4" xfId="9060" xr:uid="{00000000-0005-0000-0000-0000A7130000}"/>
    <cellStyle name="Comma 8 2 3 4" xfId="9061" xr:uid="{00000000-0005-0000-0000-0000A8130000}"/>
    <cellStyle name="Comma 8 2 3 4 2" xfId="9062" xr:uid="{00000000-0005-0000-0000-0000A9130000}"/>
    <cellStyle name="Comma 8 2 3 4 3" xfId="9063" xr:uid="{00000000-0005-0000-0000-0000AA130000}"/>
    <cellStyle name="Comma 8 2 3 4 4" xfId="9064" xr:uid="{00000000-0005-0000-0000-0000AB130000}"/>
    <cellStyle name="Comma 8 2 3 5" xfId="9065" xr:uid="{00000000-0005-0000-0000-0000AC130000}"/>
    <cellStyle name="Comma 8 2 3 5 2" xfId="9066" xr:uid="{00000000-0005-0000-0000-0000AD130000}"/>
    <cellStyle name="Comma 8 2 3 5 3" xfId="9067" xr:uid="{00000000-0005-0000-0000-0000AE130000}"/>
    <cellStyle name="Comma 8 2 3 5 4" xfId="9068" xr:uid="{00000000-0005-0000-0000-0000AF130000}"/>
    <cellStyle name="Comma 8 2 3 6" xfId="15073" xr:uid="{00000000-0005-0000-0000-0000B0130000}"/>
    <cellStyle name="Comma 8 2 4" xfId="1363" xr:uid="{00000000-0005-0000-0000-0000B1130000}"/>
    <cellStyle name="Comma 8 2 4 2" xfId="1364" xr:uid="{00000000-0005-0000-0000-0000B2130000}"/>
    <cellStyle name="Comma 8 2 4 2 2" xfId="4560" xr:uid="{00000000-0005-0000-0000-0000B3130000}"/>
    <cellStyle name="Comma 8 2 4 2 2 2" xfId="9069" xr:uid="{00000000-0005-0000-0000-0000B4130000}"/>
    <cellStyle name="Comma 8 2 4 2 2 3" xfId="9070" xr:uid="{00000000-0005-0000-0000-0000B5130000}"/>
    <cellStyle name="Comma 8 2 4 2 2 4" xfId="9071" xr:uid="{00000000-0005-0000-0000-0000B6130000}"/>
    <cellStyle name="Comma 8 2 4 2 3" xfId="15074" xr:uid="{00000000-0005-0000-0000-0000B7130000}"/>
    <cellStyle name="Comma 8 2 4 3" xfId="4559" xr:uid="{00000000-0005-0000-0000-0000B8130000}"/>
    <cellStyle name="Comma 8 2 4 3 2" xfId="9072" xr:uid="{00000000-0005-0000-0000-0000B9130000}"/>
    <cellStyle name="Comma 8 2 4 3 3" xfId="9073" xr:uid="{00000000-0005-0000-0000-0000BA130000}"/>
    <cellStyle name="Comma 8 2 4 3 4" xfId="9074" xr:uid="{00000000-0005-0000-0000-0000BB130000}"/>
    <cellStyle name="Comma 8 2 4 4" xfId="9075" xr:uid="{00000000-0005-0000-0000-0000BC130000}"/>
    <cellStyle name="Comma 8 2 4 4 2" xfId="9076" xr:uid="{00000000-0005-0000-0000-0000BD130000}"/>
    <cellStyle name="Comma 8 2 4 4 3" xfId="9077" xr:uid="{00000000-0005-0000-0000-0000BE130000}"/>
    <cellStyle name="Comma 8 2 4 4 4" xfId="9078" xr:uid="{00000000-0005-0000-0000-0000BF130000}"/>
    <cellStyle name="Comma 8 2 4 5" xfId="9079" xr:uid="{00000000-0005-0000-0000-0000C0130000}"/>
    <cellStyle name="Comma 8 2 4 5 2" xfId="9080" xr:uid="{00000000-0005-0000-0000-0000C1130000}"/>
    <cellStyle name="Comma 8 2 4 5 3" xfId="9081" xr:uid="{00000000-0005-0000-0000-0000C2130000}"/>
    <cellStyle name="Comma 8 2 4 5 4" xfId="9082" xr:uid="{00000000-0005-0000-0000-0000C3130000}"/>
    <cellStyle name="Comma 8 2 4 6" xfId="15075" xr:uid="{00000000-0005-0000-0000-0000C4130000}"/>
    <cellStyle name="Comma 8 2 5" xfId="1365" xr:uid="{00000000-0005-0000-0000-0000C5130000}"/>
    <cellStyle name="Comma 8 2 5 2" xfId="1366" xr:uid="{00000000-0005-0000-0000-0000C6130000}"/>
    <cellStyle name="Comma 8 2 5 2 2" xfId="4562" xr:uid="{00000000-0005-0000-0000-0000C7130000}"/>
    <cellStyle name="Comma 8 2 5 2 2 2" xfId="9083" xr:uid="{00000000-0005-0000-0000-0000C8130000}"/>
    <cellStyle name="Comma 8 2 5 2 2 3" xfId="9084" xr:uid="{00000000-0005-0000-0000-0000C9130000}"/>
    <cellStyle name="Comma 8 2 5 2 2 4" xfId="9085" xr:uid="{00000000-0005-0000-0000-0000CA130000}"/>
    <cellStyle name="Comma 8 2 5 2 3" xfId="15076" xr:uid="{00000000-0005-0000-0000-0000CB130000}"/>
    <cellStyle name="Comma 8 2 5 3" xfId="4561" xr:uid="{00000000-0005-0000-0000-0000CC130000}"/>
    <cellStyle name="Comma 8 2 5 3 2" xfId="9086" xr:uid="{00000000-0005-0000-0000-0000CD130000}"/>
    <cellStyle name="Comma 8 2 5 3 3" xfId="9087" xr:uid="{00000000-0005-0000-0000-0000CE130000}"/>
    <cellStyle name="Comma 8 2 5 3 4" xfId="9088" xr:uid="{00000000-0005-0000-0000-0000CF130000}"/>
    <cellStyle name="Comma 8 2 5 4" xfId="9089" xr:uid="{00000000-0005-0000-0000-0000D0130000}"/>
    <cellStyle name="Comma 8 2 5 4 2" xfId="9090" xr:uid="{00000000-0005-0000-0000-0000D1130000}"/>
    <cellStyle name="Comma 8 2 5 4 3" xfId="9091" xr:uid="{00000000-0005-0000-0000-0000D2130000}"/>
    <cellStyle name="Comma 8 2 5 4 4" xfId="9092" xr:uid="{00000000-0005-0000-0000-0000D3130000}"/>
    <cellStyle name="Comma 8 2 5 5" xfId="9093" xr:uid="{00000000-0005-0000-0000-0000D4130000}"/>
    <cellStyle name="Comma 8 2 5 5 2" xfId="9094" xr:uid="{00000000-0005-0000-0000-0000D5130000}"/>
    <cellStyle name="Comma 8 2 5 5 3" xfId="9095" xr:uid="{00000000-0005-0000-0000-0000D6130000}"/>
    <cellStyle name="Comma 8 2 5 5 4" xfId="9096" xr:uid="{00000000-0005-0000-0000-0000D7130000}"/>
    <cellStyle name="Comma 8 2 5 6" xfId="15077" xr:uid="{00000000-0005-0000-0000-0000D8130000}"/>
    <cellStyle name="Comma 8 2 6" xfId="1367" xr:uid="{00000000-0005-0000-0000-0000D9130000}"/>
    <cellStyle name="Comma 8 2 6 2" xfId="4563" xr:uid="{00000000-0005-0000-0000-0000DA130000}"/>
    <cellStyle name="Comma 8 2 6 2 2" xfId="9097" xr:uid="{00000000-0005-0000-0000-0000DB130000}"/>
    <cellStyle name="Comma 8 2 6 2 3" xfId="9098" xr:uid="{00000000-0005-0000-0000-0000DC130000}"/>
    <cellStyle name="Comma 8 2 6 2 4" xfId="9099" xr:uid="{00000000-0005-0000-0000-0000DD130000}"/>
    <cellStyle name="Comma 8 2 6 3" xfId="15078" xr:uid="{00000000-0005-0000-0000-0000DE130000}"/>
    <cellStyle name="Comma 8 2 7" xfId="3925" xr:uid="{00000000-0005-0000-0000-0000DF130000}"/>
    <cellStyle name="Comma 8 2 7 2" xfId="9100" xr:uid="{00000000-0005-0000-0000-0000E0130000}"/>
    <cellStyle name="Comma 8 2 7 3" xfId="9101" xr:uid="{00000000-0005-0000-0000-0000E1130000}"/>
    <cellStyle name="Comma 8 2 7 4" xfId="9102" xr:uid="{00000000-0005-0000-0000-0000E2130000}"/>
    <cellStyle name="Comma 8 2 8" xfId="9103" xr:uid="{00000000-0005-0000-0000-0000E3130000}"/>
    <cellStyle name="Comma 8 2 8 2" xfId="9104" xr:uid="{00000000-0005-0000-0000-0000E4130000}"/>
    <cellStyle name="Comma 8 2 8 3" xfId="9105" xr:uid="{00000000-0005-0000-0000-0000E5130000}"/>
    <cellStyle name="Comma 8 2 8 4" xfId="9106" xr:uid="{00000000-0005-0000-0000-0000E6130000}"/>
    <cellStyle name="Comma 8 2 9" xfId="9107" xr:uid="{00000000-0005-0000-0000-0000E7130000}"/>
    <cellStyle name="Comma 8 2 9 2" xfId="9108" xr:uid="{00000000-0005-0000-0000-0000E8130000}"/>
    <cellStyle name="Comma 8 2 9 3" xfId="9109" xr:uid="{00000000-0005-0000-0000-0000E9130000}"/>
    <cellStyle name="Comma 8 2 9 4" xfId="9110" xr:uid="{00000000-0005-0000-0000-0000EA130000}"/>
    <cellStyle name="Comma 8 3" xfId="1368" xr:uid="{00000000-0005-0000-0000-0000EB130000}"/>
    <cellStyle name="Comma 8 3 10" xfId="15079" xr:uid="{00000000-0005-0000-0000-0000EC130000}"/>
    <cellStyle name="Comma 8 3 2" xfId="1369" xr:uid="{00000000-0005-0000-0000-0000ED130000}"/>
    <cellStyle name="Comma 8 3 2 2" xfId="1370" xr:uid="{00000000-0005-0000-0000-0000EE130000}"/>
    <cellStyle name="Comma 8 3 2 2 2" xfId="1371" xr:uid="{00000000-0005-0000-0000-0000EF130000}"/>
    <cellStyle name="Comma 8 3 2 2 2 2" xfId="4566" xr:uid="{00000000-0005-0000-0000-0000F0130000}"/>
    <cellStyle name="Comma 8 3 2 2 2 2 2" xfId="9111" xr:uid="{00000000-0005-0000-0000-0000F1130000}"/>
    <cellStyle name="Comma 8 3 2 2 2 2 3" xfId="9112" xr:uid="{00000000-0005-0000-0000-0000F2130000}"/>
    <cellStyle name="Comma 8 3 2 2 2 2 4" xfId="9113" xr:uid="{00000000-0005-0000-0000-0000F3130000}"/>
    <cellStyle name="Comma 8 3 2 2 2 3" xfId="15080" xr:uid="{00000000-0005-0000-0000-0000F4130000}"/>
    <cellStyle name="Comma 8 3 2 2 3" xfId="4565" xr:uid="{00000000-0005-0000-0000-0000F5130000}"/>
    <cellStyle name="Comma 8 3 2 2 3 2" xfId="9114" xr:uid="{00000000-0005-0000-0000-0000F6130000}"/>
    <cellStyle name="Comma 8 3 2 2 3 3" xfId="9115" xr:uid="{00000000-0005-0000-0000-0000F7130000}"/>
    <cellStyle name="Comma 8 3 2 2 3 4" xfId="9116" xr:uid="{00000000-0005-0000-0000-0000F8130000}"/>
    <cellStyle name="Comma 8 3 2 2 4" xfId="9117" xr:uid="{00000000-0005-0000-0000-0000F9130000}"/>
    <cellStyle name="Comma 8 3 2 2 4 2" xfId="9118" xr:uid="{00000000-0005-0000-0000-0000FA130000}"/>
    <cellStyle name="Comma 8 3 2 2 4 3" xfId="9119" xr:uid="{00000000-0005-0000-0000-0000FB130000}"/>
    <cellStyle name="Comma 8 3 2 2 4 4" xfId="9120" xr:uid="{00000000-0005-0000-0000-0000FC130000}"/>
    <cellStyle name="Comma 8 3 2 2 5" xfId="9121" xr:uid="{00000000-0005-0000-0000-0000FD130000}"/>
    <cellStyle name="Comma 8 3 2 2 5 2" xfId="9122" xr:uid="{00000000-0005-0000-0000-0000FE130000}"/>
    <cellStyle name="Comma 8 3 2 2 5 3" xfId="9123" xr:uid="{00000000-0005-0000-0000-0000FF130000}"/>
    <cellStyle name="Comma 8 3 2 2 5 4" xfId="9124" xr:uid="{00000000-0005-0000-0000-000000140000}"/>
    <cellStyle name="Comma 8 3 2 2 6" xfId="15081" xr:uid="{00000000-0005-0000-0000-000001140000}"/>
    <cellStyle name="Comma 8 3 2 3" xfId="1372" xr:uid="{00000000-0005-0000-0000-000002140000}"/>
    <cellStyle name="Comma 8 3 2 3 2" xfId="1373" xr:uid="{00000000-0005-0000-0000-000003140000}"/>
    <cellStyle name="Comma 8 3 2 3 2 2" xfId="4568" xr:uid="{00000000-0005-0000-0000-000004140000}"/>
    <cellStyle name="Comma 8 3 2 3 2 2 2" xfId="9125" xr:uid="{00000000-0005-0000-0000-000005140000}"/>
    <cellStyle name="Comma 8 3 2 3 2 2 3" xfId="9126" xr:uid="{00000000-0005-0000-0000-000006140000}"/>
    <cellStyle name="Comma 8 3 2 3 2 2 4" xfId="9127" xr:uid="{00000000-0005-0000-0000-000007140000}"/>
    <cellStyle name="Comma 8 3 2 3 2 3" xfId="15082" xr:uid="{00000000-0005-0000-0000-000008140000}"/>
    <cellStyle name="Comma 8 3 2 3 3" xfId="4567" xr:uid="{00000000-0005-0000-0000-000009140000}"/>
    <cellStyle name="Comma 8 3 2 3 3 2" xfId="9128" xr:uid="{00000000-0005-0000-0000-00000A140000}"/>
    <cellStyle name="Comma 8 3 2 3 3 3" xfId="9129" xr:uid="{00000000-0005-0000-0000-00000B140000}"/>
    <cellStyle name="Comma 8 3 2 3 3 4" xfId="9130" xr:uid="{00000000-0005-0000-0000-00000C140000}"/>
    <cellStyle name="Comma 8 3 2 3 4" xfId="9131" xr:uid="{00000000-0005-0000-0000-00000D140000}"/>
    <cellStyle name="Comma 8 3 2 3 4 2" xfId="9132" xr:uid="{00000000-0005-0000-0000-00000E140000}"/>
    <cellStyle name="Comma 8 3 2 3 4 3" xfId="9133" xr:uid="{00000000-0005-0000-0000-00000F140000}"/>
    <cellStyle name="Comma 8 3 2 3 4 4" xfId="9134" xr:uid="{00000000-0005-0000-0000-000010140000}"/>
    <cellStyle name="Comma 8 3 2 3 5" xfId="9135" xr:uid="{00000000-0005-0000-0000-000011140000}"/>
    <cellStyle name="Comma 8 3 2 3 5 2" xfId="9136" xr:uid="{00000000-0005-0000-0000-000012140000}"/>
    <cellStyle name="Comma 8 3 2 3 5 3" xfId="9137" xr:uid="{00000000-0005-0000-0000-000013140000}"/>
    <cellStyle name="Comma 8 3 2 3 5 4" xfId="9138" xr:uid="{00000000-0005-0000-0000-000014140000}"/>
    <cellStyle name="Comma 8 3 2 3 6" xfId="15083" xr:uid="{00000000-0005-0000-0000-000015140000}"/>
    <cellStyle name="Comma 8 3 2 4" xfId="1374" xr:uid="{00000000-0005-0000-0000-000016140000}"/>
    <cellStyle name="Comma 8 3 2 4 2" xfId="1375" xr:uid="{00000000-0005-0000-0000-000017140000}"/>
    <cellStyle name="Comma 8 3 2 4 2 2" xfId="4570" xr:uid="{00000000-0005-0000-0000-000018140000}"/>
    <cellStyle name="Comma 8 3 2 4 2 2 2" xfId="9139" xr:uid="{00000000-0005-0000-0000-000019140000}"/>
    <cellStyle name="Comma 8 3 2 4 2 2 3" xfId="9140" xr:uid="{00000000-0005-0000-0000-00001A140000}"/>
    <cellStyle name="Comma 8 3 2 4 2 2 4" xfId="9141" xr:uid="{00000000-0005-0000-0000-00001B140000}"/>
    <cellStyle name="Comma 8 3 2 4 2 3" xfId="15084" xr:uid="{00000000-0005-0000-0000-00001C140000}"/>
    <cellStyle name="Comma 8 3 2 4 3" xfId="4569" xr:uid="{00000000-0005-0000-0000-00001D140000}"/>
    <cellStyle name="Comma 8 3 2 4 3 2" xfId="9142" xr:uid="{00000000-0005-0000-0000-00001E140000}"/>
    <cellStyle name="Comma 8 3 2 4 3 3" xfId="9143" xr:uid="{00000000-0005-0000-0000-00001F140000}"/>
    <cellStyle name="Comma 8 3 2 4 3 4" xfId="9144" xr:uid="{00000000-0005-0000-0000-000020140000}"/>
    <cellStyle name="Comma 8 3 2 4 4" xfId="9145" xr:uid="{00000000-0005-0000-0000-000021140000}"/>
    <cellStyle name="Comma 8 3 2 4 4 2" xfId="9146" xr:uid="{00000000-0005-0000-0000-000022140000}"/>
    <cellStyle name="Comma 8 3 2 4 4 3" xfId="9147" xr:uid="{00000000-0005-0000-0000-000023140000}"/>
    <cellStyle name="Comma 8 3 2 4 4 4" xfId="9148" xr:uid="{00000000-0005-0000-0000-000024140000}"/>
    <cellStyle name="Comma 8 3 2 4 5" xfId="9149" xr:uid="{00000000-0005-0000-0000-000025140000}"/>
    <cellStyle name="Comma 8 3 2 4 5 2" xfId="9150" xr:uid="{00000000-0005-0000-0000-000026140000}"/>
    <cellStyle name="Comma 8 3 2 4 5 3" xfId="9151" xr:uid="{00000000-0005-0000-0000-000027140000}"/>
    <cellStyle name="Comma 8 3 2 4 5 4" xfId="9152" xr:uid="{00000000-0005-0000-0000-000028140000}"/>
    <cellStyle name="Comma 8 3 2 4 6" xfId="15085" xr:uid="{00000000-0005-0000-0000-000029140000}"/>
    <cellStyle name="Comma 8 3 2 5" xfId="1376" xr:uid="{00000000-0005-0000-0000-00002A140000}"/>
    <cellStyle name="Comma 8 3 2 5 2" xfId="4571" xr:uid="{00000000-0005-0000-0000-00002B140000}"/>
    <cellStyle name="Comma 8 3 2 5 2 2" xfId="9153" xr:uid="{00000000-0005-0000-0000-00002C140000}"/>
    <cellStyle name="Comma 8 3 2 5 2 3" xfId="9154" xr:uid="{00000000-0005-0000-0000-00002D140000}"/>
    <cellStyle name="Comma 8 3 2 5 2 4" xfId="9155" xr:uid="{00000000-0005-0000-0000-00002E140000}"/>
    <cellStyle name="Comma 8 3 2 5 3" xfId="15086" xr:uid="{00000000-0005-0000-0000-00002F140000}"/>
    <cellStyle name="Comma 8 3 2 6" xfId="4564" xr:uid="{00000000-0005-0000-0000-000030140000}"/>
    <cellStyle name="Comma 8 3 2 6 2" xfId="9156" xr:uid="{00000000-0005-0000-0000-000031140000}"/>
    <cellStyle name="Comma 8 3 2 6 3" xfId="9157" xr:uid="{00000000-0005-0000-0000-000032140000}"/>
    <cellStyle name="Comma 8 3 2 6 4" xfId="9158" xr:uid="{00000000-0005-0000-0000-000033140000}"/>
    <cellStyle name="Comma 8 3 2 7" xfId="9159" xr:uid="{00000000-0005-0000-0000-000034140000}"/>
    <cellStyle name="Comma 8 3 2 7 2" xfId="9160" xr:uid="{00000000-0005-0000-0000-000035140000}"/>
    <cellStyle name="Comma 8 3 2 7 3" xfId="9161" xr:uid="{00000000-0005-0000-0000-000036140000}"/>
    <cellStyle name="Comma 8 3 2 7 4" xfId="9162" xr:uid="{00000000-0005-0000-0000-000037140000}"/>
    <cellStyle name="Comma 8 3 2 8" xfId="9163" xr:uid="{00000000-0005-0000-0000-000038140000}"/>
    <cellStyle name="Comma 8 3 2 8 2" xfId="9164" xr:uid="{00000000-0005-0000-0000-000039140000}"/>
    <cellStyle name="Comma 8 3 2 8 3" xfId="9165" xr:uid="{00000000-0005-0000-0000-00003A140000}"/>
    <cellStyle name="Comma 8 3 2 8 4" xfId="9166" xr:uid="{00000000-0005-0000-0000-00003B140000}"/>
    <cellStyle name="Comma 8 3 2 9" xfId="15087" xr:uid="{00000000-0005-0000-0000-00003C140000}"/>
    <cellStyle name="Comma 8 3 3" xfId="1377" xr:uid="{00000000-0005-0000-0000-00003D140000}"/>
    <cellStyle name="Comma 8 3 3 2" xfId="1378" xr:uid="{00000000-0005-0000-0000-00003E140000}"/>
    <cellStyle name="Comma 8 3 3 2 2" xfId="4573" xr:uid="{00000000-0005-0000-0000-00003F140000}"/>
    <cellStyle name="Comma 8 3 3 2 2 2" xfId="9167" xr:uid="{00000000-0005-0000-0000-000040140000}"/>
    <cellStyle name="Comma 8 3 3 2 2 3" xfId="9168" xr:uid="{00000000-0005-0000-0000-000041140000}"/>
    <cellStyle name="Comma 8 3 3 2 2 4" xfId="9169" xr:uid="{00000000-0005-0000-0000-000042140000}"/>
    <cellStyle name="Comma 8 3 3 2 3" xfId="15088" xr:uid="{00000000-0005-0000-0000-000043140000}"/>
    <cellStyle name="Comma 8 3 3 3" xfId="4572" xr:uid="{00000000-0005-0000-0000-000044140000}"/>
    <cellStyle name="Comma 8 3 3 3 2" xfId="9170" xr:uid="{00000000-0005-0000-0000-000045140000}"/>
    <cellStyle name="Comma 8 3 3 3 3" xfId="9171" xr:uid="{00000000-0005-0000-0000-000046140000}"/>
    <cellStyle name="Comma 8 3 3 3 4" xfId="9172" xr:uid="{00000000-0005-0000-0000-000047140000}"/>
    <cellStyle name="Comma 8 3 3 4" xfId="9173" xr:uid="{00000000-0005-0000-0000-000048140000}"/>
    <cellStyle name="Comma 8 3 3 4 2" xfId="9174" xr:uid="{00000000-0005-0000-0000-000049140000}"/>
    <cellStyle name="Comma 8 3 3 4 3" xfId="9175" xr:uid="{00000000-0005-0000-0000-00004A140000}"/>
    <cellStyle name="Comma 8 3 3 4 4" xfId="9176" xr:uid="{00000000-0005-0000-0000-00004B140000}"/>
    <cellStyle name="Comma 8 3 3 5" xfId="9177" xr:uid="{00000000-0005-0000-0000-00004C140000}"/>
    <cellStyle name="Comma 8 3 3 5 2" xfId="9178" xr:uid="{00000000-0005-0000-0000-00004D140000}"/>
    <cellStyle name="Comma 8 3 3 5 3" xfId="9179" xr:uid="{00000000-0005-0000-0000-00004E140000}"/>
    <cellStyle name="Comma 8 3 3 5 4" xfId="9180" xr:uid="{00000000-0005-0000-0000-00004F140000}"/>
    <cellStyle name="Comma 8 3 3 6" xfId="15089" xr:uid="{00000000-0005-0000-0000-000050140000}"/>
    <cellStyle name="Comma 8 3 4" xfId="1379" xr:uid="{00000000-0005-0000-0000-000051140000}"/>
    <cellStyle name="Comma 8 3 4 2" xfId="1380" xr:uid="{00000000-0005-0000-0000-000052140000}"/>
    <cellStyle name="Comma 8 3 4 2 2" xfId="4575" xr:uid="{00000000-0005-0000-0000-000053140000}"/>
    <cellStyle name="Comma 8 3 4 2 2 2" xfId="9181" xr:uid="{00000000-0005-0000-0000-000054140000}"/>
    <cellStyle name="Comma 8 3 4 2 2 3" xfId="9182" xr:uid="{00000000-0005-0000-0000-000055140000}"/>
    <cellStyle name="Comma 8 3 4 2 2 4" xfId="9183" xr:uid="{00000000-0005-0000-0000-000056140000}"/>
    <cellStyle name="Comma 8 3 4 2 3" xfId="15090" xr:uid="{00000000-0005-0000-0000-000057140000}"/>
    <cellStyle name="Comma 8 3 4 3" xfId="4574" xr:uid="{00000000-0005-0000-0000-000058140000}"/>
    <cellStyle name="Comma 8 3 4 3 2" xfId="9184" xr:uid="{00000000-0005-0000-0000-000059140000}"/>
    <cellStyle name="Comma 8 3 4 3 3" xfId="9185" xr:uid="{00000000-0005-0000-0000-00005A140000}"/>
    <cellStyle name="Comma 8 3 4 3 4" xfId="9186" xr:uid="{00000000-0005-0000-0000-00005B140000}"/>
    <cellStyle name="Comma 8 3 4 4" xfId="9187" xr:uid="{00000000-0005-0000-0000-00005C140000}"/>
    <cellStyle name="Comma 8 3 4 4 2" xfId="9188" xr:uid="{00000000-0005-0000-0000-00005D140000}"/>
    <cellStyle name="Comma 8 3 4 4 3" xfId="9189" xr:uid="{00000000-0005-0000-0000-00005E140000}"/>
    <cellStyle name="Comma 8 3 4 4 4" xfId="9190" xr:uid="{00000000-0005-0000-0000-00005F140000}"/>
    <cellStyle name="Comma 8 3 4 5" xfId="9191" xr:uid="{00000000-0005-0000-0000-000060140000}"/>
    <cellStyle name="Comma 8 3 4 5 2" xfId="9192" xr:uid="{00000000-0005-0000-0000-000061140000}"/>
    <cellStyle name="Comma 8 3 4 5 3" xfId="9193" xr:uid="{00000000-0005-0000-0000-000062140000}"/>
    <cellStyle name="Comma 8 3 4 5 4" xfId="9194" xr:uid="{00000000-0005-0000-0000-000063140000}"/>
    <cellStyle name="Comma 8 3 4 6" xfId="15091" xr:uid="{00000000-0005-0000-0000-000064140000}"/>
    <cellStyle name="Comma 8 3 5" xfId="1381" xr:uid="{00000000-0005-0000-0000-000065140000}"/>
    <cellStyle name="Comma 8 3 5 2" xfId="1382" xr:uid="{00000000-0005-0000-0000-000066140000}"/>
    <cellStyle name="Comma 8 3 5 2 2" xfId="4577" xr:uid="{00000000-0005-0000-0000-000067140000}"/>
    <cellStyle name="Comma 8 3 5 2 2 2" xfId="9195" xr:uid="{00000000-0005-0000-0000-000068140000}"/>
    <cellStyle name="Comma 8 3 5 2 2 3" xfId="9196" xr:uid="{00000000-0005-0000-0000-000069140000}"/>
    <cellStyle name="Comma 8 3 5 2 2 4" xfId="9197" xr:uid="{00000000-0005-0000-0000-00006A140000}"/>
    <cellStyle name="Comma 8 3 5 2 3" xfId="15092" xr:uid="{00000000-0005-0000-0000-00006B140000}"/>
    <cellStyle name="Comma 8 3 5 3" xfId="4576" xr:uid="{00000000-0005-0000-0000-00006C140000}"/>
    <cellStyle name="Comma 8 3 5 3 2" xfId="9198" xr:uid="{00000000-0005-0000-0000-00006D140000}"/>
    <cellStyle name="Comma 8 3 5 3 3" xfId="9199" xr:uid="{00000000-0005-0000-0000-00006E140000}"/>
    <cellStyle name="Comma 8 3 5 3 4" xfId="9200" xr:uid="{00000000-0005-0000-0000-00006F140000}"/>
    <cellStyle name="Comma 8 3 5 4" xfId="9201" xr:uid="{00000000-0005-0000-0000-000070140000}"/>
    <cellStyle name="Comma 8 3 5 4 2" xfId="9202" xr:uid="{00000000-0005-0000-0000-000071140000}"/>
    <cellStyle name="Comma 8 3 5 4 3" xfId="9203" xr:uid="{00000000-0005-0000-0000-000072140000}"/>
    <cellStyle name="Comma 8 3 5 4 4" xfId="9204" xr:uid="{00000000-0005-0000-0000-000073140000}"/>
    <cellStyle name="Comma 8 3 5 5" xfId="9205" xr:uid="{00000000-0005-0000-0000-000074140000}"/>
    <cellStyle name="Comma 8 3 5 5 2" xfId="9206" xr:uid="{00000000-0005-0000-0000-000075140000}"/>
    <cellStyle name="Comma 8 3 5 5 3" xfId="9207" xr:uid="{00000000-0005-0000-0000-000076140000}"/>
    <cellStyle name="Comma 8 3 5 5 4" xfId="9208" xr:uid="{00000000-0005-0000-0000-000077140000}"/>
    <cellStyle name="Comma 8 3 5 6" xfId="15093" xr:uid="{00000000-0005-0000-0000-000078140000}"/>
    <cellStyle name="Comma 8 3 6" xfId="1383" xr:uid="{00000000-0005-0000-0000-000079140000}"/>
    <cellStyle name="Comma 8 3 6 2" xfId="4578" xr:uid="{00000000-0005-0000-0000-00007A140000}"/>
    <cellStyle name="Comma 8 3 6 2 2" xfId="9209" xr:uid="{00000000-0005-0000-0000-00007B140000}"/>
    <cellStyle name="Comma 8 3 6 2 3" xfId="9210" xr:uid="{00000000-0005-0000-0000-00007C140000}"/>
    <cellStyle name="Comma 8 3 6 2 4" xfId="9211" xr:uid="{00000000-0005-0000-0000-00007D140000}"/>
    <cellStyle name="Comma 8 3 6 3" xfId="15094" xr:uid="{00000000-0005-0000-0000-00007E140000}"/>
    <cellStyle name="Comma 8 3 7" xfId="3927" xr:uid="{00000000-0005-0000-0000-00007F140000}"/>
    <cellStyle name="Comma 8 3 7 2" xfId="9212" xr:uid="{00000000-0005-0000-0000-000080140000}"/>
    <cellStyle name="Comma 8 3 7 3" xfId="9213" xr:uid="{00000000-0005-0000-0000-000081140000}"/>
    <cellStyle name="Comma 8 3 7 4" xfId="9214" xr:uid="{00000000-0005-0000-0000-000082140000}"/>
    <cellStyle name="Comma 8 3 8" xfId="9215" xr:uid="{00000000-0005-0000-0000-000083140000}"/>
    <cellStyle name="Comma 8 3 8 2" xfId="9216" xr:uid="{00000000-0005-0000-0000-000084140000}"/>
    <cellStyle name="Comma 8 3 8 3" xfId="9217" xr:uid="{00000000-0005-0000-0000-000085140000}"/>
    <cellStyle name="Comma 8 3 8 4" xfId="9218" xr:uid="{00000000-0005-0000-0000-000086140000}"/>
    <cellStyle name="Comma 8 3 9" xfId="9219" xr:uid="{00000000-0005-0000-0000-000087140000}"/>
    <cellStyle name="Comma 8 3 9 2" xfId="9220" xr:uid="{00000000-0005-0000-0000-000088140000}"/>
    <cellStyle name="Comma 8 3 9 3" xfId="9221" xr:uid="{00000000-0005-0000-0000-000089140000}"/>
    <cellStyle name="Comma 8 3 9 4" xfId="9222" xr:uid="{00000000-0005-0000-0000-00008A140000}"/>
    <cellStyle name="Comma 8 4" xfId="1384" xr:uid="{00000000-0005-0000-0000-00008B140000}"/>
    <cellStyle name="Comma 8 4 2" xfId="1385" xr:uid="{00000000-0005-0000-0000-00008C140000}"/>
    <cellStyle name="Comma 8 4 2 2" xfId="1386" xr:uid="{00000000-0005-0000-0000-00008D140000}"/>
    <cellStyle name="Comma 8 4 2 2 2" xfId="4581" xr:uid="{00000000-0005-0000-0000-00008E140000}"/>
    <cellStyle name="Comma 8 4 2 2 2 2" xfId="9223" xr:uid="{00000000-0005-0000-0000-00008F140000}"/>
    <cellStyle name="Comma 8 4 2 2 2 3" xfId="9224" xr:uid="{00000000-0005-0000-0000-000090140000}"/>
    <cellStyle name="Comma 8 4 2 2 2 4" xfId="9225" xr:uid="{00000000-0005-0000-0000-000091140000}"/>
    <cellStyle name="Comma 8 4 2 2 3" xfId="15095" xr:uid="{00000000-0005-0000-0000-000092140000}"/>
    <cellStyle name="Comma 8 4 2 3" xfId="4580" xr:uid="{00000000-0005-0000-0000-000093140000}"/>
    <cellStyle name="Comma 8 4 2 3 2" xfId="9226" xr:uid="{00000000-0005-0000-0000-000094140000}"/>
    <cellStyle name="Comma 8 4 2 3 3" xfId="9227" xr:uid="{00000000-0005-0000-0000-000095140000}"/>
    <cellStyle name="Comma 8 4 2 3 4" xfId="9228" xr:uid="{00000000-0005-0000-0000-000096140000}"/>
    <cellStyle name="Comma 8 4 2 4" xfId="9229" xr:uid="{00000000-0005-0000-0000-000097140000}"/>
    <cellStyle name="Comma 8 4 2 4 2" xfId="9230" xr:uid="{00000000-0005-0000-0000-000098140000}"/>
    <cellStyle name="Comma 8 4 2 4 3" xfId="9231" xr:uid="{00000000-0005-0000-0000-000099140000}"/>
    <cellStyle name="Comma 8 4 2 4 4" xfId="9232" xr:uid="{00000000-0005-0000-0000-00009A140000}"/>
    <cellStyle name="Comma 8 4 2 5" xfId="9233" xr:uid="{00000000-0005-0000-0000-00009B140000}"/>
    <cellStyle name="Comma 8 4 2 5 2" xfId="9234" xr:uid="{00000000-0005-0000-0000-00009C140000}"/>
    <cellStyle name="Comma 8 4 2 5 3" xfId="9235" xr:uid="{00000000-0005-0000-0000-00009D140000}"/>
    <cellStyle name="Comma 8 4 2 5 4" xfId="9236" xr:uid="{00000000-0005-0000-0000-00009E140000}"/>
    <cellStyle name="Comma 8 4 2 6" xfId="15096" xr:uid="{00000000-0005-0000-0000-00009F140000}"/>
    <cellStyle name="Comma 8 4 3" xfId="1387" xr:uid="{00000000-0005-0000-0000-0000A0140000}"/>
    <cellStyle name="Comma 8 4 3 2" xfId="1388" xr:uid="{00000000-0005-0000-0000-0000A1140000}"/>
    <cellStyle name="Comma 8 4 3 2 2" xfId="4583" xr:uid="{00000000-0005-0000-0000-0000A2140000}"/>
    <cellStyle name="Comma 8 4 3 2 2 2" xfId="9237" xr:uid="{00000000-0005-0000-0000-0000A3140000}"/>
    <cellStyle name="Comma 8 4 3 2 2 3" xfId="9238" xr:uid="{00000000-0005-0000-0000-0000A4140000}"/>
    <cellStyle name="Comma 8 4 3 2 2 4" xfId="9239" xr:uid="{00000000-0005-0000-0000-0000A5140000}"/>
    <cellStyle name="Comma 8 4 3 2 3" xfId="15097" xr:uid="{00000000-0005-0000-0000-0000A6140000}"/>
    <cellStyle name="Comma 8 4 3 3" xfId="4582" xr:uid="{00000000-0005-0000-0000-0000A7140000}"/>
    <cellStyle name="Comma 8 4 3 3 2" xfId="9240" xr:uid="{00000000-0005-0000-0000-0000A8140000}"/>
    <cellStyle name="Comma 8 4 3 3 3" xfId="9241" xr:uid="{00000000-0005-0000-0000-0000A9140000}"/>
    <cellStyle name="Comma 8 4 3 3 4" xfId="9242" xr:uid="{00000000-0005-0000-0000-0000AA140000}"/>
    <cellStyle name="Comma 8 4 3 4" xfId="9243" xr:uid="{00000000-0005-0000-0000-0000AB140000}"/>
    <cellStyle name="Comma 8 4 3 4 2" xfId="9244" xr:uid="{00000000-0005-0000-0000-0000AC140000}"/>
    <cellStyle name="Comma 8 4 3 4 3" xfId="9245" xr:uid="{00000000-0005-0000-0000-0000AD140000}"/>
    <cellStyle name="Comma 8 4 3 4 4" xfId="9246" xr:uid="{00000000-0005-0000-0000-0000AE140000}"/>
    <cellStyle name="Comma 8 4 3 5" xfId="9247" xr:uid="{00000000-0005-0000-0000-0000AF140000}"/>
    <cellStyle name="Comma 8 4 3 5 2" xfId="9248" xr:uid="{00000000-0005-0000-0000-0000B0140000}"/>
    <cellStyle name="Comma 8 4 3 5 3" xfId="9249" xr:uid="{00000000-0005-0000-0000-0000B1140000}"/>
    <cellStyle name="Comma 8 4 3 5 4" xfId="9250" xr:uid="{00000000-0005-0000-0000-0000B2140000}"/>
    <cellStyle name="Comma 8 4 3 6" xfId="15098" xr:uid="{00000000-0005-0000-0000-0000B3140000}"/>
    <cellStyle name="Comma 8 4 4" xfId="1389" xr:uid="{00000000-0005-0000-0000-0000B4140000}"/>
    <cellStyle name="Comma 8 4 4 2" xfId="1390" xr:uid="{00000000-0005-0000-0000-0000B5140000}"/>
    <cellStyle name="Comma 8 4 4 2 2" xfId="4585" xr:uid="{00000000-0005-0000-0000-0000B6140000}"/>
    <cellStyle name="Comma 8 4 4 2 2 2" xfId="9251" xr:uid="{00000000-0005-0000-0000-0000B7140000}"/>
    <cellStyle name="Comma 8 4 4 2 2 3" xfId="9252" xr:uid="{00000000-0005-0000-0000-0000B8140000}"/>
    <cellStyle name="Comma 8 4 4 2 2 4" xfId="9253" xr:uid="{00000000-0005-0000-0000-0000B9140000}"/>
    <cellStyle name="Comma 8 4 4 2 3" xfId="15099" xr:uid="{00000000-0005-0000-0000-0000BA140000}"/>
    <cellStyle name="Comma 8 4 4 3" xfId="4584" xr:uid="{00000000-0005-0000-0000-0000BB140000}"/>
    <cellStyle name="Comma 8 4 4 3 2" xfId="9254" xr:uid="{00000000-0005-0000-0000-0000BC140000}"/>
    <cellStyle name="Comma 8 4 4 3 3" xfId="9255" xr:uid="{00000000-0005-0000-0000-0000BD140000}"/>
    <cellStyle name="Comma 8 4 4 3 4" xfId="9256" xr:uid="{00000000-0005-0000-0000-0000BE140000}"/>
    <cellStyle name="Comma 8 4 4 4" xfId="9257" xr:uid="{00000000-0005-0000-0000-0000BF140000}"/>
    <cellStyle name="Comma 8 4 4 4 2" xfId="9258" xr:uid="{00000000-0005-0000-0000-0000C0140000}"/>
    <cellStyle name="Comma 8 4 4 4 3" xfId="9259" xr:uid="{00000000-0005-0000-0000-0000C1140000}"/>
    <cellStyle name="Comma 8 4 4 4 4" xfId="9260" xr:uid="{00000000-0005-0000-0000-0000C2140000}"/>
    <cellStyle name="Comma 8 4 4 5" xfId="9261" xr:uid="{00000000-0005-0000-0000-0000C3140000}"/>
    <cellStyle name="Comma 8 4 4 5 2" xfId="9262" xr:uid="{00000000-0005-0000-0000-0000C4140000}"/>
    <cellStyle name="Comma 8 4 4 5 3" xfId="9263" xr:uid="{00000000-0005-0000-0000-0000C5140000}"/>
    <cellStyle name="Comma 8 4 4 5 4" xfId="9264" xr:uid="{00000000-0005-0000-0000-0000C6140000}"/>
    <cellStyle name="Comma 8 4 4 6" xfId="15100" xr:uid="{00000000-0005-0000-0000-0000C7140000}"/>
    <cellStyle name="Comma 8 4 5" xfId="1391" xr:uid="{00000000-0005-0000-0000-0000C8140000}"/>
    <cellStyle name="Comma 8 4 5 2" xfId="4586" xr:uid="{00000000-0005-0000-0000-0000C9140000}"/>
    <cellStyle name="Comma 8 4 5 2 2" xfId="9265" xr:uid="{00000000-0005-0000-0000-0000CA140000}"/>
    <cellStyle name="Comma 8 4 5 2 3" xfId="9266" xr:uid="{00000000-0005-0000-0000-0000CB140000}"/>
    <cellStyle name="Comma 8 4 5 2 4" xfId="9267" xr:uid="{00000000-0005-0000-0000-0000CC140000}"/>
    <cellStyle name="Comma 8 4 5 3" xfId="15101" xr:uid="{00000000-0005-0000-0000-0000CD140000}"/>
    <cellStyle name="Comma 8 4 6" xfId="4579" xr:uid="{00000000-0005-0000-0000-0000CE140000}"/>
    <cellStyle name="Comma 8 4 6 2" xfId="9268" xr:uid="{00000000-0005-0000-0000-0000CF140000}"/>
    <cellStyle name="Comma 8 4 6 3" xfId="9269" xr:uid="{00000000-0005-0000-0000-0000D0140000}"/>
    <cellStyle name="Comma 8 4 6 4" xfId="9270" xr:uid="{00000000-0005-0000-0000-0000D1140000}"/>
    <cellStyle name="Comma 8 4 7" xfId="9271" xr:uid="{00000000-0005-0000-0000-0000D2140000}"/>
    <cellStyle name="Comma 8 4 7 2" xfId="9272" xr:uid="{00000000-0005-0000-0000-0000D3140000}"/>
    <cellStyle name="Comma 8 4 7 3" xfId="9273" xr:uid="{00000000-0005-0000-0000-0000D4140000}"/>
    <cellStyle name="Comma 8 4 7 4" xfId="9274" xr:uid="{00000000-0005-0000-0000-0000D5140000}"/>
    <cellStyle name="Comma 8 4 8" xfId="9275" xr:uid="{00000000-0005-0000-0000-0000D6140000}"/>
    <cellStyle name="Comma 8 4 8 2" xfId="9276" xr:uid="{00000000-0005-0000-0000-0000D7140000}"/>
    <cellStyle name="Comma 8 4 8 3" xfId="9277" xr:uid="{00000000-0005-0000-0000-0000D8140000}"/>
    <cellStyle name="Comma 8 4 8 4" xfId="9278" xr:uid="{00000000-0005-0000-0000-0000D9140000}"/>
    <cellStyle name="Comma 8 4 9" xfId="15102" xr:uid="{00000000-0005-0000-0000-0000DA140000}"/>
    <cellStyle name="Comma 8 5" xfId="1392" xr:uid="{00000000-0005-0000-0000-0000DB140000}"/>
    <cellStyle name="Comma 8 5 2" xfId="1393" xr:uid="{00000000-0005-0000-0000-0000DC140000}"/>
    <cellStyle name="Comma 8 5 2 2" xfId="1394" xr:uid="{00000000-0005-0000-0000-0000DD140000}"/>
    <cellStyle name="Comma 8 5 2 2 2" xfId="4589" xr:uid="{00000000-0005-0000-0000-0000DE140000}"/>
    <cellStyle name="Comma 8 5 2 2 2 2" xfId="9279" xr:uid="{00000000-0005-0000-0000-0000DF140000}"/>
    <cellStyle name="Comma 8 5 2 2 2 3" xfId="9280" xr:uid="{00000000-0005-0000-0000-0000E0140000}"/>
    <cellStyle name="Comma 8 5 2 2 2 4" xfId="9281" xr:uid="{00000000-0005-0000-0000-0000E1140000}"/>
    <cellStyle name="Comma 8 5 2 2 3" xfId="15103" xr:uid="{00000000-0005-0000-0000-0000E2140000}"/>
    <cellStyle name="Comma 8 5 2 3" xfId="4588" xr:uid="{00000000-0005-0000-0000-0000E3140000}"/>
    <cellStyle name="Comma 8 5 2 3 2" xfId="9282" xr:uid="{00000000-0005-0000-0000-0000E4140000}"/>
    <cellStyle name="Comma 8 5 2 3 3" xfId="9283" xr:uid="{00000000-0005-0000-0000-0000E5140000}"/>
    <cellStyle name="Comma 8 5 2 3 4" xfId="9284" xr:uid="{00000000-0005-0000-0000-0000E6140000}"/>
    <cellStyle name="Comma 8 5 2 4" xfId="9285" xr:uid="{00000000-0005-0000-0000-0000E7140000}"/>
    <cellStyle name="Comma 8 5 2 4 2" xfId="9286" xr:uid="{00000000-0005-0000-0000-0000E8140000}"/>
    <cellStyle name="Comma 8 5 2 4 3" xfId="9287" xr:uid="{00000000-0005-0000-0000-0000E9140000}"/>
    <cellStyle name="Comma 8 5 2 4 4" xfId="9288" xr:uid="{00000000-0005-0000-0000-0000EA140000}"/>
    <cellStyle name="Comma 8 5 2 5" xfId="9289" xr:uid="{00000000-0005-0000-0000-0000EB140000}"/>
    <cellStyle name="Comma 8 5 2 5 2" xfId="9290" xr:uid="{00000000-0005-0000-0000-0000EC140000}"/>
    <cellStyle name="Comma 8 5 2 5 3" xfId="9291" xr:uid="{00000000-0005-0000-0000-0000ED140000}"/>
    <cellStyle name="Comma 8 5 2 5 4" xfId="9292" xr:uid="{00000000-0005-0000-0000-0000EE140000}"/>
    <cellStyle name="Comma 8 5 2 6" xfId="15104" xr:uid="{00000000-0005-0000-0000-0000EF140000}"/>
    <cellStyle name="Comma 8 5 3" xfId="1395" xr:uid="{00000000-0005-0000-0000-0000F0140000}"/>
    <cellStyle name="Comma 8 5 3 2" xfId="1396" xr:uid="{00000000-0005-0000-0000-0000F1140000}"/>
    <cellStyle name="Comma 8 5 3 2 2" xfId="4591" xr:uid="{00000000-0005-0000-0000-0000F2140000}"/>
    <cellStyle name="Comma 8 5 3 2 2 2" xfId="9293" xr:uid="{00000000-0005-0000-0000-0000F3140000}"/>
    <cellStyle name="Comma 8 5 3 2 2 3" xfId="9294" xr:uid="{00000000-0005-0000-0000-0000F4140000}"/>
    <cellStyle name="Comma 8 5 3 2 2 4" xfId="9295" xr:uid="{00000000-0005-0000-0000-0000F5140000}"/>
    <cellStyle name="Comma 8 5 3 2 3" xfId="15105" xr:uid="{00000000-0005-0000-0000-0000F6140000}"/>
    <cellStyle name="Comma 8 5 3 3" xfId="4590" xr:uid="{00000000-0005-0000-0000-0000F7140000}"/>
    <cellStyle name="Comma 8 5 3 3 2" xfId="9296" xr:uid="{00000000-0005-0000-0000-0000F8140000}"/>
    <cellStyle name="Comma 8 5 3 3 3" xfId="9297" xr:uid="{00000000-0005-0000-0000-0000F9140000}"/>
    <cellStyle name="Comma 8 5 3 3 4" xfId="9298" xr:uid="{00000000-0005-0000-0000-0000FA140000}"/>
    <cellStyle name="Comma 8 5 3 4" xfId="9299" xr:uid="{00000000-0005-0000-0000-0000FB140000}"/>
    <cellStyle name="Comma 8 5 3 4 2" xfId="9300" xr:uid="{00000000-0005-0000-0000-0000FC140000}"/>
    <cellStyle name="Comma 8 5 3 4 3" xfId="9301" xr:uid="{00000000-0005-0000-0000-0000FD140000}"/>
    <cellStyle name="Comma 8 5 3 4 4" xfId="9302" xr:uid="{00000000-0005-0000-0000-0000FE140000}"/>
    <cellStyle name="Comma 8 5 3 5" xfId="9303" xr:uid="{00000000-0005-0000-0000-0000FF140000}"/>
    <cellStyle name="Comma 8 5 3 5 2" xfId="9304" xr:uid="{00000000-0005-0000-0000-000000150000}"/>
    <cellStyle name="Comma 8 5 3 5 3" xfId="9305" xr:uid="{00000000-0005-0000-0000-000001150000}"/>
    <cellStyle name="Comma 8 5 3 5 4" xfId="9306" xr:uid="{00000000-0005-0000-0000-000002150000}"/>
    <cellStyle name="Comma 8 5 3 6" xfId="15106" xr:uid="{00000000-0005-0000-0000-000003150000}"/>
    <cellStyle name="Comma 8 5 4" xfId="1397" xr:uid="{00000000-0005-0000-0000-000004150000}"/>
    <cellStyle name="Comma 8 5 4 2" xfId="1398" xr:uid="{00000000-0005-0000-0000-000005150000}"/>
    <cellStyle name="Comma 8 5 4 2 2" xfId="4593" xr:uid="{00000000-0005-0000-0000-000006150000}"/>
    <cellStyle name="Comma 8 5 4 2 2 2" xfId="9307" xr:uid="{00000000-0005-0000-0000-000007150000}"/>
    <cellStyle name="Comma 8 5 4 2 2 3" xfId="9308" xr:uid="{00000000-0005-0000-0000-000008150000}"/>
    <cellStyle name="Comma 8 5 4 2 2 4" xfId="9309" xr:uid="{00000000-0005-0000-0000-000009150000}"/>
    <cellStyle name="Comma 8 5 4 2 3" xfId="15107" xr:uid="{00000000-0005-0000-0000-00000A150000}"/>
    <cellStyle name="Comma 8 5 4 3" xfId="4592" xr:uid="{00000000-0005-0000-0000-00000B150000}"/>
    <cellStyle name="Comma 8 5 4 3 2" xfId="9310" xr:uid="{00000000-0005-0000-0000-00000C150000}"/>
    <cellStyle name="Comma 8 5 4 3 3" xfId="9311" xr:uid="{00000000-0005-0000-0000-00000D150000}"/>
    <cellStyle name="Comma 8 5 4 3 4" xfId="9312" xr:uid="{00000000-0005-0000-0000-00000E150000}"/>
    <cellStyle name="Comma 8 5 4 4" xfId="9313" xr:uid="{00000000-0005-0000-0000-00000F150000}"/>
    <cellStyle name="Comma 8 5 4 4 2" xfId="9314" xr:uid="{00000000-0005-0000-0000-000010150000}"/>
    <cellStyle name="Comma 8 5 4 4 3" xfId="9315" xr:uid="{00000000-0005-0000-0000-000011150000}"/>
    <cellStyle name="Comma 8 5 4 4 4" xfId="9316" xr:uid="{00000000-0005-0000-0000-000012150000}"/>
    <cellStyle name="Comma 8 5 4 5" xfId="9317" xr:uid="{00000000-0005-0000-0000-000013150000}"/>
    <cellStyle name="Comma 8 5 4 5 2" xfId="9318" xr:uid="{00000000-0005-0000-0000-000014150000}"/>
    <cellStyle name="Comma 8 5 4 5 3" xfId="9319" xr:uid="{00000000-0005-0000-0000-000015150000}"/>
    <cellStyle name="Comma 8 5 4 5 4" xfId="9320" xr:uid="{00000000-0005-0000-0000-000016150000}"/>
    <cellStyle name="Comma 8 5 4 6" xfId="15108" xr:uid="{00000000-0005-0000-0000-000017150000}"/>
    <cellStyle name="Comma 8 5 5" xfId="1399" xr:uid="{00000000-0005-0000-0000-000018150000}"/>
    <cellStyle name="Comma 8 5 5 2" xfId="4594" xr:uid="{00000000-0005-0000-0000-000019150000}"/>
    <cellStyle name="Comma 8 5 5 2 2" xfId="9321" xr:uid="{00000000-0005-0000-0000-00001A150000}"/>
    <cellStyle name="Comma 8 5 5 2 3" xfId="9322" xr:uid="{00000000-0005-0000-0000-00001B150000}"/>
    <cellStyle name="Comma 8 5 5 2 4" xfId="9323" xr:uid="{00000000-0005-0000-0000-00001C150000}"/>
    <cellStyle name="Comma 8 5 5 3" xfId="15109" xr:uid="{00000000-0005-0000-0000-00001D150000}"/>
    <cellStyle name="Comma 8 5 6" xfId="4587" xr:uid="{00000000-0005-0000-0000-00001E150000}"/>
    <cellStyle name="Comma 8 5 6 2" xfId="9324" xr:uid="{00000000-0005-0000-0000-00001F150000}"/>
    <cellStyle name="Comma 8 5 6 3" xfId="9325" xr:uid="{00000000-0005-0000-0000-000020150000}"/>
    <cellStyle name="Comma 8 5 6 4" xfId="9326" xr:uid="{00000000-0005-0000-0000-000021150000}"/>
    <cellStyle name="Comma 8 5 7" xfId="9327" xr:uid="{00000000-0005-0000-0000-000022150000}"/>
    <cellStyle name="Comma 8 5 7 2" xfId="9328" xr:uid="{00000000-0005-0000-0000-000023150000}"/>
    <cellStyle name="Comma 8 5 7 3" xfId="9329" xr:uid="{00000000-0005-0000-0000-000024150000}"/>
    <cellStyle name="Comma 8 5 7 4" xfId="9330" xr:uid="{00000000-0005-0000-0000-000025150000}"/>
    <cellStyle name="Comma 8 5 8" xfId="9331" xr:uid="{00000000-0005-0000-0000-000026150000}"/>
    <cellStyle name="Comma 8 5 8 2" xfId="9332" xr:uid="{00000000-0005-0000-0000-000027150000}"/>
    <cellStyle name="Comma 8 5 8 3" xfId="9333" xr:uid="{00000000-0005-0000-0000-000028150000}"/>
    <cellStyle name="Comma 8 5 8 4" xfId="9334" xr:uid="{00000000-0005-0000-0000-000029150000}"/>
    <cellStyle name="Comma 8 5 9" xfId="15110" xr:uid="{00000000-0005-0000-0000-00002A150000}"/>
    <cellStyle name="Comma 8 6" xfId="3924" xr:uid="{00000000-0005-0000-0000-00002B150000}"/>
    <cellStyle name="Comma 8 6 2" xfId="9335" xr:uid="{00000000-0005-0000-0000-00002C150000}"/>
    <cellStyle name="Comma 8 6 3" xfId="9336" xr:uid="{00000000-0005-0000-0000-00002D150000}"/>
    <cellStyle name="Comma 8 6 4" xfId="9337" xr:uid="{00000000-0005-0000-0000-00002E150000}"/>
    <cellStyle name="Comma 8 6 5" xfId="9338" xr:uid="{00000000-0005-0000-0000-00002F150000}"/>
    <cellStyle name="Comma 8 6 6" xfId="9339" xr:uid="{00000000-0005-0000-0000-000030150000}"/>
    <cellStyle name="Comma 8 7" xfId="6209" xr:uid="{00000000-0005-0000-0000-000031150000}"/>
    <cellStyle name="Comma 8 7 2" xfId="14162" xr:uid="{00000000-0005-0000-0000-000032150000}"/>
    <cellStyle name="Comma 8 7 3" xfId="15111" xr:uid="{00000000-0005-0000-0000-000033150000}"/>
    <cellStyle name="Comma 8 8" xfId="9340" xr:uid="{00000000-0005-0000-0000-000034150000}"/>
    <cellStyle name="Comma 9" xfId="159" xr:uid="{00000000-0005-0000-0000-000035150000}"/>
    <cellStyle name="Comma 9 2" xfId="1400" xr:uid="{00000000-0005-0000-0000-000036150000}"/>
    <cellStyle name="Comma 9 2 2" xfId="3928" xr:uid="{00000000-0005-0000-0000-000037150000}"/>
    <cellStyle name="Comma 9 2 2 2" xfId="9341" xr:uid="{00000000-0005-0000-0000-000038150000}"/>
    <cellStyle name="Comma 9 2 2 3" xfId="9342" xr:uid="{00000000-0005-0000-0000-000039150000}"/>
    <cellStyle name="Comma 9 2 2 4" xfId="9343" xr:uid="{00000000-0005-0000-0000-00003A150000}"/>
    <cellStyle name="Comma 9 3" xfId="1401" xr:uid="{00000000-0005-0000-0000-00003B150000}"/>
    <cellStyle name="Comma 9 3 2" xfId="3929" xr:uid="{00000000-0005-0000-0000-00003C150000}"/>
    <cellStyle name="Comma 9 3 2 2" xfId="9344" xr:uid="{00000000-0005-0000-0000-00003D150000}"/>
    <cellStyle name="Comma 9 3 2 3" xfId="9345" xr:uid="{00000000-0005-0000-0000-00003E150000}"/>
    <cellStyle name="Comma 9 3 2 4" xfId="9346" xr:uid="{00000000-0005-0000-0000-00003F150000}"/>
    <cellStyle name="Comma 9 3 3" xfId="9347" xr:uid="{00000000-0005-0000-0000-000040150000}"/>
    <cellStyle name="Comma 9 3 4" xfId="9348" xr:uid="{00000000-0005-0000-0000-000041150000}"/>
    <cellStyle name="Comma 9 3 5" xfId="9349" xr:uid="{00000000-0005-0000-0000-000042150000}"/>
    <cellStyle name="Comma 9 4" xfId="6210" xr:uid="{00000000-0005-0000-0000-000043150000}"/>
    <cellStyle name="Comma 9 4 2" xfId="14163" xr:uid="{00000000-0005-0000-0000-000044150000}"/>
    <cellStyle name="Comma 9 5" xfId="9350" xr:uid="{00000000-0005-0000-0000-000045150000}"/>
    <cellStyle name="Comma_Adicional_Enmienda_No 5_Parqueo_UASD-2(Victro Polanco) 24-NOV" xfId="1402" xr:uid="{00000000-0005-0000-0000-000046150000}"/>
    <cellStyle name="Comma0" xfId="1403" xr:uid="{00000000-0005-0000-0000-000047150000}"/>
    <cellStyle name="Comma0 - Style1" xfId="1404" xr:uid="{00000000-0005-0000-0000-000048150000}"/>
    <cellStyle name="Comma0 2" xfId="4093" xr:uid="{00000000-0005-0000-0000-000049150000}"/>
    <cellStyle name="Comma0 3" xfId="5886" xr:uid="{00000000-0005-0000-0000-00004A150000}"/>
    <cellStyle name="Comma0_cost summary" xfId="1405" xr:uid="{00000000-0005-0000-0000-00004B150000}"/>
    <cellStyle name="Comma1 - Style2" xfId="1406" xr:uid="{00000000-0005-0000-0000-00004C150000}"/>
    <cellStyle name="Currency [0] 2" xfId="1407" xr:uid="{00000000-0005-0000-0000-00004D150000}"/>
    <cellStyle name="Currency [0] 3" xfId="14164" xr:uid="{00000000-0005-0000-0000-00004E150000}"/>
    <cellStyle name="Currency 10" xfId="14165" xr:uid="{00000000-0005-0000-0000-00004F150000}"/>
    <cellStyle name="Currency 11" xfId="14166" xr:uid="{00000000-0005-0000-0000-000050150000}"/>
    <cellStyle name="Currency 12" xfId="14167" xr:uid="{00000000-0005-0000-0000-000051150000}"/>
    <cellStyle name="Currency 13" xfId="14168" xr:uid="{00000000-0005-0000-0000-000052150000}"/>
    <cellStyle name="Currency 14" xfId="14169" xr:uid="{00000000-0005-0000-0000-000053150000}"/>
    <cellStyle name="Currency 15" xfId="14170" xr:uid="{00000000-0005-0000-0000-000054150000}"/>
    <cellStyle name="Currency 16" xfId="14171" xr:uid="{00000000-0005-0000-0000-000055150000}"/>
    <cellStyle name="Currency 2" xfId="160" xr:uid="{00000000-0005-0000-0000-000056150000}"/>
    <cellStyle name="Currency 2 10" xfId="9351" xr:uid="{00000000-0005-0000-0000-000057150000}"/>
    <cellStyle name="Currency 2 11" xfId="15112" xr:uid="{00000000-0005-0000-0000-000058150000}"/>
    <cellStyle name="Currency 2 2" xfId="1408" xr:uid="{00000000-0005-0000-0000-000059150000}"/>
    <cellStyle name="Currency 2 2 10" xfId="4595" xr:uid="{00000000-0005-0000-0000-00005A150000}"/>
    <cellStyle name="Currency 2 2 11" xfId="9352" xr:uid="{00000000-0005-0000-0000-00005B150000}"/>
    <cellStyle name="Currency 2 2 11 2" xfId="15113" xr:uid="{00000000-0005-0000-0000-00005C150000}"/>
    <cellStyle name="Currency 2 2 12" xfId="9353" xr:uid="{00000000-0005-0000-0000-00005D150000}"/>
    <cellStyle name="Currency 2 2 12 2" xfId="15114" xr:uid="{00000000-0005-0000-0000-00005E150000}"/>
    <cellStyle name="Currency 2 2 2" xfId="1409" xr:uid="{00000000-0005-0000-0000-00005F150000}"/>
    <cellStyle name="Currency 2 2 2 2" xfId="1410" xr:uid="{00000000-0005-0000-0000-000060150000}"/>
    <cellStyle name="Currency 2 2 2 2 2" xfId="1411" xr:uid="{00000000-0005-0000-0000-000061150000}"/>
    <cellStyle name="Currency 2 2 2 2 2 2" xfId="1412" xr:uid="{00000000-0005-0000-0000-000062150000}"/>
    <cellStyle name="Currency 2 2 2 2 2 2 2" xfId="1413" xr:uid="{00000000-0005-0000-0000-000063150000}"/>
    <cellStyle name="Currency 2 2 2 2 2 2 2 2" xfId="4596" xr:uid="{00000000-0005-0000-0000-000064150000}"/>
    <cellStyle name="Currency 2 2 2 2 2 2 2 2 2" xfId="15115" xr:uid="{00000000-0005-0000-0000-000065150000}"/>
    <cellStyle name="Currency 2 2 2 2 2 2 2 3" xfId="15116" xr:uid="{00000000-0005-0000-0000-000066150000}"/>
    <cellStyle name="Currency 2 2 2 2 2 2 3" xfId="15117" xr:uid="{00000000-0005-0000-0000-000067150000}"/>
    <cellStyle name="Currency 2 2 2 2 2 3" xfId="1414" xr:uid="{00000000-0005-0000-0000-000068150000}"/>
    <cellStyle name="Currency 2 2 2 2 2 3 2" xfId="1415" xr:uid="{00000000-0005-0000-0000-000069150000}"/>
    <cellStyle name="Currency 2 2 2 2 2 3 2 2" xfId="4597" xr:uid="{00000000-0005-0000-0000-00006A150000}"/>
    <cellStyle name="Currency 2 2 2 2 2 3 2 2 2" xfId="15118" xr:uid="{00000000-0005-0000-0000-00006B150000}"/>
    <cellStyle name="Currency 2 2 2 2 2 3 2 3" xfId="15119" xr:uid="{00000000-0005-0000-0000-00006C150000}"/>
    <cellStyle name="Currency 2 2 2 2 2 3 3" xfId="15120" xr:uid="{00000000-0005-0000-0000-00006D150000}"/>
    <cellStyle name="Currency 2 2 2 2 2 4" xfId="1416" xr:uid="{00000000-0005-0000-0000-00006E150000}"/>
    <cellStyle name="Currency 2 2 2 2 2 4 2" xfId="1417" xr:uid="{00000000-0005-0000-0000-00006F150000}"/>
    <cellStyle name="Currency 2 2 2 2 2 4 2 2" xfId="4598" xr:uid="{00000000-0005-0000-0000-000070150000}"/>
    <cellStyle name="Currency 2 2 2 2 2 4 2 2 2" xfId="15121" xr:uid="{00000000-0005-0000-0000-000071150000}"/>
    <cellStyle name="Currency 2 2 2 2 2 4 2 3" xfId="15122" xr:uid="{00000000-0005-0000-0000-000072150000}"/>
    <cellStyle name="Currency 2 2 2 2 2 4 3" xfId="15123" xr:uid="{00000000-0005-0000-0000-000073150000}"/>
    <cellStyle name="Currency 2 2 2 2 2 5" xfId="1418" xr:uid="{00000000-0005-0000-0000-000074150000}"/>
    <cellStyle name="Currency 2 2 2 2 2 5 2" xfId="4599" xr:uid="{00000000-0005-0000-0000-000075150000}"/>
    <cellStyle name="Currency 2 2 2 2 2 5 2 2" xfId="15124" xr:uid="{00000000-0005-0000-0000-000076150000}"/>
    <cellStyle name="Currency 2 2 2 2 2 5 3" xfId="15125" xr:uid="{00000000-0005-0000-0000-000077150000}"/>
    <cellStyle name="Currency 2 2 2 2 2 6" xfId="15126" xr:uid="{00000000-0005-0000-0000-000078150000}"/>
    <cellStyle name="Currency 2 2 2 2 3" xfId="1419" xr:uid="{00000000-0005-0000-0000-000079150000}"/>
    <cellStyle name="Currency 2 2 2 2 3 2" xfId="1420" xr:uid="{00000000-0005-0000-0000-00007A150000}"/>
    <cellStyle name="Currency 2 2 2 2 3 2 2" xfId="4600" xr:uid="{00000000-0005-0000-0000-00007B150000}"/>
    <cellStyle name="Currency 2 2 2 2 3 2 2 2" xfId="15127" xr:uid="{00000000-0005-0000-0000-00007C150000}"/>
    <cellStyle name="Currency 2 2 2 2 3 2 3" xfId="15128" xr:uid="{00000000-0005-0000-0000-00007D150000}"/>
    <cellStyle name="Currency 2 2 2 2 3 3" xfId="15129" xr:uid="{00000000-0005-0000-0000-00007E150000}"/>
    <cellStyle name="Currency 2 2 2 2 4" xfId="1421" xr:uid="{00000000-0005-0000-0000-00007F150000}"/>
    <cellStyle name="Currency 2 2 2 2 4 2" xfId="1422" xr:uid="{00000000-0005-0000-0000-000080150000}"/>
    <cellStyle name="Currency 2 2 2 2 4 2 2" xfId="4601" xr:uid="{00000000-0005-0000-0000-000081150000}"/>
    <cellStyle name="Currency 2 2 2 2 4 2 2 2" xfId="15130" xr:uid="{00000000-0005-0000-0000-000082150000}"/>
    <cellStyle name="Currency 2 2 2 2 4 2 3" xfId="15131" xr:uid="{00000000-0005-0000-0000-000083150000}"/>
    <cellStyle name="Currency 2 2 2 2 4 3" xfId="15132" xr:uid="{00000000-0005-0000-0000-000084150000}"/>
    <cellStyle name="Currency 2 2 2 2 5" xfId="1423" xr:uid="{00000000-0005-0000-0000-000085150000}"/>
    <cellStyle name="Currency 2 2 2 2 5 2" xfId="1424" xr:uid="{00000000-0005-0000-0000-000086150000}"/>
    <cellStyle name="Currency 2 2 2 2 5 2 2" xfId="4602" xr:uid="{00000000-0005-0000-0000-000087150000}"/>
    <cellStyle name="Currency 2 2 2 2 5 2 2 2" xfId="15133" xr:uid="{00000000-0005-0000-0000-000088150000}"/>
    <cellStyle name="Currency 2 2 2 2 5 2 3" xfId="15134" xr:uid="{00000000-0005-0000-0000-000089150000}"/>
    <cellStyle name="Currency 2 2 2 2 5 3" xfId="15135" xr:uid="{00000000-0005-0000-0000-00008A150000}"/>
    <cellStyle name="Currency 2 2 2 2 6" xfId="1425" xr:uid="{00000000-0005-0000-0000-00008B150000}"/>
    <cellStyle name="Currency 2 2 2 2 6 2" xfId="4603" xr:uid="{00000000-0005-0000-0000-00008C150000}"/>
    <cellStyle name="Currency 2 2 2 2 6 2 2" xfId="15136" xr:uid="{00000000-0005-0000-0000-00008D150000}"/>
    <cellStyle name="Currency 2 2 2 2 6 3" xfId="15137" xr:uid="{00000000-0005-0000-0000-00008E150000}"/>
    <cellStyle name="Currency 2 2 2 2 7" xfId="15138" xr:uid="{00000000-0005-0000-0000-00008F150000}"/>
    <cellStyle name="Currency 2 2 2 3" xfId="1426" xr:uid="{00000000-0005-0000-0000-000090150000}"/>
    <cellStyle name="Currency 2 2 2 3 2" xfId="1427" xr:uid="{00000000-0005-0000-0000-000091150000}"/>
    <cellStyle name="Currency 2 2 2 3 2 2" xfId="1428" xr:uid="{00000000-0005-0000-0000-000092150000}"/>
    <cellStyle name="Currency 2 2 2 3 2 2 2" xfId="1429" xr:uid="{00000000-0005-0000-0000-000093150000}"/>
    <cellStyle name="Currency 2 2 2 3 2 2 2 2" xfId="4604" xr:uid="{00000000-0005-0000-0000-000094150000}"/>
    <cellStyle name="Currency 2 2 2 3 2 2 2 2 2" xfId="15139" xr:uid="{00000000-0005-0000-0000-000095150000}"/>
    <cellStyle name="Currency 2 2 2 3 2 2 2 3" xfId="15140" xr:uid="{00000000-0005-0000-0000-000096150000}"/>
    <cellStyle name="Currency 2 2 2 3 2 2 3" xfId="15141" xr:uid="{00000000-0005-0000-0000-000097150000}"/>
    <cellStyle name="Currency 2 2 2 3 2 3" xfId="1430" xr:uid="{00000000-0005-0000-0000-000098150000}"/>
    <cellStyle name="Currency 2 2 2 3 2 3 2" xfId="1431" xr:uid="{00000000-0005-0000-0000-000099150000}"/>
    <cellStyle name="Currency 2 2 2 3 2 3 2 2" xfId="4605" xr:uid="{00000000-0005-0000-0000-00009A150000}"/>
    <cellStyle name="Currency 2 2 2 3 2 3 2 2 2" xfId="15142" xr:uid="{00000000-0005-0000-0000-00009B150000}"/>
    <cellStyle name="Currency 2 2 2 3 2 3 2 3" xfId="15143" xr:uid="{00000000-0005-0000-0000-00009C150000}"/>
    <cellStyle name="Currency 2 2 2 3 2 3 3" xfId="15144" xr:uid="{00000000-0005-0000-0000-00009D150000}"/>
    <cellStyle name="Currency 2 2 2 3 2 4" xfId="1432" xr:uid="{00000000-0005-0000-0000-00009E150000}"/>
    <cellStyle name="Currency 2 2 2 3 2 4 2" xfId="1433" xr:uid="{00000000-0005-0000-0000-00009F150000}"/>
    <cellStyle name="Currency 2 2 2 3 2 4 2 2" xfId="4606" xr:uid="{00000000-0005-0000-0000-0000A0150000}"/>
    <cellStyle name="Currency 2 2 2 3 2 4 2 2 2" xfId="15145" xr:uid="{00000000-0005-0000-0000-0000A1150000}"/>
    <cellStyle name="Currency 2 2 2 3 2 4 2 3" xfId="15146" xr:uid="{00000000-0005-0000-0000-0000A2150000}"/>
    <cellStyle name="Currency 2 2 2 3 2 4 3" xfId="15147" xr:uid="{00000000-0005-0000-0000-0000A3150000}"/>
    <cellStyle name="Currency 2 2 2 3 2 5" xfId="1434" xr:uid="{00000000-0005-0000-0000-0000A4150000}"/>
    <cellStyle name="Currency 2 2 2 3 2 5 2" xfId="4607" xr:uid="{00000000-0005-0000-0000-0000A5150000}"/>
    <cellStyle name="Currency 2 2 2 3 2 5 2 2" xfId="15148" xr:uid="{00000000-0005-0000-0000-0000A6150000}"/>
    <cellStyle name="Currency 2 2 2 3 2 5 3" xfId="15149" xr:uid="{00000000-0005-0000-0000-0000A7150000}"/>
    <cellStyle name="Currency 2 2 2 3 2 6" xfId="15150" xr:uid="{00000000-0005-0000-0000-0000A8150000}"/>
    <cellStyle name="Currency 2 2 2 3 3" xfId="1435" xr:uid="{00000000-0005-0000-0000-0000A9150000}"/>
    <cellStyle name="Currency 2 2 2 3 3 2" xfId="1436" xr:uid="{00000000-0005-0000-0000-0000AA150000}"/>
    <cellStyle name="Currency 2 2 2 3 3 2 2" xfId="4608" xr:uid="{00000000-0005-0000-0000-0000AB150000}"/>
    <cellStyle name="Currency 2 2 2 3 3 2 2 2" xfId="15151" xr:uid="{00000000-0005-0000-0000-0000AC150000}"/>
    <cellStyle name="Currency 2 2 2 3 3 2 3" xfId="15152" xr:uid="{00000000-0005-0000-0000-0000AD150000}"/>
    <cellStyle name="Currency 2 2 2 3 3 3" xfId="15153" xr:uid="{00000000-0005-0000-0000-0000AE150000}"/>
    <cellStyle name="Currency 2 2 2 3 4" xfId="1437" xr:uid="{00000000-0005-0000-0000-0000AF150000}"/>
    <cellStyle name="Currency 2 2 2 3 4 2" xfId="1438" xr:uid="{00000000-0005-0000-0000-0000B0150000}"/>
    <cellStyle name="Currency 2 2 2 3 4 2 2" xfId="4609" xr:uid="{00000000-0005-0000-0000-0000B1150000}"/>
    <cellStyle name="Currency 2 2 2 3 4 2 2 2" xfId="15154" xr:uid="{00000000-0005-0000-0000-0000B2150000}"/>
    <cellStyle name="Currency 2 2 2 3 4 2 3" xfId="15155" xr:uid="{00000000-0005-0000-0000-0000B3150000}"/>
    <cellStyle name="Currency 2 2 2 3 4 3" xfId="15156" xr:uid="{00000000-0005-0000-0000-0000B4150000}"/>
    <cellStyle name="Currency 2 2 2 3 5" xfId="1439" xr:uid="{00000000-0005-0000-0000-0000B5150000}"/>
    <cellStyle name="Currency 2 2 2 3 5 2" xfId="1440" xr:uid="{00000000-0005-0000-0000-0000B6150000}"/>
    <cellStyle name="Currency 2 2 2 3 5 2 2" xfId="4610" xr:uid="{00000000-0005-0000-0000-0000B7150000}"/>
    <cellStyle name="Currency 2 2 2 3 5 2 2 2" xfId="15157" xr:uid="{00000000-0005-0000-0000-0000B8150000}"/>
    <cellStyle name="Currency 2 2 2 3 5 2 3" xfId="15158" xr:uid="{00000000-0005-0000-0000-0000B9150000}"/>
    <cellStyle name="Currency 2 2 2 3 5 3" xfId="15159" xr:uid="{00000000-0005-0000-0000-0000BA150000}"/>
    <cellStyle name="Currency 2 2 2 3 6" xfId="1441" xr:uid="{00000000-0005-0000-0000-0000BB150000}"/>
    <cellStyle name="Currency 2 2 2 3 6 2" xfId="4611" xr:uid="{00000000-0005-0000-0000-0000BC150000}"/>
    <cellStyle name="Currency 2 2 2 3 6 2 2" xfId="15160" xr:uid="{00000000-0005-0000-0000-0000BD150000}"/>
    <cellStyle name="Currency 2 2 2 3 6 3" xfId="15161" xr:uid="{00000000-0005-0000-0000-0000BE150000}"/>
    <cellStyle name="Currency 2 2 2 3 7" xfId="15162" xr:uid="{00000000-0005-0000-0000-0000BF150000}"/>
    <cellStyle name="Currency 2 2 2 4" xfId="1442" xr:uid="{00000000-0005-0000-0000-0000C0150000}"/>
    <cellStyle name="Currency 2 2 2 4 2" xfId="1443" xr:uid="{00000000-0005-0000-0000-0000C1150000}"/>
    <cellStyle name="Currency 2 2 2 4 2 2" xfId="1444" xr:uid="{00000000-0005-0000-0000-0000C2150000}"/>
    <cellStyle name="Currency 2 2 2 4 2 2 2" xfId="4612" xr:uid="{00000000-0005-0000-0000-0000C3150000}"/>
    <cellStyle name="Currency 2 2 2 4 2 2 2 2" xfId="15163" xr:uid="{00000000-0005-0000-0000-0000C4150000}"/>
    <cellStyle name="Currency 2 2 2 4 2 2 3" xfId="15164" xr:uid="{00000000-0005-0000-0000-0000C5150000}"/>
    <cellStyle name="Currency 2 2 2 4 2 3" xfId="15165" xr:uid="{00000000-0005-0000-0000-0000C6150000}"/>
    <cellStyle name="Currency 2 2 2 4 3" xfId="1445" xr:uid="{00000000-0005-0000-0000-0000C7150000}"/>
    <cellStyle name="Currency 2 2 2 4 3 2" xfId="1446" xr:uid="{00000000-0005-0000-0000-0000C8150000}"/>
    <cellStyle name="Currency 2 2 2 4 3 2 2" xfId="4613" xr:uid="{00000000-0005-0000-0000-0000C9150000}"/>
    <cellStyle name="Currency 2 2 2 4 3 2 2 2" xfId="15166" xr:uid="{00000000-0005-0000-0000-0000CA150000}"/>
    <cellStyle name="Currency 2 2 2 4 3 2 3" xfId="15167" xr:uid="{00000000-0005-0000-0000-0000CB150000}"/>
    <cellStyle name="Currency 2 2 2 4 3 3" xfId="15168" xr:uid="{00000000-0005-0000-0000-0000CC150000}"/>
    <cellStyle name="Currency 2 2 2 4 4" xfId="1447" xr:uid="{00000000-0005-0000-0000-0000CD150000}"/>
    <cellStyle name="Currency 2 2 2 4 4 2" xfId="1448" xr:uid="{00000000-0005-0000-0000-0000CE150000}"/>
    <cellStyle name="Currency 2 2 2 4 4 2 2" xfId="4614" xr:uid="{00000000-0005-0000-0000-0000CF150000}"/>
    <cellStyle name="Currency 2 2 2 4 4 2 2 2" xfId="15169" xr:uid="{00000000-0005-0000-0000-0000D0150000}"/>
    <cellStyle name="Currency 2 2 2 4 4 2 3" xfId="15170" xr:uid="{00000000-0005-0000-0000-0000D1150000}"/>
    <cellStyle name="Currency 2 2 2 4 4 3" xfId="15171" xr:uid="{00000000-0005-0000-0000-0000D2150000}"/>
    <cellStyle name="Currency 2 2 2 4 5" xfId="1449" xr:uid="{00000000-0005-0000-0000-0000D3150000}"/>
    <cellStyle name="Currency 2 2 2 4 5 2" xfId="4615" xr:uid="{00000000-0005-0000-0000-0000D4150000}"/>
    <cellStyle name="Currency 2 2 2 4 5 2 2" xfId="15172" xr:uid="{00000000-0005-0000-0000-0000D5150000}"/>
    <cellStyle name="Currency 2 2 2 4 5 3" xfId="15173" xr:uid="{00000000-0005-0000-0000-0000D6150000}"/>
    <cellStyle name="Currency 2 2 2 4 6" xfId="15174" xr:uid="{00000000-0005-0000-0000-0000D7150000}"/>
    <cellStyle name="Currency 2 2 2 5" xfId="1450" xr:uid="{00000000-0005-0000-0000-0000D8150000}"/>
    <cellStyle name="Currency 2 2 2 5 2" xfId="1451" xr:uid="{00000000-0005-0000-0000-0000D9150000}"/>
    <cellStyle name="Currency 2 2 2 5 2 2" xfId="4616" xr:uid="{00000000-0005-0000-0000-0000DA150000}"/>
    <cellStyle name="Currency 2 2 2 5 2 2 2" xfId="15175" xr:uid="{00000000-0005-0000-0000-0000DB150000}"/>
    <cellStyle name="Currency 2 2 2 5 2 3" xfId="15176" xr:uid="{00000000-0005-0000-0000-0000DC150000}"/>
    <cellStyle name="Currency 2 2 2 5 3" xfId="15177" xr:uid="{00000000-0005-0000-0000-0000DD150000}"/>
    <cellStyle name="Currency 2 2 2 6" xfId="1452" xr:uid="{00000000-0005-0000-0000-0000DE150000}"/>
    <cellStyle name="Currency 2 2 2 6 2" xfId="1453" xr:uid="{00000000-0005-0000-0000-0000DF150000}"/>
    <cellStyle name="Currency 2 2 2 6 2 2" xfId="4617" xr:uid="{00000000-0005-0000-0000-0000E0150000}"/>
    <cellStyle name="Currency 2 2 2 6 2 2 2" xfId="15178" xr:uid="{00000000-0005-0000-0000-0000E1150000}"/>
    <cellStyle name="Currency 2 2 2 6 2 3" xfId="15179" xr:uid="{00000000-0005-0000-0000-0000E2150000}"/>
    <cellStyle name="Currency 2 2 2 6 3" xfId="15180" xr:uid="{00000000-0005-0000-0000-0000E3150000}"/>
    <cellStyle name="Currency 2 2 2 7" xfId="1454" xr:uid="{00000000-0005-0000-0000-0000E4150000}"/>
    <cellStyle name="Currency 2 2 2 7 2" xfId="1455" xr:uid="{00000000-0005-0000-0000-0000E5150000}"/>
    <cellStyle name="Currency 2 2 2 7 2 2" xfId="4618" xr:uid="{00000000-0005-0000-0000-0000E6150000}"/>
    <cellStyle name="Currency 2 2 2 7 2 2 2" xfId="15181" xr:uid="{00000000-0005-0000-0000-0000E7150000}"/>
    <cellStyle name="Currency 2 2 2 7 2 3" xfId="15182" xr:uid="{00000000-0005-0000-0000-0000E8150000}"/>
    <cellStyle name="Currency 2 2 2 7 3" xfId="15183" xr:uid="{00000000-0005-0000-0000-0000E9150000}"/>
    <cellStyle name="Currency 2 2 2 8" xfId="1456" xr:uid="{00000000-0005-0000-0000-0000EA150000}"/>
    <cellStyle name="Currency 2 2 2 8 2" xfId="4619" xr:uid="{00000000-0005-0000-0000-0000EB150000}"/>
    <cellStyle name="Currency 2 2 2 8 2 2" xfId="15184" xr:uid="{00000000-0005-0000-0000-0000EC150000}"/>
    <cellStyle name="Currency 2 2 2 8 3" xfId="15185" xr:uid="{00000000-0005-0000-0000-0000ED150000}"/>
    <cellStyle name="Currency 2 2 2 9" xfId="15186" xr:uid="{00000000-0005-0000-0000-0000EE150000}"/>
    <cellStyle name="Currency 2 2 3" xfId="1457" xr:uid="{00000000-0005-0000-0000-0000EF150000}"/>
    <cellStyle name="Currency 2 2 3 2" xfId="1458" xr:uid="{00000000-0005-0000-0000-0000F0150000}"/>
    <cellStyle name="Currency 2 2 3 2 2" xfId="1459" xr:uid="{00000000-0005-0000-0000-0000F1150000}"/>
    <cellStyle name="Currency 2 2 3 2 2 2" xfId="1460" xr:uid="{00000000-0005-0000-0000-0000F2150000}"/>
    <cellStyle name="Currency 2 2 3 2 2 2 2" xfId="1461" xr:uid="{00000000-0005-0000-0000-0000F3150000}"/>
    <cellStyle name="Currency 2 2 3 2 2 2 2 2" xfId="4620" xr:uid="{00000000-0005-0000-0000-0000F4150000}"/>
    <cellStyle name="Currency 2 2 3 2 2 2 2 2 2" xfId="15187" xr:uid="{00000000-0005-0000-0000-0000F5150000}"/>
    <cellStyle name="Currency 2 2 3 2 2 2 2 3" xfId="15188" xr:uid="{00000000-0005-0000-0000-0000F6150000}"/>
    <cellStyle name="Currency 2 2 3 2 2 2 3" xfId="15189" xr:uid="{00000000-0005-0000-0000-0000F7150000}"/>
    <cellStyle name="Currency 2 2 3 2 2 3" xfId="1462" xr:uid="{00000000-0005-0000-0000-0000F8150000}"/>
    <cellStyle name="Currency 2 2 3 2 2 3 2" xfId="1463" xr:uid="{00000000-0005-0000-0000-0000F9150000}"/>
    <cellStyle name="Currency 2 2 3 2 2 3 2 2" xfId="4621" xr:uid="{00000000-0005-0000-0000-0000FA150000}"/>
    <cellStyle name="Currency 2 2 3 2 2 3 2 2 2" xfId="15190" xr:uid="{00000000-0005-0000-0000-0000FB150000}"/>
    <cellStyle name="Currency 2 2 3 2 2 3 2 3" xfId="15191" xr:uid="{00000000-0005-0000-0000-0000FC150000}"/>
    <cellStyle name="Currency 2 2 3 2 2 3 3" xfId="15192" xr:uid="{00000000-0005-0000-0000-0000FD150000}"/>
    <cellStyle name="Currency 2 2 3 2 2 4" xfId="1464" xr:uid="{00000000-0005-0000-0000-0000FE150000}"/>
    <cellStyle name="Currency 2 2 3 2 2 4 2" xfId="1465" xr:uid="{00000000-0005-0000-0000-0000FF150000}"/>
    <cellStyle name="Currency 2 2 3 2 2 4 2 2" xfId="4622" xr:uid="{00000000-0005-0000-0000-000000160000}"/>
    <cellStyle name="Currency 2 2 3 2 2 4 2 2 2" xfId="15193" xr:uid="{00000000-0005-0000-0000-000001160000}"/>
    <cellStyle name="Currency 2 2 3 2 2 4 2 3" xfId="15194" xr:uid="{00000000-0005-0000-0000-000002160000}"/>
    <cellStyle name="Currency 2 2 3 2 2 4 3" xfId="15195" xr:uid="{00000000-0005-0000-0000-000003160000}"/>
    <cellStyle name="Currency 2 2 3 2 2 5" xfId="1466" xr:uid="{00000000-0005-0000-0000-000004160000}"/>
    <cellStyle name="Currency 2 2 3 2 2 5 2" xfId="4623" xr:uid="{00000000-0005-0000-0000-000005160000}"/>
    <cellStyle name="Currency 2 2 3 2 2 5 2 2" xfId="15196" xr:uid="{00000000-0005-0000-0000-000006160000}"/>
    <cellStyle name="Currency 2 2 3 2 2 5 3" xfId="15197" xr:uid="{00000000-0005-0000-0000-000007160000}"/>
    <cellStyle name="Currency 2 2 3 2 2 6" xfId="15198" xr:uid="{00000000-0005-0000-0000-000008160000}"/>
    <cellStyle name="Currency 2 2 3 2 3" xfId="1467" xr:uid="{00000000-0005-0000-0000-000009160000}"/>
    <cellStyle name="Currency 2 2 3 2 3 2" xfId="1468" xr:uid="{00000000-0005-0000-0000-00000A160000}"/>
    <cellStyle name="Currency 2 2 3 2 3 2 2" xfId="4624" xr:uid="{00000000-0005-0000-0000-00000B160000}"/>
    <cellStyle name="Currency 2 2 3 2 3 2 2 2" xfId="15199" xr:uid="{00000000-0005-0000-0000-00000C160000}"/>
    <cellStyle name="Currency 2 2 3 2 3 2 3" xfId="15200" xr:uid="{00000000-0005-0000-0000-00000D160000}"/>
    <cellStyle name="Currency 2 2 3 2 3 3" xfId="15201" xr:uid="{00000000-0005-0000-0000-00000E160000}"/>
    <cellStyle name="Currency 2 2 3 2 4" xfId="1469" xr:uid="{00000000-0005-0000-0000-00000F160000}"/>
    <cellStyle name="Currency 2 2 3 2 4 2" xfId="1470" xr:uid="{00000000-0005-0000-0000-000010160000}"/>
    <cellStyle name="Currency 2 2 3 2 4 2 2" xfId="4625" xr:uid="{00000000-0005-0000-0000-000011160000}"/>
    <cellStyle name="Currency 2 2 3 2 4 2 2 2" xfId="15202" xr:uid="{00000000-0005-0000-0000-000012160000}"/>
    <cellStyle name="Currency 2 2 3 2 4 2 3" xfId="15203" xr:uid="{00000000-0005-0000-0000-000013160000}"/>
    <cellStyle name="Currency 2 2 3 2 4 3" xfId="15204" xr:uid="{00000000-0005-0000-0000-000014160000}"/>
    <cellStyle name="Currency 2 2 3 2 5" xfId="1471" xr:uid="{00000000-0005-0000-0000-000015160000}"/>
    <cellStyle name="Currency 2 2 3 2 5 2" xfId="1472" xr:uid="{00000000-0005-0000-0000-000016160000}"/>
    <cellStyle name="Currency 2 2 3 2 5 2 2" xfId="4626" xr:uid="{00000000-0005-0000-0000-000017160000}"/>
    <cellStyle name="Currency 2 2 3 2 5 2 2 2" xfId="15205" xr:uid="{00000000-0005-0000-0000-000018160000}"/>
    <cellStyle name="Currency 2 2 3 2 5 2 3" xfId="15206" xr:uid="{00000000-0005-0000-0000-000019160000}"/>
    <cellStyle name="Currency 2 2 3 2 5 3" xfId="15207" xr:uid="{00000000-0005-0000-0000-00001A160000}"/>
    <cellStyle name="Currency 2 2 3 2 6" xfId="1473" xr:uid="{00000000-0005-0000-0000-00001B160000}"/>
    <cellStyle name="Currency 2 2 3 2 6 2" xfId="4627" xr:uid="{00000000-0005-0000-0000-00001C160000}"/>
    <cellStyle name="Currency 2 2 3 2 6 2 2" xfId="15208" xr:uid="{00000000-0005-0000-0000-00001D160000}"/>
    <cellStyle name="Currency 2 2 3 2 6 3" xfId="15209" xr:uid="{00000000-0005-0000-0000-00001E160000}"/>
    <cellStyle name="Currency 2 2 3 2 7" xfId="15210" xr:uid="{00000000-0005-0000-0000-00001F160000}"/>
    <cellStyle name="Currency 2 2 3 3" xfId="1474" xr:uid="{00000000-0005-0000-0000-000020160000}"/>
    <cellStyle name="Currency 2 2 3 3 2" xfId="1475" xr:uid="{00000000-0005-0000-0000-000021160000}"/>
    <cellStyle name="Currency 2 2 3 3 2 2" xfId="1476" xr:uid="{00000000-0005-0000-0000-000022160000}"/>
    <cellStyle name="Currency 2 2 3 3 2 2 2" xfId="1477" xr:uid="{00000000-0005-0000-0000-000023160000}"/>
    <cellStyle name="Currency 2 2 3 3 2 2 2 2" xfId="4628" xr:uid="{00000000-0005-0000-0000-000024160000}"/>
    <cellStyle name="Currency 2 2 3 3 2 2 2 2 2" xfId="15211" xr:uid="{00000000-0005-0000-0000-000025160000}"/>
    <cellStyle name="Currency 2 2 3 3 2 2 2 3" xfId="15212" xr:uid="{00000000-0005-0000-0000-000026160000}"/>
    <cellStyle name="Currency 2 2 3 3 2 2 3" xfId="15213" xr:uid="{00000000-0005-0000-0000-000027160000}"/>
    <cellStyle name="Currency 2 2 3 3 2 3" xfId="1478" xr:uid="{00000000-0005-0000-0000-000028160000}"/>
    <cellStyle name="Currency 2 2 3 3 2 3 2" xfId="1479" xr:uid="{00000000-0005-0000-0000-000029160000}"/>
    <cellStyle name="Currency 2 2 3 3 2 3 2 2" xfId="4629" xr:uid="{00000000-0005-0000-0000-00002A160000}"/>
    <cellStyle name="Currency 2 2 3 3 2 3 2 2 2" xfId="15214" xr:uid="{00000000-0005-0000-0000-00002B160000}"/>
    <cellStyle name="Currency 2 2 3 3 2 3 2 3" xfId="15215" xr:uid="{00000000-0005-0000-0000-00002C160000}"/>
    <cellStyle name="Currency 2 2 3 3 2 3 3" xfId="15216" xr:uid="{00000000-0005-0000-0000-00002D160000}"/>
    <cellStyle name="Currency 2 2 3 3 2 4" xfId="1480" xr:uid="{00000000-0005-0000-0000-00002E160000}"/>
    <cellStyle name="Currency 2 2 3 3 2 4 2" xfId="1481" xr:uid="{00000000-0005-0000-0000-00002F160000}"/>
    <cellStyle name="Currency 2 2 3 3 2 4 2 2" xfId="4630" xr:uid="{00000000-0005-0000-0000-000030160000}"/>
    <cellStyle name="Currency 2 2 3 3 2 4 2 2 2" xfId="15217" xr:uid="{00000000-0005-0000-0000-000031160000}"/>
    <cellStyle name="Currency 2 2 3 3 2 4 2 3" xfId="15218" xr:uid="{00000000-0005-0000-0000-000032160000}"/>
    <cellStyle name="Currency 2 2 3 3 2 4 3" xfId="15219" xr:uid="{00000000-0005-0000-0000-000033160000}"/>
    <cellStyle name="Currency 2 2 3 3 2 5" xfId="1482" xr:uid="{00000000-0005-0000-0000-000034160000}"/>
    <cellStyle name="Currency 2 2 3 3 2 5 2" xfId="4631" xr:uid="{00000000-0005-0000-0000-000035160000}"/>
    <cellStyle name="Currency 2 2 3 3 2 5 2 2" xfId="15220" xr:uid="{00000000-0005-0000-0000-000036160000}"/>
    <cellStyle name="Currency 2 2 3 3 2 5 3" xfId="15221" xr:uid="{00000000-0005-0000-0000-000037160000}"/>
    <cellStyle name="Currency 2 2 3 3 2 6" xfId="15222" xr:uid="{00000000-0005-0000-0000-000038160000}"/>
    <cellStyle name="Currency 2 2 3 3 3" xfId="1483" xr:uid="{00000000-0005-0000-0000-000039160000}"/>
    <cellStyle name="Currency 2 2 3 3 3 2" xfId="1484" xr:uid="{00000000-0005-0000-0000-00003A160000}"/>
    <cellStyle name="Currency 2 2 3 3 3 2 2" xfId="4632" xr:uid="{00000000-0005-0000-0000-00003B160000}"/>
    <cellStyle name="Currency 2 2 3 3 3 2 2 2" xfId="15223" xr:uid="{00000000-0005-0000-0000-00003C160000}"/>
    <cellStyle name="Currency 2 2 3 3 3 2 3" xfId="15224" xr:uid="{00000000-0005-0000-0000-00003D160000}"/>
    <cellStyle name="Currency 2 2 3 3 3 3" xfId="15225" xr:uid="{00000000-0005-0000-0000-00003E160000}"/>
    <cellStyle name="Currency 2 2 3 3 4" xfId="1485" xr:uid="{00000000-0005-0000-0000-00003F160000}"/>
    <cellStyle name="Currency 2 2 3 3 4 2" xfId="1486" xr:uid="{00000000-0005-0000-0000-000040160000}"/>
    <cellStyle name="Currency 2 2 3 3 4 2 2" xfId="4633" xr:uid="{00000000-0005-0000-0000-000041160000}"/>
    <cellStyle name="Currency 2 2 3 3 4 2 2 2" xfId="15226" xr:uid="{00000000-0005-0000-0000-000042160000}"/>
    <cellStyle name="Currency 2 2 3 3 4 2 3" xfId="15227" xr:uid="{00000000-0005-0000-0000-000043160000}"/>
    <cellStyle name="Currency 2 2 3 3 4 3" xfId="15228" xr:uid="{00000000-0005-0000-0000-000044160000}"/>
    <cellStyle name="Currency 2 2 3 3 5" xfId="1487" xr:uid="{00000000-0005-0000-0000-000045160000}"/>
    <cellStyle name="Currency 2 2 3 3 5 2" xfId="1488" xr:uid="{00000000-0005-0000-0000-000046160000}"/>
    <cellStyle name="Currency 2 2 3 3 5 2 2" xfId="4634" xr:uid="{00000000-0005-0000-0000-000047160000}"/>
    <cellStyle name="Currency 2 2 3 3 5 2 2 2" xfId="15229" xr:uid="{00000000-0005-0000-0000-000048160000}"/>
    <cellStyle name="Currency 2 2 3 3 5 2 3" xfId="15230" xr:uid="{00000000-0005-0000-0000-000049160000}"/>
    <cellStyle name="Currency 2 2 3 3 5 3" xfId="15231" xr:uid="{00000000-0005-0000-0000-00004A160000}"/>
    <cellStyle name="Currency 2 2 3 3 6" xfId="1489" xr:uid="{00000000-0005-0000-0000-00004B160000}"/>
    <cellStyle name="Currency 2 2 3 3 6 2" xfId="4635" xr:uid="{00000000-0005-0000-0000-00004C160000}"/>
    <cellStyle name="Currency 2 2 3 3 6 2 2" xfId="15232" xr:uid="{00000000-0005-0000-0000-00004D160000}"/>
    <cellStyle name="Currency 2 2 3 3 6 3" xfId="15233" xr:uid="{00000000-0005-0000-0000-00004E160000}"/>
    <cellStyle name="Currency 2 2 3 3 7" xfId="15234" xr:uid="{00000000-0005-0000-0000-00004F160000}"/>
    <cellStyle name="Currency 2 2 3 4" xfId="1490" xr:uid="{00000000-0005-0000-0000-000050160000}"/>
    <cellStyle name="Currency 2 2 3 4 2" xfId="1491" xr:uid="{00000000-0005-0000-0000-000051160000}"/>
    <cellStyle name="Currency 2 2 3 4 2 2" xfId="1492" xr:uid="{00000000-0005-0000-0000-000052160000}"/>
    <cellStyle name="Currency 2 2 3 4 2 2 2" xfId="4636" xr:uid="{00000000-0005-0000-0000-000053160000}"/>
    <cellStyle name="Currency 2 2 3 4 2 2 2 2" xfId="15235" xr:uid="{00000000-0005-0000-0000-000054160000}"/>
    <cellStyle name="Currency 2 2 3 4 2 2 3" xfId="15236" xr:uid="{00000000-0005-0000-0000-000055160000}"/>
    <cellStyle name="Currency 2 2 3 4 2 3" xfId="15237" xr:uid="{00000000-0005-0000-0000-000056160000}"/>
    <cellStyle name="Currency 2 2 3 4 3" xfId="1493" xr:uid="{00000000-0005-0000-0000-000057160000}"/>
    <cellStyle name="Currency 2 2 3 4 3 2" xfId="1494" xr:uid="{00000000-0005-0000-0000-000058160000}"/>
    <cellStyle name="Currency 2 2 3 4 3 2 2" xfId="4637" xr:uid="{00000000-0005-0000-0000-000059160000}"/>
    <cellStyle name="Currency 2 2 3 4 3 2 2 2" xfId="15238" xr:uid="{00000000-0005-0000-0000-00005A160000}"/>
    <cellStyle name="Currency 2 2 3 4 3 2 3" xfId="15239" xr:uid="{00000000-0005-0000-0000-00005B160000}"/>
    <cellStyle name="Currency 2 2 3 4 3 3" xfId="15240" xr:uid="{00000000-0005-0000-0000-00005C160000}"/>
    <cellStyle name="Currency 2 2 3 4 4" xfId="1495" xr:uid="{00000000-0005-0000-0000-00005D160000}"/>
    <cellStyle name="Currency 2 2 3 4 4 2" xfId="1496" xr:uid="{00000000-0005-0000-0000-00005E160000}"/>
    <cellStyle name="Currency 2 2 3 4 4 2 2" xfId="4638" xr:uid="{00000000-0005-0000-0000-00005F160000}"/>
    <cellStyle name="Currency 2 2 3 4 4 2 2 2" xfId="15241" xr:uid="{00000000-0005-0000-0000-000060160000}"/>
    <cellStyle name="Currency 2 2 3 4 4 2 3" xfId="15242" xr:uid="{00000000-0005-0000-0000-000061160000}"/>
    <cellStyle name="Currency 2 2 3 4 4 3" xfId="15243" xr:uid="{00000000-0005-0000-0000-000062160000}"/>
    <cellStyle name="Currency 2 2 3 4 5" xfId="1497" xr:uid="{00000000-0005-0000-0000-000063160000}"/>
    <cellStyle name="Currency 2 2 3 4 5 2" xfId="4639" xr:uid="{00000000-0005-0000-0000-000064160000}"/>
    <cellStyle name="Currency 2 2 3 4 5 2 2" xfId="15244" xr:uid="{00000000-0005-0000-0000-000065160000}"/>
    <cellStyle name="Currency 2 2 3 4 5 3" xfId="15245" xr:uid="{00000000-0005-0000-0000-000066160000}"/>
    <cellStyle name="Currency 2 2 3 4 6" xfId="15246" xr:uid="{00000000-0005-0000-0000-000067160000}"/>
    <cellStyle name="Currency 2 2 3 5" xfId="1498" xr:uid="{00000000-0005-0000-0000-000068160000}"/>
    <cellStyle name="Currency 2 2 3 5 2" xfId="1499" xr:uid="{00000000-0005-0000-0000-000069160000}"/>
    <cellStyle name="Currency 2 2 3 5 2 2" xfId="4640" xr:uid="{00000000-0005-0000-0000-00006A160000}"/>
    <cellStyle name="Currency 2 2 3 5 2 2 2" xfId="15247" xr:uid="{00000000-0005-0000-0000-00006B160000}"/>
    <cellStyle name="Currency 2 2 3 5 2 3" xfId="15248" xr:uid="{00000000-0005-0000-0000-00006C160000}"/>
    <cellStyle name="Currency 2 2 3 5 3" xfId="15249" xr:uid="{00000000-0005-0000-0000-00006D160000}"/>
    <cellStyle name="Currency 2 2 3 6" xfId="1500" xr:uid="{00000000-0005-0000-0000-00006E160000}"/>
    <cellStyle name="Currency 2 2 3 6 2" xfId="1501" xr:uid="{00000000-0005-0000-0000-00006F160000}"/>
    <cellStyle name="Currency 2 2 3 6 2 2" xfId="4641" xr:uid="{00000000-0005-0000-0000-000070160000}"/>
    <cellStyle name="Currency 2 2 3 6 2 2 2" xfId="15250" xr:uid="{00000000-0005-0000-0000-000071160000}"/>
    <cellStyle name="Currency 2 2 3 6 2 3" xfId="15251" xr:uid="{00000000-0005-0000-0000-000072160000}"/>
    <cellStyle name="Currency 2 2 3 6 3" xfId="15252" xr:uid="{00000000-0005-0000-0000-000073160000}"/>
    <cellStyle name="Currency 2 2 3 7" xfId="1502" xr:uid="{00000000-0005-0000-0000-000074160000}"/>
    <cellStyle name="Currency 2 2 3 7 2" xfId="1503" xr:uid="{00000000-0005-0000-0000-000075160000}"/>
    <cellStyle name="Currency 2 2 3 7 2 2" xfId="4642" xr:uid="{00000000-0005-0000-0000-000076160000}"/>
    <cellStyle name="Currency 2 2 3 7 2 2 2" xfId="15253" xr:uid="{00000000-0005-0000-0000-000077160000}"/>
    <cellStyle name="Currency 2 2 3 7 2 3" xfId="15254" xr:uid="{00000000-0005-0000-0000-000078160000}"/>
    <cellStyle name="Currency 2 2 3 7 3" xfId="15255" xr:uid="{00000000-0005-0000-0000-000079160000}"/>
    <cellStyle name="Currency 2 2 3 8" xfId="1504" xr:uid="{00000000-0005-0000-0000-00007A160000}"/>
    <cellStyle name="Currency 2 2 3 8 2" xfId="4643" xr:uid="{00000000-0005-0000-0000-00007B160000}"/>
    <cellStyle name="Currency 2 2 3 8 2 2" xfId="15256" xr:uid="{00000000-0005-0000-0000-00007C160000}"/>
    <cellStyle name="Currency 2 2 3 8 3" xfId="15257" xr:uid="{00000000-0005-0000-0000-00007D160000}"/>
    <cellStyle name="Currency 2 2 3 9" xfId="15258" xr:uid="{00000000-0005-0000-0000-00007E160000}"/>
    <cellStyle name="Currency 2 2 4" xfId="1505" xr:uid="{00000000-0005-0000-0000-00007F160000}"/>
    <cellStyle name="Currency 2 2 4 2" xfId="1506" xr:uid="{00000000-0005-0000-0000-000080160000}"/>
    <cellStyle name="Currency 2 2 4 2 2" xfId="1507" xr:uid="{00000000-0005-0000-0000-000081160000}"/>
    <cellStyle name="Currency 2 2 4 2 2 2" xfId="1508" xr:uid="{00000000-0005-0000-0000-000082160000}"/>
    <cellStyle name="Currency 2 2 4 2 2 2 2" xfId="4644" xr:uid="{00000000-0005-0000-0000-000083160000}"/>
    <cellStyle name="Currency 2 2 4 2 2 2 2 2" xfId="15259" xr:uid="{00000000-0005-0000-0000-000084160000}"/>
    <cellStyle name="Currency 2 2 4 2 2 2 3" xfId="15260" xr:uid="{00000000-0005-0000-0000-000085160000}"/>
    <cellStyle name="Currency 2 2 4 2 2 3" xfId="15261" xr:uid="{00000000-0005-0000-0000-000086160000}"/>
    <cellStyle name="Currency 2 2 4 2 3" xfId="1509" xr:uid="{00000000-0005-0000-0000-000087160000}"/>
    <cellStyle name="Currency 2 2 4 2 3 2" xfId="1510" xr:uid="{00000000-0005-0000-0000-000088160000}"/>
    <cellStyle name="Currency 2 2 4 2 3 2 2" xfId="4645" xr:uid="{00000000-0005-0000-0000-000089160000}"/>
    <cellStyle name="Currency 2 2 4 2 3 2 2 2" xfId="15262" xr:uid="{00000000-0005-0000-0000-00008A160000}"/>
    <cellStyle name="Currency 2 2 4 2 3 2 3" xfId="15263" xr:uid="{00000000-0005-0000-0000-00008B160000}"/>
    <cellStyle name="Currency 2 2 4 2 3 3" xfId="15264" xr:uid="{00000000-0005-0000-0000-00008C160000}"/>
    <cellStyle name="Currency 2 2 4 2 4" xfId="1511" xr:uid="{00000000-0005-0000-0000-00008D160000}"/>
    <cellStyle name="Currency 2 2 4 2 4 2" xfId="1512" xr:uid="{00000000-0005-0000-0000-00008E160000}"/>
    <cellStyle name="Currency 2 2 4 2 4 2 2" xfId="4646" xr:uid="{00000000-0005-0000-0000-00008F160000}"/>
    <cellStyle name="Currency 2 2 4 2 4 2 2 2" xfId="15265" xr:uid="{00000000-0005-0000-0000-000090160000}"/>
    <cellStyle name="Currency 2 2 4 2 4 2 3" xfId="15266" xr:uid="{00000000-0005-0000-0000-000091160000}"/>
    <cellStyle name="Currency 2 2 4 2 4 3" xfId="15267" xr:uid="{00000000-0005-0000-0000-000092160000}"/>
    <cellStyle name="Currency 2 2 4 2 5" xfId="1513" xr:uid="{00000000-0005-0000-0000-000093160000}"/>
    <cellStyle name="Currency 2 2 4 2 5 2" xfId="4647" xr:uid="{00000000-0005-0000-0000-000094160000}"/>
    <cellStyle name="Currency 2 2 4 2 5 2 2" xfId="15268" xr:uid="{00000000-0005-0000-0000-000095160000}"/>
    <cellStyle name="Currency 2 2 4 2 5 3" xfId="15269" xr:uid="{00000000-0005-0000-0000-000096160000}"/>
    <cellStyle name="Currency 2 2 4 2 6" xfId="15270" xr:uid="{00000000-0005-0000-0000-000097160000}"/>
    <cellStyle name="Currency 2 2 4 3" xfId="1514" xr:uid="{00000000-0005-0000-0000-000098160000}"/>
    <cellStyle name="Currency 2 2 4 3 2" xfId="1515" xr:uid="{00000000-0005-0000-0000-000099160000}"/>
    <cellStyle name="Currency 2 2 4 3 2 2" xfId="4648" xr:uid="{00000000-0005-0000-0000-00009A160000}"/>
    <cellStyle name="Currency 2 2 4 3 2 2 2" xfId="15271" xr:uid="{00000000-0005-0000-0000-00009B160000}"/>
    <cellStyle name="Currency 2 2 4 3 2 3" xfId="15272" xr:uid="{00000000-0005-0000-0000-00009C160000}"/>
    <cellStyle name="Currency 2 2 4 3 3" xfId="15273" xr:uid="{00000000-0005-0000-0000-00009D160000}"/>
    <cellStyle name="Currency 2 2 4 4" xfId="1516" xr:uid="{00000000-0005-0000-0000-00009E160000}"/>
    <cellStyle name="Currency 2 2 4 4 2" xfId="1517" xr:uid="{00000000-0005-0000-0000-00009F160000}"/>
    <cellStyle name="Currency 2 2 4 4 2 2" xfId="4649" xr:uid="{00000000-0005-0000-0000-0000A0160000}"/>
    <cellStyle name="Currency 2 2 4 4 2 2 2" xfId="15274" xr:uid="{00000000-0005-0000-0000-0000A1160000}"/>
    <cellStyle name="Currency 2 2 4 4 2 3" xfId="15275" xr:uid="{00000000-0005-0000-0000-0000A2160000}"/>
    <cellStyle name="Currency 2 2 4 4 3" xfId="15276" xr:uid="{00000000-0005-0000-0000-0000A3160000}"/>
    <cellStyle name="Currency 2 2 4 5" xfId="1518" xr:uid="{00000000-0005-0000-0000-0000A4160000}"/>
    <cellStyle name="Currency 2 2 4 5 2" xfId="1519" xr:uid="{00000000-0005-0000-0000-0000A5160000}"/>
    <cellStyle name="Currency 2 2 4 5 2 2" xfId="4650" xr:uid="{00000000-0005-0000-0000-0000A6160000}"/>
    <cellStyle name="Currency 2 2 4 5 2 2 2" xfId="15277" xr:uid="{00000000-0005-0000-0000-0000A7160000}"/>
    <cellStyle name="Currency 2 2 4 5 2 3" xfId="15278" xr:uid="{00000000-0005-0000-0000-0000A8160000}"/>
    <cellStyle name="Currency 2 2 4 5 3" xfId="15279" xr:uid="{00000000-0005-0000-0000-0000A9160000}"/>
    <cellStyle name="Currency 2 2 4 6" xfId="1520" xr:uid="{00000000-0005-0000-0000-0000AA160000}"/>
    <cellStyle name="Currency 2 2 4 6 2" xfId="4651" xr:uid="{00000000-0005-0000-0000-0000AB160000}"/>
    <cellStyle name="Currency 2 2 4 6 2 2" xfId="15280" xr:uid="{00000000-0005-0000-0000-0000AC160000}"/>
    <cellStyle name="Currency 2 2 4 6 3" xfId="15281" xr:uid="{00000000-0005-0000-0000-0000AD160000}"/>
    <cellStyle name="Currency 2 2 4 7" xfId="15282" xr:uid="{00000000-0005-0000-0000-0000AE160000}"/>
    <cellStyle name="Currency 2 2 5" xfId="1521" xr:uid="{00000000-0005-0000-0000-0000AF160000}"/>
    <cellStyle name="Currency 2 2 5 2" xfId="1522" xr:uid="{00000000-0005-0000-0000-0000B0160000}"/>
    <cellStyle name="Currency 2 2 5 2 2" xfId="1523" xr:uid="{00000000-0005-0000-0000-0000B1160000}"/>
    <cellStyle name="Currency 2 2 5 2 2 2" xfId="1524" xr:uid="{00000000-0005-0000-0000-0000B2160000}"/>
    <cellStyle name="Currency 2 2 5 2 2 2 2" xfId="4652" xr:uid="{00000000-0005-0000-0000-0000B3160000}"/>
    <cellStyle name="Currency 2 2 5 2 2 2 2 2" xfId="15283" xr:uid="{00000000-0005-0000-0000-0000B4160000}"/>
    <cellStyle name="Currency 2 2 5 2 2 2 3" xfId="15284" xr:uid="{00000000-0005-0000-0000-0000B5160000}"/>
    <cellStyle name="Currency 2 2 5 2 2 3" xfId="15285" xr:uid="{00000000-0005-0000-0000-0000B6160000}"/>
    <cellStyle name="Currency 2 2 5 2 3" xfId="1525" xr:uid="{00000000-0005-0000-0000-0000B7160000}"/>
    <cellStyle name="Currency 2 2 5 2 3 2" xfId="1526" xr:uid="{00000000-0005-0000-0000-0000B8160000}"/>
    <cellStyle name="Currency 2 2 5 2 3 2 2" xfId="4653" xr:uid="{00000000-0005-0000-0000-0000B9160000}"/>
    <cellStyle name="Currency 2 2 5 2 3 2 2 2" xfId="15286" xr:uid="{00000000-0005-0000-0000-0000BA160000}"/>
    <cellStyle name="Currency 2 2 5 2 3 2 3" xfId="15287" xr:uid="{00000000-0005-0000-0000-0000BB160000}"/>
    <cellStyle name="Currency 2 2 5 2 3 3" xfId="15288" xr:uid="{00000000-0005-0000-0000-0000BC160000}"/>
    <cellStyle name="Currency 2 2 5 2 4" xfId="1527" xr:uid="{00000000-0005-0000-0000-0000BD160000}"/>
    <cellStyle name="Currency 2 2 5 2 4 2" xfId="1528" xr:uid="{00000000-0005-0000-0000-0000BE160000}"/>
    <cellStyle name="Currency 2 2 5 2 4 2 2" xfId="4654" xr:uid="{00000000-0005-0000-0000-0000BF160000}"/>
    <cellStyle name="Currency 2 2 5 2 4 2 2 2" xfId="15289" xr:uid="{00000000-0005-0000-0000-0000C0160000}"/>
    <cellStyle name="Currency 2 2 5 2 4 2 3" xfId="15290" xr:uid="{00000000-0005-0000-0000-0000C1160000}"/>
    <cellStyle name="Currency 2 2 5 2 4 3" xfId="15291" xr:uid="{00000000-0005-0000-0000-0000C2160000}"/>
    <cellStyle name="Currency 2 2 5 2 5" xfId="1529" xr:uid="{00000000-0005-0000-0000-0000C3160000}"/>
    <cellStyle name="Currency 2 2 5 2 5 2" xfId="4655" xr:uid="{00000000-0005-0000-0000-0000C4160000}"/>
    <cellStyle name="Currency 2 2 5 2 5 2 2" xfId="15292" xr:uid="{00000000-0005-0000-0000-0000C5160000}"/>
    <cellStyle name="Currency 2 2 5 2 5 3" xfId="15293" xr:uid="{00000000-0005-0000-0000-0000C6160000}"/>
    <cellStyle name="Currency 2 2 5 2 6" xfId="15294" xr:uid="{00000000-0005-0000-0000-0000C7160000}"/>
    <cellStyle name="Currency 2 2 5 3" xfId="1530" xr:uid="{00000000-0005-0000-0000-0000C8160000}"/>
    <cellStyle name="Currency 2 2 5 3 2" xfId="1531" xr:uid="{00000000-0005-0000-0000-0000C9160000}"/>
    <cellStyle name="Currency 2 2 5 3 2 2" xfId="4656" xr:uid="{00000000-0005-0000-0000-0000CA160000}"/>
    <cellStyle name="Currency 2 2 5 3 2 2 2" xfId="15295" xr:uid="{00000000-0005-0000-0000-0000CB160000}"/>
    <cellStyle name="Currency 2 2 5 3 2 3" xfId="15296" xr:uid="{00000000-0005-0000-0000-0000CC160000}"/>
    <cellStyle name="Currency 2 2 5 3 3" xfId="15297" xr:uid="{00000000-0005-0000-0000-0000CD160000}"/>
    <cellStyle name="Currency 2 2 5 4" xfId="1532" xr:uid="{00000000-0005-0000-0000-0000CE160000}"/>
    <cellStyle name="Currency 2 2 5 4 2" xfId="1533" xr:uid="{00000000-0005-0000-0000-0000CF160000}"/>
    <cellStyle name="Currency 2 2 5 4 2 2" xfId="4657" xr:uid="{00000000-0005-0000-0000-0000D0160000}"/>
    <cellStyle name="Currency 2 2 5 4 2 2 2" xfId="15298" xr:uid="{00000000-0005-0000-0000-0000D1160000}"/>
    <cellStyle name="Currency 2 2 5 4 2 3" xfId="15299" xr:uid="{00000000-0005-0000-0000-0000D2160000}"/>
    <cellStyle name="Currency 2 2 5 4 3" xfId="15300" xr:uid="{00000000-0005-0000-0000-0000D3160000}"/>
    <cellStyle name="Currency 2 2 5 5" xfId="1534" xr:uid="{00000000-0005-0000-0000-0000D4160000}"/>
    <cellStyle name="Currency 2 2 5 5 2" xfId="1535" xr:uid="{00000000-0005-0000-0000-0000D5160000}"/>
    <cellStyle name="Currency 2 2 5 5 2 2" xfId="4658" xr:uid="{00000000-0005-0000-0000-0000D6160000}"/>
    <cellStyle name="Currency 2 2 5 5 2 2 2" xfId="15301" xr:uid="{00000000-0005-0000-0000-0000D7160000}"/>
    <cellStyle name="Currency 2 2 5 5 2 3" xfId="15302" xr:uid="{00000000-0005-0000-0000-0000D8160000}"/>
    <cellStyle name="Currency 2 2 5 5 3" xfId="15303" xr:uid="{00000000-0005-0000-0000-0000D9160000}"/>
    <cellStyle name="Currency 2 2 5 6" xfId="1536" xr:uid="{00000000-0005-0000-0000-0000DA160000}"/>
    <cellStyle name="Currency 2 2 5 6 2" xfId="4659" xr:uid="{00000000-0005-0000-0000-0000DB160000}"/>
    <cellStyle name="Currency 2 2 5 6 2 2" xfId="15304" xr:uid="{00000000-0005-0000-0000-0000DC160000}"/>
    <cellStyle name="Currency 2 2 5 6 3" xfId="15305" xr:uid="{00000000-0005-0000-0000-0000DD160000}"/>
    <cellStyle name="Currency 2 2 5 7" xfId="15306" xr:uid="{00000000-0005-0000-0000-0000DE160000}"/>
    <cellStyle name="Currency 2 2 6" xfId="1537" xr:uid="{00000000-0005-0000-0000-0000DF160000}"/>
    <cellStyle name="Currency 2 2 6 2" xfId="1538" xr:uid="{00000000-0005-0000-0000-0000E0160000}"/>
    <cellStyle name="Currency 2 2 6 2 2" xfId="1539" xr:uid="{00000000-0005-0000-0000-0000E1160000}"/>
    <cellStyle name="Currency 2 2 6 2 2 2" xfId="4660" xr:uid="{00000000-0005-0000-0000-0000E2160000}"/>
    <cellStyle name="Currency 2 2 6 2 2 2 2" xfId="15307" xr:uid="{00000000-0005-0000-0000-0000E3160000}"/>
    <cellStyle name="Currency 2 2 6 2 2 3" xfId="15308" xr:uid="{00000000-0005-0000-0000-0000E4160000}"/>
    <cellStyle name="Currency 2 2 6 2 3" xfId="15309" xr:uid="{00000000-0005-0000-0000-0000E5160000}"/>
    <cellStyle name="Currency 2 2 6 3" xfId="1540" xr:uid="{00000000-0005-0000-0000-0000E6160000}"/>
    <cellStyle name="Currency 2 2 6 3 2" xfId="1541" xr:uid="{00000000-0005-0000-0000-0000E7160000}"/>
    <cellStyle name="Currency 2 2 6 3 2 2" xfId="4661" xr:uid="{00000000-0005-0000-0000-0000E8160000}"/>
    <cellStyle name="Currency 2 2 6 3 2 2 2" xfId="15310" xr:uid="{00000000-0005-0000-0000-0000E9160000}"/>
    <cellStyle name="Currency 2 2 6 3 2 3" xfId="15311" xr:uid="{00000000-0005-0000-0000-0000EA160000}"/>
    <cellStyle name="Currency 2 2 6 3 3" xfId="15312" xr:uid="{00000000-0005-0000-0000-0000EB160000}"/>
    <cellStyle name="Currency 2 2 6 4" xfId="1542" xr:uid="{00000000-0005-0000-0000-0000EC160000}"/>
    <cellStyle name="Currency 2 2 6 4 2" xfId="1543" xr:uid="{00000000-0005-0000-0000-0000ED160000}"/>
    <cellStyle name="Currency 2 2 6 4 2 2" xfId="4662" xr:uid="{00000000-0005-0000-0000-0000EE160000}"/>
    <cellStyle name="Currency 2 2 6 4 2 2 2" xfId="15313" xr:uid="{00000000-0005-0000-0000-0000EF160000}"/>
    <cellStyle name="Currency 2 2 6 4 2 3" xfId="15314" xr:uid="{00000000-0005-0000-0000-0000F0160000}"/>
    <cellStyle name="Currency 2 2 6 4 3" xfId="15315" xr:uid="{00000000-0005-0000-0000-0000F1160000}"/>
    <cellStyle name="Currency 2 2 6 5" xfId="1544" xr:uid="{00000000-0005-0000-0000-0000F2160000}"/>
    <cellStyle name="Currency 2 2 6 5 2" xfId="4663" xr:uid="{00000000-0005-0000-0000-0000F3160000}"/>
    <cellStyle name="Currency 2 2 6 5 2 2" xfId="15316" xr:uid="{00000000-0005-0000-0000-0000F4160000}"/>
    <cellStyle name="Currency 2 2 6 5 3" xfId="15317" xr:uid="{00000000-0005-0000-0000-0000F5160000}"/>
    <cellStyle name="Currency 2 2 6 6" xfId="15318" xr:uid="{00000000-0005-0000-0000-0000F6160000}"/>
    <cellStyle name="Currency 2 2 7" xfId="1545" xr:uid="{00000000-0005-0000-0000-0000F7160000}"/>
    <cellStyle name="Currency 2 2 7 2" xfId="1546" xr:uid="{00000000-0005-0000-0000-0000F8160000}"/>
    <cellStyle name="Currency 2 2 7 2 2" xfId="1547" xr:uid="{00000000-0005-0000-0000-0000F9160000}"/>
    <cellStyle name="Currency 2 2 7 2 2 2" xfId="4664" xr:uid="{00000000-0005-0000-0000-0000FA160000}"/>
    <cellStyle name="Currency 2 2 7 2 2 2 2" xfId="15319" xr:uid="{00000000-0005-0000-0000-0000FB160000}"/>
    <cellStyle name="Currency 2 2 7 2 2 3" xfId="15320" xr:uid="{00000000-0005-0000-0000-0000FC160000}"/>
    <cellStyle name="Currency 2 2 7 2 3" xfId="15321" xr:uid="{00000000-0005-0000-0000-0000FD160000}"/>
    <cellStyle name="Currency 2 2 7 3" xfId="1548" xr:uid="{00000000-0005-0000-0000-0000FE160000}"/>
    <cellStyle name="Currency 2 2 7 3 2" xfId="1549" xr:uid="{00000000-0005-0000-0000-0000FF160000}"/>
    <cellStyle name="Currency 2 2 7 3 2 2" xfId="4665" xr:uid="{00000000-0005-0000-0000-000000170000}"/>
    <cellStyle name="Currency 2 2 7 3 2 2 2" xfId="15322" xr:uid="{00000000-0005-0000-0000-000001170000}"/>
    <cellStyle name="Currency 2 2 7 3 2 3" xfId="15323" xr:uid="{00000000-0005-0000-0000-000002170000}"/>
    <cellStyle name="Currency 2 2 7 3 3" xfId="15324" xr:uid="{00000000-0005-0000-0000-000003170000}"/>
    <cellStyle name="Currency 2 2 7 4" xfId="1550" xr:uid="{00000000-0005-0000-0000-000004170000}"/>
    <cellStyle name="Currency 2 2 7 4 2" xfId="1551" xr:uid="{00000000-0005-0000-0000-000005170000}"/>
    <cellStyle name="Currency 2 2 7 4 2 2" xfId="4666" xr:uid="{00000000-0005-0000-0000-000006170000}"/>
    <cellStyle name="Currency 2 2 7 4 2 2 2" xfId="15325" xr:uid="{00000000-0005-0000-0000-000007170000}"/>
    <cellStyle name="Currency 2 2 7 4 2 3" xfId="15326" xr:uid="{00000000-0005-0000-0000-000008170000}"/>
    <cellStyle name="Currency 2 2 7 4 3" xfId="15327" xr:uid="{00000000-0005-0000-0000-000009170000}"/>
    <cellStyle name="Currency 2 2 7 5" xfId="1552" xr:uid="{00000000-0005-0000-0000-00000A170000}"/>
    <cellStyle name="Currency 2 2 7 5 2" xfId="4667" xr:uid="{00000000-0005-0000-0000-00000B170000}"/>
    <cellStyle name="Currency 2 2 7 5 2 2" xfId="15328" xr:uid="{00000000-0005-0000-0000-00000C170000}"/>
    <cellStyle name="Currency 2 2 7 5 3" xfId="15329" xr:uid="{00000000-0005-0000-0000-00000D170000}"/>
    <cellStyle name="Currency 2 2 7 6" xfId="15330" xr:uid="{00000000-0005-0000-0000-00000E170000}"/>
    <cellStyle name="Currency 2 2 8" xfId="1553" xr:uid="{00000000-0005-0000-0000-00000F170000}"/>
    <cellStyle name="Currency 2 2 8 2" xfId="4668" xr:uid="{00000000-0005-0000-0000-000010170000}"/>
    <cellStyle name="Currency 2 2 9" xfId="1554" xr:uid="{00000000-0005-0000-0000-000011170000}"/>
    <cellStyle name="Currency 2 3" xfId="1555" xr:uid="{00000000-0005-0000-0000-000012170000}"/>
    <cellStyle name="Currency 2 3 10" xfId="4669" xr:uid="{00000000-0005-0000-0000-000013170000}"/>
    <cellStyle name="Currency 2 3 11" xfId="9354" xr:uid="{00000000-0005-0000-0000-000014170000}"/>
    <cellStyle name="Currency 2 3 11 2" xfId="15331" xr:uid="{00000000-0005-0000-0000-000015170000}"/>
    <cellStyle name="Currency 2 3 12" xfId="9355" xr:uid="{00000000-0005-0000-0000-000016170000}"/>
    <cellStyle name="Currency 2 3 12 2" xfId="15332" xr:uid="{00000000-0005-0000-0000-000017170000}"/>
    <cellStyle name="Currency 2 3 2" xfId="1556" xr:uid="{00000000-0005-0000-0000-000018170000}"/>
    <cellStyle name="Currency 2 3 2 2" xfId="1557" xr:uid="{00000000-0005-0000-0000-000019170000}"/>
    <cellStyle name="Currency 2 3 2 2 2" xfId="1558" xr:uid="{00000000-0005-0000-0000-00001A170000}"/>
    <cellStyle name="Currency 2 3 2 2 2 2" xfId="1559" xr:uid="{00000000-0005-0000-0000-00001B170000}"/>
    <cellStyle name="Currency 2 3 2 2 2 2 2" xfId="4670" xr:uid="{00000000-0005-0000-0000-00001C170000}"/>
    <cellStyle name="Currency 2 3 2 2 2 2 2 2" xfId="15333" xr:uid="{00000000-0005-0000-0000-00001D170000}"/>
    <cellStyle name="Currency 2 3 2 2 2 2 3" xfId="15334" xr:uid="{00000000-0005-0000-0000-00001E170000}"/>
    <cellStyle name="Currency 2 3 2 2 2 3" xfId="15335" xr:uid="{00000000-0005-0000-0000-00001F170000}"/>
    <cellStyle name="Currency 2 3 2 2 3" xfId="1560" xr:uid="{00000000-0005-0000-0000-000020170000}"/>
    <cellStyle name="Currency 2 3 2 2 3 2" xfId="1561" xr:uid="{00000000-0005-0000-0000-000021170000}"/>
    <cellStyle name="Currency 2 3 2 2 3 2 2" xfId="4671" xr:uid="{00000000-0005-0000-0000-000022170000}"/>
    <cellStyle name="Currency 2 3 2 2 3 2 2 2" xfId="15336" xr:uid="{00000000-0005-0000-0000-000023170000}"/>
    <cellStyle name="Currency 2 3 2 2 3 2 3" xfId="15337" xr:uid="{00000000-0005-0000-0000-000024170000}"/>
    <cellStyle name="Currency 2 3 2 2 3 3" xfId="15338" xr:uid="{00000000-0005-0000-0000-000025170000}"/>
    <cellStyle name="Currency 2 3 2 2 4" xfId="1562" xr:uid="{00000000-0005-0000-0000-000026170000}"/>
    <cellStyle name="Currency 2 3 2 2 4 2" xfId="1563" xr:uid="{00000000-0005-0000-0000-000027170000}"/>
    <cellStyle name="Currency 2 3 2 2 4 2 2" xfId="4672" xr:uid="{00000000-0005-0000-0000-000028170000}"/>
    <cellStyle name="Currency 2 3 2 2 4 2 2 2" xfId="15339" xr:uid="{00000000-0005-0000-0000-000029170000}"/>
    <cellStyle name="Currency 2 3 2 2 4 2 3" xfId="15340" xr:uid="{00000000-0005-0000-0000-00002A170000}"/>
    <cellStyle name="Currency 2 3 2 2 4 3" xfId="15341" xr:uid="{00000000-0005-0000-0000-00002B170000}"/>
    <cellStyle name="Currency 2 3 2 2 5" xfId="1564" xr:uid="{00000000-0005-0000-0000-00002C170000}"/>
    <cellStyle name="Currency 2 3 2 2 5 2" xfId="4673" xr:uid="{00000000-0005-0000-0000-00002D170000}"/>
    <cellStyle name="Currency 2 3 2 2 5 2 2" xfId="15342" xr:uid="{00000000-0005-0000-0000-00002E170000}"/>
    <cellStyle name="Currency 2 3 2 2 5 3" xfId="15343" xr:uid="{00000000-0005-0000-0000-00002F170000}"/>
    <cellStyle name="Currency 2 3 2 2 6" xfId="15344" xr:uid="{00000000-0005-0000-0000-000030170000}"/>
    <cellStyle name="Currency 2 3 2 3" xfId="1565" xr:uid="{00000000-0005-0000-0000-000031170000}"/>
    <cellStyle name="Currency 2 3 2 3 2" xfId="1566" xr:uid="{00000000-0005-0000-0000-000032170000}"/>
    <cellStyle name="Currency 2 3 2 3 2 2" xfId="4674" xr:uid="{00000000-0005-0000-0000-000033170000}"/>
    <cellStyle name="Currency 2 3 2 3 2 2 2" xfId="15345" xr:uid="{00000000-0005-0000-0000-000034170000}"/>
    <cellStyle name="Currency 2 3 2 3 2 3" xfId="15346" xr:uid="{00000000-0005-0000-0000-000035170000}"/>
    <cellStyle name="Currency 2 3 2 3 3" xfId="15347" xr:uid="{00000000-0005-0000-0000-000036170000}"/>
    <cellStyle name="Currency 2 3 2 4" xfId="1567" xr:uid="{00000000-0005-0000-0000-000037170000}"/>
    <cellStyle name="Currency 2 3 2 4 2" xfId="1568" xr:uid="{00000000-0005-0000-0000-000038170000}"/>
    <cellStyle name="Currency 2 3 2 4 2 2" xfId="4675" xr:uid="{00000000-0005-0000-0000-000039170000}"/>
    <cellStyle name="Currency 2 3 2 4 2 2 2" xfId="15348" xr:uid="{00000000-0005-0000-0000-00003A170000}"/>
    <cellStyle name="Currency 2 3 2 4 2 3" xfId="15349" xr:uid="{00000000-0005-0000-0000-00003B170000}"/>
    <cellStyle name="Currency 2 3 2 4 3" xfId="15350" xr:uid="{00000000-0005-0000-0000-00003C170000}"/>
    <cellStyle name="Currency 2 3 2 5" xfId="1569" xr:uid="{00000000-0005-0000-0000-00003D170000}"/>
    <cellStyle name="Currency 2 3 2 5 2" xfId="1570" xr:uid="{00000000-0005-0000-0000-00003E170000}"/>
    <cellStyle name="Currency 2 3 2 5 2 2" xfId="4676" xr:uid="{00000000-0005-0000-0000-00003F170000}"/>
    <cellStyle name="Currency 2 3 2 5 2 2 2" xfId="15351" xr:uid="{00000000-0005-0000-0000-000040170000}"/>
    <cellStyle name="Currency 2 3 2 5 2 3" xfId="15352" xr:uid="{00000000-0005-0000-0000-000041170000}"/>
    <cellStyle name="Currency 2 3 2 5 3" xfId="15353" xr:uid="{00000000-0005-0000-0000-000042170000}"/>
    <cellStyle name="Currency 2 3 2 6" xfId="1571" xr:uid="{00000000-0005-0000-0000-000043170000}"/>
    <cellStyle name="Currency 2 3 2 6 2" xfId="4677" xr:uid="{00000000-0005-0000-0000-000044170000}"/>
    <cellStyle name="Currency 2 3 2 6 2 2" xfId="15354" xr:uid="{00000000-0005-0000-0000-000045170000}"/>
    <cellStyle name="Currency 2 3 2 6 3" xfId="15355" xr:uid="{00000000-0005-0000-0000-000046170000}"/>
    <cellStyle name="Currency 2 3 2 7" xfId="15356" xr:uid="{00000000-0005-0000-0000-000047170000}"/>
    <cellStyle name="Currency 2 3 3" xfId="1572" xr:uid="{00000000-0005-0000-0000-000048170000}"/>
    <cellStyle name="Currency 2 3 3 2" xfId="1573" xr:uid="{00000000-0005-0000-0000-000049170000}"/>
    <cellStyle name="Currency 2 3 3 2 2" xfId="1574" xr:uid="{00000000-0005-0000-0000-00004A170000}"/>
    <cellStyle name="Currency 2 3 3 2 2 2" xfId="1575" xr:uid="{00000000-0005-0000-0000-00004B170000}"/>
    <cellStyle name="Currency 2 3 3 2 2 2 2" xfId="4678" xr:uid="{00000000-0005-0000-0000-00004C170000}"/>
    <cellStyle name="Currency 2 3 3 2 2 2 2 2" xfId="15357" xr:uid="{00000000-0005-0000-0000-00004D170000}"/>
    <cellStyle name="Currency 2 3 3 2 2 2 3" xfId="15358" xr:uid="{00000000-0005-0000-0000-00004E170000}"/>
    <cellStyle name="Currency 2 3 3 2 2 3" xfId="15359" xr:uid="{00000000-0005-0000-0000-00004F170000}"/>
    <cellStyle name="Currency 2 3 3 2 3" xfId="1576" xr:uid="{00000000-0005-0000-0000-000050170000}"/>
    <cellStyle name="Currency 2 3 3 2 3 2" xfId="1577" xr:uid="{00000000-0005-0000-0000-000051170000}"/>
    <cellStyle name="Currency 2 3 3 2 3 2 2" xfId="4679" xr:uid="{00000000-0005-0000-0000-000052170000}"/>
    <cellStyle name="Currency 2 3 3 2 3 2 2 2" xfId="15360" xr:uid="{00000000-0005-0000-0000-000053170000}"/>
    <cellStyle name="Currency 2 3 3 2 3 2 3" xfId="15361" xr:uid="{00000000-0005-0000-0000-000054170000}"/>
    <cellStyle name="Currency 2 3 3 2 3 3" xfId="15362" xr:uid="{00000000-0005-0000-0000-000055170000}"/>
    <cellStyle name="Currency 2 3 3 2 4" xfId="1578" xr:uid="{00000000-0005-0000-0000-000056170000}"/>
    <cellStyle name="Currency 2 3 3 2 4 2" xfId="1579" xr:uid="{00000000-0005-0000-0000-000057170000}"/>
    <cellStyle name="Currency 2 3 3 2 4 2 2" xfId="4680" xr:uid="{00000000-0005-0000-0000-000058170000}"/>
    <cellStyle name="Currency 2 3 3 2 4 2 2 2" xfId="15363" xr:uid="{00000000-0005-0000-0000-000059170000}"/>
    <cellStyle name="Currency 2 3 3 2 4 2 3" xfId="15364" xr:uid="{00000000-0005-0000-0000-00005A170000}"/>
    <cellStyle name="Currency 2 3 3 2 4 3" xfId="15365" xr:uid="{00000000-0005-0000-0000-00005B170000}"/>
    <cellStyle name="Currency 2 3 3 2 5" xfId="1580" xr:uid="{00000000-0005-0000-0000-00005C170000}"/>
    <cellStyle name="Currency 2 3 3 2 5 2" xfId="4681" xr:uid="{00000000-0005-0000-0000-00005D170000}"/>
    <cellStyle name="Currency 2 3 3 2 5 2 2" xfId="15366" xr:uid="{00000000-0005-0000-0000-00005E170000}"/>
    <cellStyle name="Currency 2 3 3 2 5 3" xfId="15367" xr:uid="{00000000-0005-0000-0000-00005F170000}"/>
    <cellStyle name="Currency 2 3 3 2 6" xfId="15368" xr:uid="{00000000-0005-0000-0000-000060170000}"/>
    <cellStyle name="Currency 2 3 3 3" xfId="1581" xr:uid="{00000000-0005-0000-0000-000061170000}"/>
    <cellStyle name="Currency 2 3 3 3 2" xfId="1582" xr:uid="{00000000-0005-0000-0000-000062170000}"/>
    <cellStyle name="Currency 2 3 3 3 2 2" xfId="4682" xr:uid="{00000000-0005-0000-0000-000063170000}"/>
    <cellStyle name="Currency 2 3 3 3 2 2 2" xfId="15369" xr:uid="{00000000-0005-0000-0000-000064170000}"/>
    <cellStyle name="Currency 2 3 3 3 2 3" xfId="15370" xr:uid="{00000000-0005-0000-0000-000065170000}"/>
    <cellStyle name="Currency 2 3 3 3 3" xfId="15371" xr:uid="{00000000-0005-0000-0000-000066170000}"/>
    <cellStyle name="Currency 2 3 3 4" xfId="1583" xr:uid="{00000000-0005-0000-0000-000067170000}"/>
    <cellStyle name="Currency 2 3 3 4 2" xfId="1584" xr:uid="{00000000-0005-0000-0000-000068170000}"/>
    <cellStyle name="Currency 2 3 3 4 2 2" xfId="4683" xr:uid="{00000000-0005-0000-0000-000069170000}"/>
    <cellStyle name="Currency 2 3 3 4 2 2 2" xfId="15372" xr:uid="{00000000-0005-0000-0000-00006A170000}"/>
    <cellStyle name="Currency 2 3 3 4 2 3" xfId="15373" xr:uid="{00000000-0005-0000-0000-00006B170000}"/>
    <cellStyle name="Currency 2 3 3 4 3" xfId="15374" xr:uid="{00000000-0005-0000-0000-00006C170000}"/>
    <cellStyle name="Currency 2 3 3 5" xfId="1585" xr:uid="{00000000-0005-0000-0000-00006D170000}"/>
    <cellStyle name="Currency 2 3 3 5 2" xfId="1586" xr:uid="{00000000-0005-0000-0000-00006E170000}"/>
    <cellStyle name="Currency 2 3 3 5 2 2" xfId="4684" xr:uid="{00000000-0005-0000-0000-00006F170000}"/>
    <cellStyle name="Currency 2 3 3 5 2 2 2" xfId="15375" xr:uid="{00000000-0005-0000-0000-000070170000}"/>
    <cellStyle name="Currency 2 3 3 5 2 3" xfId="15376" xr:uid="{00000000-0005-0000-0000-000071170000}"/>
    <cellStyle name="Currency 2 3 3 5 3" xfId="15377" xr:uid="{00000000-0005-0000-0000-000072170000}"/>
    <cellStyle name="Currency 2 3 3 6" xfId="1587" xr:uid="{00000000-0005-0000-0000-000073170000}"/>
    <cellStyle name="Currency 2 3 3 6 2" xfId="4685" xr:uid="{00000000-0005-0000-0000-000074170000}"/>
    <cellStyle name="Currency 2 3 3 6 2 2" xfId="15378" xr:uid="{00000000-0005-0000-0000-000075170000}"/>
    <cellStyle name="Currency 2 3 3 6 3" xfId="15379" xr:uid="{00000000-0005-0000-0000-000076170000}"/>
    <cellStyle name="Currency 2 3 3 7" xfId="15380" xr:uid="{00000000-0005-0000-0000-000077170000}"/>
    <cellStyle name="Currency 2 3 4" xfId="1588" xr:uid="{00000000-0005-0000-0000-000078170000}"/>
    <cellStyle name="Currency 2 3 4 2" xfId="1589" xr:uid="{00000000-0005-0000-0000-000079170000}"/>
    <cellStyle name="Currency 2 3 4 2 2" xfId="1590" xr:uid="{00000000-0005-0000-0000-00007A170000}"/>
    <cellStyle name="Currency 2 3 4 2 2 2" xfId="4686" xr:uid="{00000000-0005-0000-0000-00007B170000}"/>
    <cellStyle name="Currency 2 3 4 2 2 2 2" xfId="15381" xr:uid="{00000000-0005-0000-0000-00007C170000}"/>
    <cellStyle name="Currency 2 3 4 2 2 3" xfId="15382" xr:uid="{00000000-0005-0000-0000-00007D170000}"/>
    <cellStyle name="Currency 2 3 4 2 3" xfId="15383" xr:uid="{00000000-0005-0000-0000-00007E170000}"/>
    <cellStyle name="Currency 2 3 4 3" xfId="1591" xr:uid="{00000000-0005-0000-0000-00007F170000}"/>
    <cellStyle name="Currency 2 3 4 3 2" xfId="1592" xr:uid="{00000000-0005-0000-0000-000080170000}"/>
    <cellStyle name="Currency 2 3 4 3 2 2" xfId="4687" xr:uid="{00000000-0005-0000-0000-000081170000}"/>
    <cellStyle name="Currency 2 3 4 3 2 2 2" xfId="15384" xr:uid="{00000000-0005-0000-0000-000082170000}"/>
    <cellStyle name="Currency 2 3 4 3 2 3" xfId="15385" xr:uid="{00000000-0005-0000-0000-000083170000}"/>
    <cellStyle name="Currency 2 3 4 3 3" xfId="15386" xr:uid="{00000000-0005-0000-0000-000084170000}"/>
    <cellStyle name="Currency 2 3 4 4" xfId="1593" xr:uid="{00000000-0005-0000-0000-000085170000}"/>
    <cellStyle name="Currency 2 3 4 4 2" xfId="1594" xr:uid="{00000000-0005-0000-0000-000086170000}"/>
    <cellStyle name="Currency 2 3 4 4 2 2" xfId="4688" xr:uid="{00000000-0005-0000-0000-000087170000}"/>
    <cellStyle name="Currency 2 3 4 4 2 2 2" xfId="15387" xr:uid="{00000000-0005-0000-0000-000088170000}"/>
    <cellStyle name="Currency 2 3 4 4 2 3" xfId="15388" xr:uid="{00000000-0005-0000-0000-000089170000}"/>
    <cellStyle name="Currency 2 3 4 4 3" xfId="15389" xr:uid="{00000000-0005-0000-0000-00008A170000}"/>
    <cellStyle name="Currency 2 3 4 5" xfId="1595" xr:uid="{00000000-0005-0000-0000-00008B170000}"/>
    <cellStyle name="Currency 2 3 4 5 2" xfId="4689" xr:uid="{00000000-0005-0000-0000-00008C170000}"/>
    <cellStyle name="Currency 2 3 4 5 2 2" xfId="15390" xr:uid="{00000000-0005-0000-0000-00008D170000}"/>
    <cellStyle name="Currency 2 3 4 5 3" xfId="15391" xr:uid="{00000000-0005-0000-0000-00008E170000}"/>
    <cellStyle name="Currency 2 3 4 6" xfId="15392" xr:uid="{00000000-0005-0000-0000-00008F170000}"/>
    <cellStyle name="Currency 2 3 5" xfId="1596" xr:uid="{00000000-0005-0000-0000-000090170000}"/>
    <cellStyle name="Currency 2 3 5 2" xfId="1597" xr:uid="{00000000-0005-0000-0000-000091170000}"/>
    <cellStyle name="Currency 2 3 5 2 2" xfId="4690" xr:uid="{00000000-0005-0000-0000-000092170000}"/>
    <cellStyle name="Currency 2 3 5 2 2 2" xfId="15393" xr:uid="{00000000-0005-0000-0000-000093170000}"/>
    <cellStyle name="Currency 2 3 5 2 3" xfId="15394" xr:uid="{00000000-0005-0000-0000-000094170000}"/>
    <cellStyle name="Currency 2 3 5 3" xfId="15395" xr:uid="{00000000-0005-0000-0000-000095170000}"/>
    <cellStyle name="Currency 2 3 6" xfId="1598" xr:uid="{00000000-0005-0000-0000-000096170000}"/>
    <cellStyle name="Currency 2 3 6 2" xfId="1599" xr:uid="{00000000-0005-0000-0000-000097170000}"/>
    <cellStyle name="Currency 2 3 6 2 2" xfId="4691" xr:uid="{00000000-0005-0000-0000-000098170000}"/>
    <cellStyle name="Currency 2 3 6 2 2 2" xfId="15396" xr:uid="{00000000-0005-0000-0000-000099170000}"/>
    <cellStyle name="Currency 2 3 6 2 3" xfId="15397" xr:uid="{00000000-0005-0000-0000-00009A170000}"/>
    <cellStyle name="Currency 2 3 6 3" xfId="15398" xr:uid="{00000000-0005-0000-0000-00009B170000}"/>
    <cellStyle name="Currency 2 3 7" xfId="1600" xr:uid="{00000000-0005-0000-0000-00009C170000}"/>
    <cellStyle name="Currency 2 3 7 2" xfId="1601" xr:uid="{00000000-0005-0000-0000-00009D170000}"/>
    <cellStyle name="Currency 2 3 7 2 2" xfId="4692" xr:uid="{00000000-0005-0000-0000-00009E170000}"/>
    <cellStyle name="Currency 2 3 7 2 2 2" xfId="15399" xr:uid="{00000000-0005-0000-0000-00009F170000}"/>
    <cellStyle name="Currency 2 3 7 2 3" xfId="15400" xr:uid="{00000000-0005-0000-0000-0000A0170000}"/>
    <cellStyle name="Currency 2 3 7 3" xfId="15401" xr:uid="{00000000-0005-0000-0000-0000A1170000}"/>
    <cellStyle name="Currency 2 3 8" xfId="1602" xr:uid="{00000000-0005-0000-0000-0000A2170000}"/>
    <cellStyle name="Currency 2 3 8 2" xfId="4693" xr:uid="{00000000-0005-0000-0000-0000A3170000}"/>
    <cellStyle name="Currency 2 3 9" xfId="1603" xr:uid="{00000000-0005-0000-0000-0000A4170000}"/>
    <cellStyle name="Currency 2 3 9 2" xfId="4694" xr:uid="{00000000-0005-0000-0000-0000A5170000}"/>
    <cellStyle name="Currency 2 3 9 2 2" xfId="15402" xr:uid="{00000000-0005-0000-0000-0000A6170000}"/>
    <cellStyle name="Currency 2 3 9 3" xfId="15403" xr:uid="{00000000-0005-0000-0000-0000A7170000}"/>
    <cellStyle name="Currency 2 4" xfId="1604" xr:uid="{00000000-0005-0000-0000-0000A8170000}"/>
    <cellStyle name="Currency 2 4 2" xfId="1605" xr:uid="{00000000-0005-0000-0000-0000A9170000}"/>
    <cellStyle name="Currency 2 4 2 2" xfId="1606" xr:uid="{00000000-0005-0000-0000-0000AA170000}"/>
    <cellStyle name="Currency 2 4 2 2 2" xfId="1607" xr:uid="{00000000-0005-0000-0000-0000AB170000}"/>
    <cellStyle name="Currency 2 4 2 2 2 2" xfId="1608" xr:uid="{00000000-0005-0000-0000-0000AC170000}"/>
    <cellStyle name="Currency 2 4 2 2 2 2 2" xfId="4695" xr:uid="{00000000-0005-0000-0000-0000AD170000}"/>
    <cellStyle name="Currency 2 4 2 2 2 2 2 2" xfId="15404" xr:uid="{00000000-0005-0000-0000-0000AE170000}"/>
    <cellStyle name="Currency 2 4 2 2 2 2 3" xfId="15405" xr:uid="{00000000-0005-0000-0000-0000AF170000}"/>
    <cellStyle name="Currency 2 4 2 2 2 3" xfId="15406" xr:uid="{00000000-0005-0000-0000-0000B0170000}"/>
    <cellStyle name="Currency 2 4 2 2 3" xfId="1609" xr:uid="{00000000-0005-0000-0000-0000B1170000}"/>
    <cellStyle name="Currency 2 4 2 2 3 2" xfId="1610" xr:uid="{00000000-0005-0000-0000-0000B2170000}"/>
    <cellStyle name="Currency 2 4 2 2 3 2 2" xfId="4696" xr:uid="{00000000-0005-0000-0000-0000B3170000}"/>
    <cellStyle name="Currency 2 4 2 2 3 2 2 2" xfId="15407" xr:uid="{00000000-0005-0000-0000-0000B4170000}"/>
    <cellStyle name="Currency 2 4 2 2 3 2 3" xfId="15408" xr:uid="{00000000-0005-0000-0000-0000B5170000}"/>
    <cellStyle name="Currency 2 4 2 2 3 3" xfId="15409" xr:uid="{00000000-0005-0000-0000-0000B6170000}"/>
    <cellStyle name="Currency 2 4 2 2 4" xfId="1611" xr:uid="{00000000-0005-0000-0000-0000B7170000}"/>
    <cellStyle name="Currency 2 4 2 2 4 2" xfId="1612" xr:uid="{00000000-0005-0000-0000-0000B8170000}"/>
    <cellStyle name="Currency 2 4 2 2 4 2 2" xfId="4697" xr:uid="{00000000-0005-0000-0000-0000B9170000}"/>
    <cellStyle name="Currency 2 4 2 2 4 2 2 2" xfId="15410" xr:uid="{00000000-0005-0000-0000-0000BA170000}"/>
    <cellStyle name="Currency 2 4 2 2 4 2 3" xfId="15411" xr:uid="{00000000-0005-0000-0000-0000BB170000}"/>
    <cellStyle name="Currency 2 4 2 2 4 3" xfId="15412" xr:uid="{00000000-0005-0000-0000-0000BC170000}"/>
    <cellStyle name="Currency 2 4 2 2 5" xfId="1613" xr:uid="{00000000-0005-0000-0000-0000BD170000}"/>
    <cellStyle name="Currency 2 4 2 2 5 2" xfId="4698" xr:uid="{00000000-0005-0000-0000-0000BE170000}"/>
    <cellStyle name="Currency 2 4 2 2 5 2 2" xfId="15413" xr:uid="{00000000-0005-0000-0000-0000BF170000}"/>
    <cellStyle name="Currency 2 4 2 2 5 3" xfId="15414" xr:uid="{00000000-0005-0000-0000-0000C0170000}"/>
    <cellStyle name="Currency 2 4 2 2 6" xfId="15415" xr:uid="{00000000-0005-0000-0000-0000C1170000}"/>
    <cellStyle name="Currency 2 4 2 3" xfId="1614" xr:uid="{00000000-0005-0000-0000-0000C2170000}"/>
    <cellStyle name="Currency 2 4 2 3 2" xfId="1615" xr:uid="{00000000-0005-0000-0000-0000C3170000}"/>
    <cellStyle name="Currency 2 4 2 3 2 2" xfId="4699" xr:uid="{00000000-0005-0000-0000-0000C4170000}"/>
    <cellStyle name="Currency 2 4 2 3 2 2 2" xfId="15416" xr:uid="{00000000-0005-0000-0000-0000C5170000}"/>
    <cellStyle name="Currency 2 4 2 3 2 3" xfId="15417" xr:uid="{00000000-0005-0000-0000-0000C6170000}"/>
    <cellStyle name="Currency 2 4 2 3 3" xfId="15418" xr:uid="{00000000-0005-0000-0000-0000C7170000}"/>
    <cellStyle name="Currency 2 4 2 4" xfId="1616" xr:uid="{00000000-0005-0000-0000-0000C8170000}"/>
    <cellStyle name="Currency 2 4 2 4 2" xfId="1617" xr:uid="{00000000-0005-0000-0000-0000C9170000}"/>
    <cellStyle name="Currency 2 4 2 4 2 2" xfId="4700" xr:uid="{00000000-0005-0000-0000-0000CA170000}"/>
    <cellStyle name="Currency 2 4 2 4 2 2 2" xfId="15419" xr:uid="{00000000-0005-0000-0000-0000CB170000}"/>
    <cellStyle name="Currency 2 4 2 4 2 3" xfId="15420" xr:uid="{00000000-0005-0000-0000-0000CC170000}"/>
    <cellStyle name="Currency 2 4 2 4 3" xfId="15421" xr:uid="{00000000-0005-0000-0000-0000CD170000}"/>
    <cellStyle name="Currency 2 4 2 5" xfId="1618" xr:uid="{00000000-0005-0000-0000-0000CE170000}"/>
    <cellStyle name="Currency 2 4 2 5 2" xfId="1619" xr:uid="{00000000-0005-0000-0000-0000CF170000}"/>
    <cellStyle name="Currency 2 4 2 5 2 2" xfId="4701" xr:uid="{00000000-0005-0000-0000-0000D0170000}"/>
    <cellStyle name="Currency 2 4 2 5 2 2 2" xfId="15422" xr:uid="{00000000-0005-0000-0000-0000D1170000}"/>
    <cellStyle name="Currency 2 4 2 5 2 3" xfId="15423" xr:uid="{00000000-0005-0000-0000-0000D2170000}"/>
    <cellStyle name="Currency 2 4 2 5 3" xfId="15424" xr:uid="{00000000-0005-0000-0000-0000D3170000}"/>
    <cellStyle name="Currency 2 4 2 6" xfId="1620" xr:uid="{00000000-0005-0000-0000-0000D4170000}"/>
    <cellStyle name="Currency 2 4 2 6 2" xfId="4702" xr:uid="{00000000-0005-0000-0000-0000D5170000}"/>
    <cellStyle name="Currency 2 4 2 6 2 2" xfId="15425" xr:uid="{00000000-0005-0000-0000-0000D6170000}"/>
    <cellStyle name="Currency 2 4 2 6 3" xfId="15426" xr:uid="{00000000-0005-0000-0000-0000D7170000}"/>
    <cellStyle name="Currency 2 4 2 7" xfId="15427" xr:uid="{00000000-0005-0000-0000-0000D8170000}"/>
    <cellStyle name="Currency 2 4 3" xfId="1621" xr:uid="{00000000-0005-0000-0000-0000D9170000}"/>
    <cellStyle name="Currency 2 4 3 2" xfId="1622" xr:uid="{00000000-0005-0000-0000-0000DA170000}"/>
    <cellStyle name="Currency 2 4 3 2 2" xfId="1623" xr:uid="{00000000-0005-0000-0000-0000DB170000}"/>
    <cellStyle name="Currency 2 4 3 2 2 2" xfId="1624" xr:uid="{00000000-0005-0000-0000-0000DC170000}"/>
    <cellStyle name="Currency 2 4 3 2 2 2 2" xfId="4703" xr:uid="{00000000-0005-0000-0000-0000DD170000}"/>
    <cellStyle name="Currency 2 4 3 2 2 2 2 2" xfId="15428" xr:uid="{00000000-0005-0000-0000-0000DE170000}"/>
    <cellStyle name="Currency 2 4 3 2 2 2 3" xfId="15429" xr:uid="{00000000-0005-0000-0000-0000DF170000}"/>
    <cellStyle name="Currency 2 4 3 2 2 3" xfId="15430" xr:uid="{00000000-0005-0000-0000-0000E0170000}"/>
    <cellStyle name="Currency 2 4 3 2 3" xfId="1625" xr:uid="{00000000-0005-0000-0000-0000E1170000}"/>
    <cellStyle name="Currency 2 4 3 2 3 2" xfId="1626" xr:uid="{00000000-0005-0000-0000-0000E2170000}"/>
    <cellStyle name="Currency 2 4 3 2 3 2 2" xfId="4704" xr:uid="{00000000-0005-0000-0000-0000E3170000}"/>
    <cellStyle name="Currency 2 4 3 2 3 2 2 2" xfId="15431" xr:uid="{00000000-0005-0000-0000-0000E4170000}"/>
    <cellStyle name="Currency 2 4 3 2 3 2 3" xfId="15432" xr:uid="{00000000-0005-0000-0000-0000E5170000}"/>
    <cellStyle name="Currency 2 4 3 2 3 3" xfId="15433" xr:uid="{00000000-0005-0000-0000-0000E6170000}"/>
    <cellStyle name="Currency 2 4 3 2 4" xfId="1627" xr:uid="{00000000-0005-0000-0000-0000E7170000}"/>
    <cellStyle name="Currency 2 4 3 2 4 2" xfId="1628" xr:uid="{00000000-0005-0000-0000-0000E8170000}"/>
    <cellStyle name="Currency 2 4 3 2 4 2 2" xfId="4705" xr:uid="{00000000-0005-0000-0000-0000E9170000}"/>
    <cellStyle name="Currency 2 4 3 2 4 2 2 2" xfId="15434" xr:uid="{00000000-0005-0000-0000-0000EA170000}"/>
    <cellStyle name="Currency 2 4 3 2 4 2 3" xfId="15435" xr:uid="{00000000-0005-0000-0000-0000EB170000}"/>
    <cellStyle name="Currency 2 4 3 2 4 3" xfId="15436" xr:uid="{00000000-0005-0000-0000-0000EC170000}"/>
    <cellStyle name="Currency 2 4 3 2 5" xfId="1629" xr:uid="{00000000-0005-0000-0000-0000ED170000}"/>
    <cellStyle name="Currency 2 4 3 2 5 2" xfId="4706" xr:uid="{00000000-0005-0000-0000-0000EE170000}"/>
    <cellStyle name="Currency 2 4 3 2 5 2 2" xfId="15437" xr:uid="{00000000-0005-0000-0000-0000EF170000}"/>
    <cellStyle name="Currency 2 4 3 2 5 3" xfId="15438" xr:uid="{00000000-0005-0000-0000-0000F0170000}"/>
    <cellStyle name="Currency 2 4 3 2 6" xfId="15439" xr:uid="{00000000-0005-0000-0000-0000F1170000}"/>
    <cellStyle name="Currency 2 4 3 3" xfId="1630" xr:uid="{00000000-0005-0000-0000-0000F2170000}"/>
    <cellStyle name="Currency 2 4 3 3 2" xfId="1631" xr:uid="{00000000-0005-0000-0000-0000F3170000}"/>
    <cellStyle name="Currency 2 4 3 3 2 2" xfId="4707" xr:uid="{00000000-0005-0000-0000-0000F4170000}"/>
    <cellStyle name="Currency 2 4 3 3 2 2 2" xfId="15440" xr:uid="{00000000-0005-0000-0000-0000F5170000}"/>
    <cellStyle name="Currency 2 4 3 3 2 3" xfId="15441" xr:uid="{00000000-0005-0000-0000-0000F6170000}"/>
    <cellStyle name="Currency 2 4 3 3 3" xfId="15442" xr:uid="{00000000-0005-0000-0000-0000F7170000}"/>
    <cellStyle name="Currency 2 4 3 4" xfId="1632" xr:uid="{00000000-0005-0000-0000-0000F8170000}"/>
    <cellStyle name="Currency 2 4 3 4 2" xfId="1633" xr:uid="{00000000-0005-0000-0000-0000F9170000}"/>
    <cellStyle name="Currency 2 4 3 4 2 2" xfId="4708" xr:uid="{00000000-0005-0000-0000-0000FA170000}"/>
    <cellStyle name="Currency 2 4 3 4 2 2 2" xfId="15443" xr:uid="{00000000-0005-0000-0000-0000FB170000}"/>
    <cellStyle name="Currency 2 4 3 4 2 3" xfId="15444" xr:uid="{00000000-0005-0000-0000-0000FC170000}"/>
    <cellStyle name="Currency 2 4 3 4 3" xfId="15445" xr:uid="{00000000-0005-0000-0000-0000FD170000}"/>
    <cellStyle name="Currency 2 4 3 5" xfId="1634" xr:uid="{00000000-0005-0000-0000-0000FE170000}"/>
    <cellStyle name="Currency 2 4 3 5 2" xfId="1635" xr:uid="{00000000-0005-0000-0000-0000FF170000}"/>
    <cellStyle name="Currency 2 4 3 5 2 2" xfId="4709" xr:uid="{00000000-0005-0000-0000-000000180000}"/>
    <cellStyle name="Currency 2 4 3 5 2 2 2" xfId="15446" xr:uid="{00000000-0005-0000-0000-000001180000}"/>
    <cellStyle name="Currency 2 4 3 5 2 3" xfId="15447" xr:uid="{00000000-0005-0000-0000-000002180000}"/>
    <cellStyle name="Currency 2 4 3 5 3" xfId="15448" xr:uid="{00000000-0005-0000-0000-000003180000}"/>
    <cellStyle name="Currency 2 4 3 6" xfId="1636" xr:uid="{00000000-0005-0000-0000-000004180000}"/>
    <cellStyle name="Currency 2 4 3 6 2" xfId="4710" xr:uid="{00000000-0005-0000-0000-000005180000}"/>
    <cellStyle name="Currency 2 4 3 6 2 2" xfId="15449" xr:uid="{00000000-0005-0000-0000-000006180000}"/>
    <cellStyle name="Currency 2 4 3 6 3" xfId="15450" xr:uid="{00000000-0005-0000-0000-000007180000}"/>
    <cellStyle name="Currency 2 4 3 7" xfId="15451" xr:uid="{00000000-0005-0000-0000-000008180000}"/>
    <cellStyle name="Currency 2 4 4" xfId="1637" xr:uid="{00000000-0005-0000-0000-000009180000}"/>
    <cellStyle name="Currency 2 4 4 2" xfId="1638" xr:uid="{00000000-0005-0000-0000-00000A180000}"/>
    <cellStyle name="Currency 2 4 4 2 2" xfId="1639" xr:uid="{00000000-0005-0000-0000-00000B180000}"/>
    <cellStyle name="Currency 2 4 4 2 2 2" xfId="4711" xr:uid="{00000000-0005-0000-0000-00000C180000}"/>
    <cellStyle name="Currency 2 4 4 2 2 2 2" xfId="15452" xr:uid="{00000000-0005-0000-0000-00000D180000}"/>
    <cellStyle name="Currency 2 4 4 2 2 3" xfId="15453" xr:uid="{00000000-0005-0000-0000-00000E180000}"/>
    <cellStyle name="Currency 2 4 4 2 3" xfId="15454" xr:uid="{00000000-0005-0000-0000-00000F180000}"/>
    <cellStyle name="Currency 2 4 4 3" xfId="1640" xr:uid="{00000000-0005-0000-0000-000010180000}"/>
    <cellStyle name="Currency 2 4 4 3 2" xfId="1641" xr:uid="{00000000-0005-0000-0000-000011180000}"/>
    <cellStyle name="Currency 2 4 4 3 2 2" xfId="4712" xr:uid="{00000000-0005-0000-0000-000012180000}"/>
    <cellStyle name="Currency 2 4 4 3 2 2 2" xfId="15455" xr:uid="{00000000-0005-0000-0000-000013180000}"/>
    <cellStyle name="Currency 2 4 4 3 2 3" xfId="15456" xr:uid="{00000000-0005-0000-0000-000014180000}"/>
    <cellStyle name="Currency 2 4 4 3 3" xfId="15457" xr:uid="{00000000-0005-0000-0000-000015180000}"/>
    <cellStyle name="Currency 2 4 4 4" xfId="1642" xr:uid="{00000000-0005-0000-0000-000016180000}"/>
    <cellStyle name="Currency 2 4 4 4 2" xfId="1643" xr:uid="{00000000-0005-0000-0000-000017180000}"/>
    <cellStyle name="Currency 2 4 4 4 2 2" xfId="4713" xr:uid="{00000000-0005-0000-0000-000018180000}"/>
    <cellStyle name="Currency 2 4 4 4 2 2 2" xfId="15458" xr:uid="{00000000-0005-0000-0000-000019180000}"/>
    <cellStyle name="Currency 2 4 4 4 2 3" xfId="15459" xr:uid="{00000000-0005-0000-0000-00001A180000}"/>
    <cellStyle name="Currency 2 4 4 4 3" xfId="15460" xr:uid="{00000000-0005-0000-0000-00001B180000}"/>
    <cellStyle name="Currency 2 4 4 5" xfId="1644" xr:uid="{00000000-0005-0000-0000-00001C180000}"/>
    <cellStyle name="Currency 2 4 4 5 2" xfId="4714" xr:uid="{00000000-0005-0000-0000-00001D180000}"/>
    <cellStyle name="Currency 2 4 4 5 2 2" xfId="15461" xr:uid="{00000000-0005-0000-0000-00001E180000}"/>
    <cellStyle name="Currency 2 4 4 5 3" xfId="15462" xr:uid="{00000000-0005-0000-0000-00001F180000}"/>
    <cellStyle name="Currency 2 4 4 6" xfId="15463" xr:uid="{00000000-0005-0000-0000-000020180000}"/>
    <cellStyle name="Currency 2 4 5" xfId="1645" xr:uid="{00000000-0005-0000-0000-000021180000}"/>
    <cellStyle name="Currency 2 4 5 2" xfId="1646" xr:uid="{00000000-0005-0000-0000-000022180000}"/>
    <cellStyle name="Currency 2 4 5 2 2" xfId="4715" xr:uid="{00000000-0005-0000-0000-000023180000}"/>
    <cellStyle name="Currency 2 4 5 2 2 2" xfId="15464" xr:uid="{00000000-0005-0000-0000-000024180000}"/>
    <cellStyle name="Currency 2 4 5 2 3" xfId="15465" xr:uid="{00000000-0005-0000-0000-000025180000}"/>
    <cellStyle name="Currency 2 4 5 3" xfId="15466" xr:uid="{00000000-0005-0000-0000-000026180000}"/>
    <cellStyle name="Currency 2 4 6" xfId="1647" xr:uid="{00000000-0005-0000-0000-000027180000}"/>
    <cellStyle name="Currency 2 4 6 2" xfId="1648" xr:uid="{00000000-0005-0000-0000-000028180000}"/>
    <cellStyle name="Currency 2 4 6 2 2" xfId="4716" xr:uid="{00000000-0005-0000-0000-000029180000}"/>
    <cellStyle name="Currency 2 4 6 2 2 2" xfId="15467" xr:uid="{00000000-0005-0000-0000-00002A180000}"/>
    <cellStyle name="Currency 2 4 6 2 3" xfId="15468" xr:uid="{00000000-0005-0000-0000-00002B180000}"/>
    <cellStyle name="Currency 2 4 6 3" xfId="15469" xr:uid="{00000000-0005-0000-0000-00002C180000}"/>
    <cellStyle name="Currency 2 4 7" xfId="1649" xr:uid="{00000000-0005-0000-0000-00002D180000}"/>
    <cellStyle name="Currency 2 4 7 2" xfId="1650" xr:uid="{00000000-0005-0000-0000-00002E180000}"/>
    <cellStyle name="Currency 2 4 7 2 2" xfId="4717" xr:uid="{00000000-0005-0000-0000-00002F180000}"/>
    <cellStyle name="Currency 2 4 7 2 2 2" xfId="15470" xr:uid="{00000000-0005-0000-0000-000030180000}"/>
    <cellStyle name="Currency 2 4 7 2 3" xfId="15471" xr:uid="{00000000-0005-0000-0000-000031180000}"/>
    <cellStyle name="Currency 2 4 7 3" xfId="15472" xr:uid="{00000000-0005-0000-0000-000032180000}"/>
    <cellStyle name="Currency 2 4 8" xfId="1651" xr:uid="{00000000-0005-0000-0000-000033180000}"/>
    <cellStyle name="Currency 2 4 8 2" xfId="4718" xr:uid="{00000000-0005-0000-0000-000034180000}"/>
    <cellStyle name="Currency 2 4 8 2 2" xfId="15473" xr:uid="{00000000-0005-0000-0000-000035180000}"/>
    <cellStyle name="Currency 2 4 8 3" xfId="15474" xr:uid="{00000000-0005-0000-0000-000036180000}"/>
    <cellStyle name="Currency 2 4 9" xfId="15475" xr:uid="{00000000-0005-0000-0000-000037180000}"/>
    <cellStyle name="Currency 2 5" xfId="1652" xr:uid="{00000000-0005-0000-0000-000038180000}"/>
    <cellStyle name="Currency 2 6" xfId="1653" xr:uid="{00000000-0005-0000-0000-000039180000}"/>
    <cellStyle name="Currency 2 6 2" xfId="4719" xr:uid="{00000000-0005-0000-0000-00003A180000}"/>
    <cellStyle name="Currency 2 6 3" xfId="9356" xr:uid="{00000000-0005-0000-0000-00003B180000}"/>
    <cellStyle name="Currency 2 6 4" xfId="9357" xr:uid="{00000000-0005-0000-0000-00003C180000}"/>
    <cellStyle name="Currency 2 7" xfId="1654" xr:uid="{00000000-0005-0000-0000-00003D180000}"/>
    <cellStyle name="Currency 2 7 2" xfId="9358" xr:uid="{00000000-0005-0000-0000-00003E180000}"/>
    <cellStyle name="Currency 2 7 3" xfId="9359" xr:uid="{00000000-0005-0000-0000-00003F180000}"/>
    <cellStyle name="Currency 2 8" xfId="3930" xr:uid="{00000000-0005-0000-0000-000040180000}"/>
    <cellStyle name="Currency 2 9" xfId="9360" xr:uid="{00000000-0005-0000-0000-000041180000}"/>
    <cellStyle name="Currency 2 9 2" xfId="15476" xr:uid="{00000000-0005-0000-0000-000042180000}"/>
    <cellStyle name="Currency 3" xfId="161" xr:uid="{00000000-0005-0000-0000-000043180000}"/>
    <cellStyle name="Currency 3 2" xfId="1655" xr:uid="{00000000-0005-0000-0000-000044180000}"/>
    <cellStyle name="Currency 3 2 2" xfId="1656" xr:uid="{00000000-0005-0000-0000-000045180000}"/>
    <cellStyle name="Currency 3 2 2 2" xfId="1657" xr:uid="{00000000-0005-0000-0000-000046180000}"/>
    <cellStyle name="Currency 3 2 2 2 2" xfId="1658" xr:uid="{00000000-0005-0000-0000-000047180000}"/>
    <cellStyle name="Currency 3 2 2 2 2 2" xfId="1659" xr:uid="{00000000-0005-0000-0000-000048180000}"/>
    <cellStyle name="Currency 3 2 2 2 2 2 2" xfId="4720" xr:uid="{00000000-0005-0000-0000-000049180000}"/>
    <cellStyle name="Currency 3 2 2 2 2 2 2 2" xfId="15477" xr:uid="{00000000-0005-0000-0000-00004A180000}"/>
    <cellStyle name="Currency 3 2 2 2 2 2 3" xfId="15478" xr:uid="{00000000-0005-0000-0000-00004B180000}"/>
    <cellStyle name="Currency 3 2 2 2 2 3" xfId="15479" xr:uid="{00000000-0005-0000-0000-00004C180000}"/>
    <cellStyle name="Currency 3 2 2 2 3" xfId="1660" xr:uid="{00000000-0005-0000-0000-00004D180000}"/>
    <cellStyle name="Currency 3 2 2 2 3 2" xfId="1661" xr:uid="{00000000-0005-0000-0000-00004E180000}"/>
    <cellStyle name="Currency 3 2 2 2 3 2 2" xfId="4721" xr:uid="{00000000-0005-0000-0000-00004F180000}"/>
    <cellStyle name="Currency 3 2 2 2 3 2 2 2" xfId="15480" xr:uid="{00000000-0005-0000-0000-000050180000}"/>
    <cellStyle name="Currency 3 2 2 2 3 2 3" xfId="15481" xr:uid="{00000000-0005-0000-0000-000051180000}"/>
    <cellStyle name="Currency 3 2 2 2 3 3" xfId="15482" xr:uid="{00000000-0005-0000-0000-000052180000}"/>
    <cellStyle name="Currency 3 2 2 2 4" xfId="1662" xr:uid="{00000000-0005-0000-0000-000053180000}"/>
    <cellStyle name="Currency 3 2 2 2 4 2" xfId="1663" xr:uid="{00000000-0005-0000-0000-000054180000}"/>
    <cellStyle name="Currency 3 2 2 2 4 2 2" xfId="4722" xr:uid="{00000000-0005-0000-0000-000055180000}"/>
    <cellStyle name="Currency 3 2 2 2 4 2 2 2" xfId="15483" xr:uid="{00000000-0005-0000-0000-000056180000}"/>
    <cellStyle name="Currency 3 2 2 2 4 2 3" xfId="15484" xr:uid="{00000000-0005-0000-0000-000057180000}"/>
    <cellStyle name="Currency 3 2 2 2 4 3" xfId="15485" xr:uid="{00000000-0005-0000-0000-000058180000}"/>
    <cellStyle name="Currency 3 2 2 2 5" xfId="1664" xr:uid="{00000000-0005-0000-0000-000059180000}"/>
    <cellStyle name="Currency 3 2 2 2 5 2" xfId="4723" xr:uid="{00000000-0005-0000-0000-00005A180000}"/>
    <cellStyle name="Currency 3 2 2 2 5 2 2" xfId="15486" xr:uid="{00000000-0005-0000-0000-00005B180000}"/>
    <cellStyle name="Currency 3 2 2 2 5 3" xfId="15487" xr:uid="{00000000-0005-0000-0000-00005C180000}"/>
    <cellStyle name="Currency 3 2 2 2 6" xfId="15488" xr:uid="{00000000-0005-0000-0000-00005D180000}"/>
    <cellStyle name="Currency 3 2 2 3" xfId="1665" xr:uid="{00000000-0005-0000-0000-00005E180000}"/>
    <cellStyle name="Currency 3 2 2 3 2" xfId="1666" xr:uid="{00000000-0005-0000-0000-00005F180000}"/>
    <cellStyle name="Currency 3 2 2 3 2 2" xfId="4724" xr:uid="{00000000-0005-0000-0000-000060180000}"/>
    <cellStyle name="Currency 3 2 2 3 2 2 2" xfId="15489" xr:uid="{00000000-0005-0000-0000-000061180000}"/>
    <cellStyle name="Currency 3 2 2 3 2 3" xfId="15490" xr:uid="{00000000-0005-0000-0000-000062180000}"/>
    <cellStyle name="Currency 3 2 2 3 3" xfId="15491" xr:uid="{00000000-0005-0000-0000-000063180000}"/>
    <cellStyle name="Currency 3 2 2 4" xfId="1667" xr:uid="{00000000-0005-0000-0000-000064180000}"/>
    <cellStyle name="Currency 3 2 2 4 2" xfId="1668" xr:uid="{00000000-0005-0000-0000-000065180000}"/>
    <cellStyle name="Currency 3 2 2 4 2 2" xfId="4725" xr:uid="{00000000-0005-0000-0000-000066180000}"/>
    <cellStyle name="Currency 3 2 2 4 2 2 2" xfId="15492" xr:uid="{00000000-0005-0000-0000-000067180000}"/>
    <cellStyle name="Currency 3 2 2 4 2 3" xfId="15493" xr:uid="{00000000-0005-0000-0000-000068180000}"/>
    <cellStyle name="Currency 3 2 2 4 3" xfId="15494" xr:uid="{00000000-0005-0000-0000-000069180000}"/>
    <cellStyle name="Currency 3 2 2 5" xfId="1669" xr:uid="{00000000-0005-0000-0000-00006A180000}"/>
    <cellStyle name="Currency 3 2 2 5 2" xfId="1670" xr:uid="{00000000-0005-0000-0000-00006B180000}"/>
    <cellStyle name="Currency 3 2 2 5 2 2" xfId="4726" xr:uid="{00000000-0005-0000-0000-00006C180000}"/>
    <cellStyle name="Currency 3 2 2 5 2 2 2" xfId="15495" xr:uid="{00000000-0005-0000-0000-00006D180000}"/>
    <cellStyle name="Currency 3 2 2 5 2 3" xfId="15496" xr:uid="{00000000-0005-0000-0000-00006E180000}"/>
    <cellStyle name="Currency 3 2 2 5 3" xfId="15497" xr:uid="{00000000-0005-0000-0000-00006F180000}"/>
    <cellStyle name="Currency 3 2 2 6" xfId="1671" xr:uid="{00000000-0005-0000-0000-000070180000}"/>
    <cellStyle name="Currency 3 2 2 6 2" xfId="4727" xr:uid="{00000000-0005-0000-0000-000071180000}"/>
    <cellStyle name="Currency 3 2 2 6 2 2" xfId="15498" xr:uid="{00000000-0005-0000-0000-000072180000}"/>
    <cellStyle name="Currency 3 2 2 6 3" xfId="15499" xr:uid="{00000000-0005-0000-0000-000073180000}"/>
    <cellStyle name="Currency 3 2 2 7" xfId="6211" xr:uid="{00000000-0005-0000-0000-000074180000}"/>
    <cellStyle name="Currency 3 2 2 8" xfId="15500" xr:uid="{00000000-0005-0000-0000-000075180000}"/>
    <cellStyle name="Currency 3 2 2 9" xfId="15501" xr:uid="{00000000-0005-0000-0000-000076180000}"/>
    <cellStyle name="Currency 3 2 3" xfId="1672" xr:uid="{00000000-0005-0000-0000-000077180000}"/>
    <cellStyle name="Currency 3 2 3 2" xfId="1673" xr:uid="{00000000-0005-0000-0000-000078180000}"/>
    <cellStyle name="Currency 3 2 3 2 2" xfId="1674" xr:uid="{00000000-0005-0000-0000-000079180000}"/>
    <cellStyle name="Currency 3 2 3 2 2 2" xfId="1675" xr:uid="{00000000-0005-0000-0000-00007A180000}"/>
    <cellStyle name="Currency 3 2 3 2 2 2 2" xfId="4728" xr:uid="{00000000-0005-0000-0000-00007B180000}"/>
    <cellStyle name="Currency 3 2 3 2 2 2 2 2" xfId="15502" xr:uid="{00000000-0005-0000-0000-00007C180000}"/>
    <cellStyle name="Currency 3 2 3 2 2 2 3" xfId="15503" xr:uid="{00000000-0005-0000-0000-00007D180000}"/>
    <cellStyle name="Currency 3 2 3 2 2 3" xfId="15504" xr:uid="{00000000-0005-0000-0000-00007E180000}"/>
    <cellStyle name="Currency 3 2 3 2 3" xfId="1676" xr:uid="{00000000-0005-0000-0000-00007F180000}"/>
    <cellStyle name="Currency 3 2 3 2 3 2" xfId="1677" xr:uid="{00000000-0005-0000-0000-000080180000}"/>
    <cellStyle name="Currency 3 2 3 2 3 2 2" xfId="4729" xr:uid="{00000000-0005-0000-0000-000081180000}"/>
    <cellStyle name="Currency 3 2 3 2 3 2 2 2" xfId="15505" xr:uid="{00000000-0005-0000-0000-000082180000}"/>
    <cellStyle name="Currency 3 2 3 2 3 2 3" xfId="15506" xr:uid="{00000000-0005-0000-0000-000083180000}"/>
    <cellStyle name="Currency 3 2 3 2 3 3" xfId="15507" xr:uid="{00000000-0005-0000-0000-000084180000}"/>
    <cellStyle name="Currency 3 2 3 2 4" xfId="1678" xr:uid="{00000000-0005-0000-0000-000085180000}"/>
    <cellStyle name="Currency 3 2 3 2 4 2" xfId="1679" xr:uid="{00000000-0005-0000-0000-000086180000}"/>
    <cellStyle name="Currency 3 2 3 2 4 2 2" xfId="4730" xr:uid="{00000000-0005-0000-0000-000087180000}"/>
    <cellStyle name="Currency 3 2 3 2 4 2 2 2" xfId="15508" xr:uid="{00000000-0005-0000-0000-000088180000}"/>
    <cellStyle name="Currency 3 2 3 2 4 2 3" xfId="15509" xr:uid="{00000000-0005-0000-0000-000089180000}"/>
    <cellStyle name="Currency 3 2 3 2 4 3" xfId="15510" xr:uid="{00000000-0005-0000-0000-00008A180000}"/>
    <cellStyle name="Currency 3 2 3 2 5" xfId="1680" xr:uid="{00000000-0005-0000-0000-00008B180000}"/>
    <cellStyle name="Currency 3 2 3 2 5 2" xfId="4731" xr:uid="{00000000-0005-0000-0000-00008C180000}"/>
    <cellStyle name="Currency 3 2 3 2 5 2 2" xfId="15511" xr:uid="{00000000-0005-0000-0000-00008D180000}"/>
    <cellStyle name="Currency 3 2 3 2 5 3" xfId="15512" xr:uid="{00000000-0005-0000-0000-00008E180000}"/>
    <cellStyle name="Currency 3 2 3 2 6" xfId="15513" xr:uid="{00000000-0005-0000-0000-00008F180000}"/>
    <cellStyle name="Currency 3 2 3 3" xfId="1681" xr:uid="{00000000-0005-0000-0000-000090180000}"/>
    <cellStyle name="Currency 3 2 3 3 2" xfId="1682" xr:uid="{00000000-0005-0000-0000-000091180000}"/>
    <cellStyle name="Currency 3 2 3 3 2 2" xfId="4732" xr:uid="{00000000-0005-0000-0000-000092180000}"/>
    <cellStyle name="Currency 3 2 3 3 2 2 2" xfId="15514" xr:uid="{00000000-0005-0000-0000-000093180000}"/>
    <cellStyle name="Currency 3 2 3 3 2 3" xfId="15515" xr:uid="{00000000-0005-0000-0000-000094180000}"/>
    <cellStyle name="Currency 3 2 3 3 3" xfId="15516" xr:uid="{00000000-0005-0000-0000-000095180000}"/>
    <cellStyle name="Currency 3 2 3 4" xfId="1683" xr:uid="{00000000-0005-0000-0000-000096180000}"/>
    <cellStyle name="Currency 3 2 3 4 2" xfId="1684" xr:uid="{00000000-0005-0000-0000-000097180000}"/>
    <cellStyle name="Currency 3 2 3 4 2 2" xfId="4733" xr:uid="{00000000-0005-0000-0000-000098180000}"/>
    <cellStyle name="Currency 3 2 3 4 2 2 2" xfId="15517" xr:uid="{00000000-0005-0000-0000-000099180000}"/>
    <cellStyle name="Currency 3 2 3 4 2 3" xfId="15518" xr:uid="{00000000-0005-0000-0000-00009A180000}"/>
    <cellStyle name="Currency 3 2 3 4 3" xfId="15519" xr:uid="{00000000-0005-0000-0000-00009B180000}"/>
    <cellStyle name="Currency 3 2 3 5" xfId="1685" xr:uid="{00000000-0005-0000-0000-00009C180000}"/>
    <cellStyle name="Currency 3 2 3 5 2" xfId="1686" xr:uid="{00000000-0005-0000-0000-00009D180000}"/>
    <cellStyle name="Currency 3 2 3 5 2 2" xfId="4734" xr:uid="{00000000-0005-0000-0000-00009E180000}"/>
    <cellStyle name="Currency 3 2 3 5 2 2 2" xfId="15520" xr:uid="{00000000-0005-0000-0000-00009F180000}"/>
    <cellStyle name="Currency 3 2 3 5 2 3" xfId="15521" xr:uid="{00000000-0005-0000-0000-0000A0180000}"/>
    <cellStyle name="Currency 3 2 3 5 3" xfId="15522" xr:uid="{00000000-0005-0000-0000-0000A1180000}"/>
    <cellStyle name="Currency 3 2 3 6" xfId="1687" xr:uid="{00000000-0005-0000-0000-0000A2180000}"/>
    <cellStyle name="Currency 3 2 3 6 2" xfId="4735" xr:uid="{00000000-0005-0000-0000-0000A3180000}"/>
    <cellStyle name="Currency 3 2 3 6 2 2" xfId="15523" xr:uid="{00000000-0005-0000-0000-0000A4180000}"/>
    <cellStyle name="Currency 3 2 3 6 3" xfId="15524" xr:uid="{00000000-0005-0000-0000-0000A5180000}"/>
    <cellStyle name="Currency 3 2 3 7" xfId="15525" xr:uid="{00000000-0005-0000-0000-0000A6180000}"/>
    <cellStyle name="Currency 3 2 4" xfId="1688" xr:uid="{00000000-0005-0000-0000-0000A7180000}"/>
    <cellStyle name="Currency 3 2 4 2" xfId="1689" xr:uid="{00000000-0005-0000-0000-0000A8180000}"/>
    <cellStyle name="Currency 3 2 4 2 2" xfId="1690" xr:uid="{00000000-0005-0000-0000-0000A9180000}"/>
    <cellStyle name="Currency 3 2 4 2 2 2" xfId="4736" xr:uid="{00000000-0005-0000-0000-0000AA180000}"/>
    <cellStyle name="Currency 3 2 4 2 2 2 2" xfId="15526" xr:uid="{00000000-0005-0000-0000-0000AB180000}"/>
    <cellStyle name="Currency 3 2 4 2 2 3" xfId="15527" xr:uid="{00000000-0005-0000-0000-0000AC180000}"/>
    <cellStyle name="Currency 3 2 4 2 3" xfId="15528" xr:uid="{00000000-0005-0000-0000-0000AD180000}"/>
    <cellStyle name="Currency 3 2 4 3" xfId="1691" xr:uid="{00000000-0005-0000-0000-0000AE180000}"/>
    <cellStyle name="Currency 3 2 4 3 2" xfId="1692" xr:uid="{00000000-0005-0000-0000-0000AF180000}"/>
    <cellStyle name="Currency 3 2 4 3 2 2" xfId="4737" xr:uid="{00000000-0005-0000-0000-0000B0180000}"/>
    <cellStyle name="Currency 3 2 4 3 2 2 2" xfId="15529" xr:uid="{00000000-0005-0000-0000-0000B1180000}"/>
    <cellStyle name="Currency 3 2 4 3 2 3" xfId="15530" xr:uid="{00000000-0005-0000-0000-0000B2180000}"/>
    <cellStyle name="Currency 3 2 4 3 3" xfId="15531" xr:uid="{00000000-0005-0000-0000-0000B3180000}"/>
    <cellStyle name="Currency 3 2 4 4" xfId="1693" xr:uid="{00000000-0005-0000-0000-0000B4180000}"/>
    <cellStyle name="Currency 3 2 4 4 2" xfId="1694" xr:uid="{00000000-0005-0000-0000-0000B5180000}"/>
    <cellStyle name="Currency 3 2 4 4 2 2" xfId="4738" xr:uid="{00000000-0005-0000-0000-0000B6180000}"/>
    <cellStyle name="Currency 3 2 4 4 2 2 2" xfId="15532" xr:uid="{00000000-0005-0000-0000-0000B7180000}"/>
    <cellStyle name="Currency 3 2 4 4 2 3" xfId="15533" xr:uid="{00000000-0005-0000-0000-0000B8180000}"/>
    <cellStyle name="Currency 3 2 4 4 3" xfId="15534" xr:uid="{00000000-0005-0000-0000-0000B9180000}"/>
    <cellStyle name="Currency 3 2 4 5" xfId="1695" xr:uid="{00000000-0005-0000-0000-0000BA180000}"/>
    <cellStyle name="Currency 3 2 4 5 2" xfId="4739" xr:uid="{00000000-0005-0000-0000-0000BB180000}"/>
    <cellStyle name="Currency 3 2 4 5 2 2" xfId="15535" xr:uid="{00000000-0005-0000-0000-0000BC180000}"/>
    <cellStyle name="Currency 3 2 4 5 3" xfId="15536" xr:uid="{00000000-0005-0000-0000-0000BD180000}"/>
    <cellStyle name="Currency 3 2 4 6" xfId="15537" xr:uid="{00000000-0005-0000-0000-0000BE180000}"/>
    <cellStyle name="Currency 3 2 5" xfId="1696" xr:uid="{00000000-0005-0000-0000-0000BF180000}"/>
    <cellStyle name="Currency 3 2 5 2" xfId="1697" xr:uid="{00000000-0005-0000-0000-0000C0180000}"/>
    <cellStyle name="Currency 3 2 5 2 2" xfId="4740" xr:uid="{00000000-0005-0000-0000-0000C1180000}"/>
    <cellStyle name="Currency 3 2 5 2 2 2" xfId="15538" xr:uid="{00000000-0005-0000-0000-0000C2180000}"/>
    <cellStyle name="Currency 3 2 5 2 3" xfId="15539" xr:uid="{00000000-0005-0000-0000-0000C3180000}"/>
    <cellStyle name="Currency 3 2 5 3" xfId="15540" xr:uid="{00000000-0005-0000-0000-0000C4180000}"/>
    <cellStyle name="Currency 3 2 6" xfId="1698" xr:uid="{00000000-0005-0000-0000-0000C5180000}"/>
    <cellStyle name="Currency 3 2 6 2" xfId="1699" xr:uid="{00000000-0005-0000-0000-0000C6180000}"/>
    <cellStyle name="Currency 3 2 6 2 2" xfId="4741" xr:uid="{00000000-0005-0000-0000-0000C7180000}"/>
    <cellStyle name="Currency 3 2 6 2 2 2" xfId="15541" xr:uid="{00000000-0005-0000-0000-0000C8180000}"/>
    <cellStyle name="Currency 3 2 6 2 3" xfId="15542" xr:uid="{00000000-0005-0000-0000-0000C9180000}"/>
    <cellStyle name="Currency 3 2 6 3" xfId="15543" xr:uid="{00000000-0005-0000-0000-0000CA180000}"/>
    <cellStyle name="Currency 3 2 7" xfId="1700" xr:uid="{00000000-0005-0000-0000-0000CB180000}"/>
    <cellStyle name="Currency 3 2 7 2" xfId="1701" xr:uid="{00000000-0005-0000-0000-0000CC180000}"/>
    <cellStyle name="Currency 3 2 7 2 2" xfId="4742" xr:uid="{00000000-0005-0000-0000-0000CD180000}"/>
    <cellStyle name="Currency 3 2 7 2 2 2" xfId="15544" xr:uid="{00000000-0005-0000-0000-0000CE180000}"/>
    <cellStyle name="Currency 3 2 7 2 3" xfId="15545" xr:uid="{00000000-0005-0000-0000-0000CF180000}"/>
    <cellStyle name="Currency 3 2 7 3" xfId="15546" xr:uid="{00000000-0005-0000-0000-0000D0180000}"/>
    <cellStyle name="Currency 3 2 8" xfId="1702" xr:uid="{00000000-0005-0000-0000-0000D1180000}"/>
    <cellStyle name="Currency 3 2 8 2" xfId="4743" xr:uid="{00000000-0005-0000-0000-0000D2180000}"/>
    <cellStyle name="Currency 3 2 8 2 2" xfId="15547" xr:uid="{00000000-0005-0000-0000-0000D3180000}"/>
    <cellStyle name="Currency 3 2 8 3" xfId="15548" xr:uid="{00000000-0005-0000-0000-0000D4180000}"/>
    <cellStyle name="Currency 3 2 9" xfId="15549" xr:uid="{00000000-0005-0000-0000-0000D5180000}"/>
    <cellStyle name="Currency 3 3" xfId="1703" xr:uid="{00000000-0005-0000-0000-0000D6180000}"/>
    <cellStyle name="Currency 3 4" xfId="1704" xr:uid="{00000000-0005-0000-0000-0000D7180000}"/>
    <cellStyle name="Currency 3 4 10" xfId="9361" xr:uid="{00000000-0005-0000-0000-0000D8180000}"/>
    <cellStyle name="Currency 3 4 11" xfId="9362" xr:uid="{00000000-0005-0000-0000-0000D9180000}"/>
    <cellStyle name="Currency 3 4 12" xfId="15550" xr:uid="{00000000-0005-0000-0000-0000DA180000}"/>
    <cellStyle name="Currency 3 4 2" xfId="1705" xr:uid="{00000000-0005-0000-0000-0000DB180000}"/>
    <cellStyle name="Currency 3 4 2 10" xfId="15551" xr:uid="{00000000-0005-0000-0000-0000DC180000}"/>
    <cellStyle name="Currency 3 4 2 2" xfId="1706" xr:uid="{00000000-0005-0000-0000-0000DD180000}"/>
    <cellStyle name="Currency 3 4 2 2 2" xfId="1707" xr:uid="{00000000-0005-0000-0000-0000DE180000}"/>
    <cellStyle name="Currency 3 4 2 2 2 2" xfId="1708" xr:uid="{00000000-0005-0000-0000-0000DF180000}"/>
    <cellStyle name="Currency 3 4 2 2 2 2 2" xfId="4748" xr:uid="{00000000-0005-0000-0000-0000E0180000}"/>
    <cellStyle name="Currency 3 4 2 2 2 2 2 2" xfId="15552" xr:uid="{00000000-0005-0000-0000-0000E1180000}"/>
    <cellStyle name="Currency 3 4 2 2 2 2 3" xfId="15553" xr:uid="{00000000-0005-0000-0000-0000E2180000}"/>
    <cellStyle name="Currency 3 4 2 2 2 3" xfId="4747" xr:uid="{00000000-0005-0000-0000-0000E3180000}"/>
    <cellStyle name="Currency 3 4 2 2 2 4" xfId="9363" xr:uid="{00000000-0005-0000-0000-0000E4180000}"/>
    <cellStyle name="Currency 3 4 2 2 2 5" xfId="9364" xr:uid="{00000000-0005-0000-0000-0000E5180000}"/>
    <cellStyle name="Currency 3 4 2 2 2 6" xfId="15554" xr:uid="{00000000-0005-0000-0000-0000E6180000}"/>
    <cellStyle name="Currency 3 4 2 2 3" xfId="1709" xr:uid="{00000000-0005-0000-0000-0000E7180000}"/>
    <cellStyle name="Currency 3 4 2 2 3 2" xfId="1710" xr:uid="{00000000-0005-0000-0000-0000E8180000}"/>
    <cellStyle name="Currency 3 4 2 2 3 2 2" xfId="4750" xr:uid="{00000000-0005-0000-0000-0000E9180000}"/>
    <cellStyle name="Currency 3 4 2 2 3 2 2 2" xfId="15555" xr:uid="{00000000-0005-0000-0000-0000EA180000}"/>
    <cellStyle name="Currency 3 4 2 2 3 2 3" xfId="15556" xr:uid="{00000000-0005-0000-0000-0000EB180000}"/>
    <cellStyle name="Currency 3 4 2 2 3 3" xfId="4749" xr:uid="{00000000-0005-0000-0000-0000EC180000}"/>
    <cellStyle name="Currency 3 4 2 2 3 4" xfId="9365" xr:uid="{00000000-0005-0000-0000-0000ED180000}"/>
    <cellStyle name="Currency 3 4 2 2 3 5" xfId="9366" xr:uid="{00000000-0005-0000-0000-0000EE180000}"/>
    <cellStyle name="Currency 3 4 2 2 3 6" xfId="15557" xr:uid="{00000000-0005-0000-0000-0000EF180000}"/>
    <cellStyle name="Currency 3 4 2 2 4" xfId="1711" xr:uid="{00000000-0005-0000-0000-0000F0180000}"/>
    <cellStyle name="Currency 3 4 2 2 4 2" xfId="1712" xr:uid="{00000000-0005-0000-0000-0000F1180000}"/>
    <cellStyle name="Currency 3 4 2 2 4 2 2" xfId="4752" xr:uid="{00000000-0005-0000-0000-0000F2180000}"/>
    <cellStyle name="Currency 3 4 2 2 4 2 2 2" xfId="15558" xr:uid="{00000000-0005-0000-0000-0000F3180000}"/>
    <cellStyle name="Currency 3 4 2 2 4 2 3" xfId="15559" xr:uid="{00000000-0005-0000-0000-0000F4180000}"/>
    <cellStyle name="Currency 3 4 2 2 4 3" xfId="4751" xr:uid="{00000000-0005-0000-0000-0000F5180000}"/>
    <cellStyle name="Currency 3 4 2 2 4 4" xfId="9367" xr:uid="{00000000-0005-0000-0000-0000F6180000}"/>
    <cellStyle name="Currency 3 4 2 2 4 5" xfId="9368" xr:uid="{00000000-0005-0000-0000-0000F7180000}"/>
    <cellStyle name="Currency 3 4 2 2 4 6" xfId="15560" xr:uid="{00000000-0005-0000-0000-0000F8180000}"/>
    <cellStyle name="Currency 3 4 2 2 5" xfId="1713" xr:uid="{00000000-0005-0000-0000-0000F9180000}"/>
    <cellStyle name="Currency 3 4 2 2 5 2" xfId="4753" xr:uid="{00000000-0005-0000-0000-0000FA180000}"/>
    <cellStyle name="Currency 3 4 2 2 5 2 2" xfId="15561" xr:uid="{00000000-0005-0000-0000-0000FB180000}"/>
    <cellStyle name="Currency 3 4 2 2 5 3" xfId="15562" xr:uid="{00000000-0005-0000-0000-0000FC180000}"/>
    <cellStyle name="Currency 3 4 2 2 6" xfId="4746" xr:uid="{00000000-0005-0000-0000-0000FD180000}"/>
    <cellStyle name="Currency 3 4 2 2 7" xfId="9369" xr:uid="{00000000-0005-0000-0000-0000FE180000}"/>
    <cellStyle name="Currency 3 4 2 2 8" xfId="9370" xr:uid="{00000000-0005-0000-0000-0000FF180000}"/>
    <cellStyle name="Currency 3 4 2 2 9" xfId="15563" xr:uid="{00000000-0005-0000-0000-000000190000}"/>
    <cellStyle name="Currency 3 4 2 3" xfId="1714" xr:uid="{00000000-0005-0000-0000-000001190000}"/>
    <cellStyle name="Currency 3 4 2 3 2" xfId="1715" xr:uid="{00000000-0005-0000-0000-000002190000}"/>
    <cellStyle name="Currency 3 4 2 3 2 2" xfId="4755" xr:uid="{00000000-0005-0000-0000-000003190000}"/>
    <cellStyle name="Currency 3 4 2 3 2 2 2" xfId="15564" xr:uid="{00000000-0005-0000-0000-000004190000}"/>
    <cellStyle name="Currency 3 4 2 3 2 3" xfId="15565" xr:uid="{00000000-0005-0000-0000-000005190000}"/>
    <cellStyle name="Currency 3 4 2 3 3" xfId="4754" xr:uid="{00000000-0005-0000-0000-000006190000}"/>
    <cellStyle name="Currency 3 4 2 3 4" xfId="9371" xr:uid="{00000000-0005-0000-0000-000007190000}"/>
    <cellStyle name="Currency 3 4 2 3 5" xfId="9372" xr:uid="{00000000-0005-0000-0000-000008190000}"/>
    <cellStyle name="Currency 3 4 2 3 6" xfId="15566" xr:uid="{00000000-0005-0000-0000-000009190000}"/>
    <cellStyle name="Currency 3 4 2 4" xfId="1716" xr:uid="{00000000-0005-0000-0000-00000A190000}"/>
    <cellStyle name="Currency 3 4 2 4 2" xfId="1717" xr:uid="{00000000-0005-0000-0000-00000B190000}"/>
    <cellStyle name="Currency 3 4 2 4 2 2" xfId="4757" xr:uid="{00000000-0005-0000-0000-00000C190000}"/>
    <cellStyle name="Currency 3 4 2 4 2 2 2" xfId="15567" xr:uid="{00000000-0005-0000-0000-00000D190000}"/>
    <cellStyle name="Currency 3 4 2 4 2 3" xfId="15568" xr:uid="{00000000-0005-0000-0000-00000E190000}"/>
    <cellStyle name="Currency 3 4 2 4 3" xfId="4756" xr:uid="{00000000-0005-0000-0000-00000F190000}"/>
    <cellStyle name="Currency 3 4 2 4 4" xfId="9373" xr:uid="{00000000-0005-0000-0000-000010190000}"/>
    <cellStyle name="Currency 3 4 2 4 5" xfId="9374" xr:uid="{00000000-0005-0000-0000-000011190000}"/>
    <cellStyle name="Currency 3 4 2 4 6" xfId="15569" xr:uid="{00000000-0005-0000-0000-000012190000}"/>
    <cellStyle name="Currency 3 4 2 5" xfId="1718" xr:uid="{00000000-0005-0000-0000-000013190000}"/>
    <cellStyle name="Currency 3 4 2 5 2" xfId="1719" xr:uid="{00000000-0005-0000-0000-000014190000}"/>
    <cellStyle name="Currency 3 4 2 5 2 2" xfId="4759" xr:uid="{00000000-0005-0000-0000-000015190000}"/>
    <cellStyle name="Currency 3 4 2 5 2 2 2" xfId="15570" xr:uid="{00000000-0005-0000-0000-000016190000}"/>
    <cellStyle name="Currency 3 4 2 5 2 3" xfId="15571" xr:uid="{00000000-0005-0000-0000-000017190000}"/>
    <cellStyle name="Currency 3 4 2 5 3" xfId="4758" xr:uid="{00000000-0005-0000-0000-000018190000}"/>
    <cellStyle name="Currency 3 4 2 5 4" xfId="9375" xr:uid="{00000000-0005-0000-0000-000019190000}"/>
    <cellStyle name="Currency 3 4 2 5 5" xfId="9376" xr:uid="{00000000-0005-0000-0000-00001A190000}"/>
    <cellStyle name="Currency 3 4 2 5 6" xfId="15572" xr:uid="{00000000-0005-0000-0000-00001B190000}"/>
    <cellStyle name="Currency 3 4 2 6" xfId="1720" xr:uid="{00000000-0005-0000-0000-00001C190000}"/>
    <cellStyle name="Currency 3 4 2 6 2" xfId="4760" xr:uid="{00000000-0005-0000-0000-00001D190000}"/>
    <cellStyle name="Currency 3 4 2 6 2 2" xfId="15573" xr:uid="{00000000-0005-0000-0000-00001E190000}"/>
    <cellStyle name="Currency 3 4 2 6 3" xfId="15574" xr:uid="{00000000-0005-0000-0000-00001F190000}"/>
    <cellStyle name="Currency 3 4 2 7" xfId="4745" xr:uid="{00000000-0005-0000-0000-000020190000}"/>
    <cellStyle name="Currency 3 4 2 8" xfId="9377" xr:uid="{00000000-0005-0000-0000-000021190000}"/>
    <cellStyle name="Currency 3 4 2 9" xfId="9378" xr:uid="{00000000-0005-0000-0000-000022190000}"/>
    <cellStyle name="Currency 3 4 3" xfId="1721" xr:uid="{00000000-0005-0000-0000-000023190000}"/>
    <cellStyle name="Currency 3 4 3 10" xfId="15575" xr:uid="{00000000-0005-0000-0000-000024190000}"/>
    <cellStyle name="Currency 3 4 3 2" xfId="1722" xr:uid="{00000000-0005-0000-0000-000025190000}"/>
    <cellStyle name="Currency 3 4 3 2 2" xfId="1723" xr:uid="{00000000-0005-0000-0000-000026190000}"/>
    <cellStyle name="Currency 3 4 3 2 2 2" xfId="1724" xr:uid="{00000000-0005-0000-0000-000027190000}"/>
    <cellStyle name="Currency 3 4 3 2 2 2 2" xfId="4764" xr:uid="{00000000-0005-0000-0000-000028190000}"/>
    <cellStyle name="Currency 3 4 3 2 2 2 2 2" xfId="15576" xr:uid="{00000000-0005-0000-0000-000029190000}"/>
    <cellStyle name="Currency 3 4 3 2 2 2 3" xfId="15577" xr:uid="{00000000-0005-0000-0000-00002A190000}"/>
    <cellStyle name="Currency 3 4 3 2 2 3" xfId="4763" xr:uid="{00000000-0005-0000-0000-00002B190000}"/>
    <cellStyle name="Currency 3 4 3 2 2 4" xfId="9379" xr:uid="{00000000-0005-0000-0000-00002C190000}"/>
    <cellStyle name="Currency 3 4 3 2 2 5" xfId="9380" xr:uid="{00000000-0005-0000-0000-00002D190000}"/>
    <cellStyle name="Currency 3 4 3 2 2 6" xfId="15578" xr:uid="{00000000-0005-0000-0000-00002E190000}"/>
    <cellStyle name="Currency 3 4 3 2 3" xfId="1725" xr:uid="{00000000-0005-0000-0000-00002F190000}"/>
    <cellStyle name="Currency 3 4 3 2 3 2" xfId="1726" xr:uid="{00000000-0005-0000-0000-000030190000}"/>
    <cellStyle name="Currency 3 4 3 2 3 2 2" xfId="4766" xr:uid="{00000000-0005-0000-0000-000031190000}"/>
    <cellStyle name="Currency 3 4 3 2 3 2 2 2" xfId="15579" xr:uid="{00000000-0005-0000-0000-000032190000}"/>
    <cellStyle name="Currency 3 4 3 2 3 2 3" xfId="15580" xr:uid="{00000000-0005-0000-0000-000033190000}"/>
    <cellStyle name="Currency 3 4 3 2 3 3" xfId="4765" xr:uid="{00000000-0005-0000-0000-000034190000}"/>
    <cellStyle name="Currency 3 4 3 2 3 4" xfId="9381" xr:uid="{00000000-0005-0000-0000-000035190000}"/>
    <cellStyle name="Currency 3 4 3 2 3 5" xfId="9382" xr:uid="{00000000-0005-0000-0000-000036190000}"/>
    <cellStyle name="Currency 3 4 3 2 3 6" xfId="15581" xr:uid="{00000000-0005-0000-0000-000037190000}"/>
    <cellStyle name="Currency 3 4 3 2 4" xfId="1727" xr:uid="{00000000-0005-0000-0000-000038190000}"/>
    <cellStyle name="Currency 3 4 3 2 4 2" xfId="1728" xr:uid="{00000000-0005-0000-0000-000039190000}"/>
    <cellStyle name="Currency 3 4 3 2 4 2 2" xfId="4768" xr:uid="{00000000-0005-0000-0000-00003A190000}"/>
    <cellStyle name="Currency 3 4 3 2 4 2 2 2" xfId="15582" xr:uid="{00000000-0005-0000-0000-00003B190000}"/>
    <cellStyle name="Currency 3 4 3 2 4 2 3" xfId="15583" xr:uid="{00000000-0005-0000-0000-00003C190000}"/>
    <cellStyle name="Currency 3 4 3 2 4 3" xfId="4767" xr:uid="{00000000-0005-0000-0000-00003D190000}"/>
    <cellStyle name="Currency 3 4 3 2 4 4" xfId="9383" xr:uid="{00000000-0005-0000-0000-00003E190000}"/>
    <cellStyle name="Currency 3 4 3 2 4 5" xfId="9384" xr:uid="{00000000-0005-0000-0000-00003F190000}"/>
    <cellStyle name="Currency 3 4 3 2 4 6" xfId="15584" xr:uid="{00000000-0005-0000-0000-000040190000}"/>
    <cellStyle name="Currency 3 4 3 2 5" xfId="1729" xr:uid="{00000000-0005-0000-0000-000041190000}"/>
    <cellStyle name="Currency 3 4 3 2 5 2" xfId="4769" xr:uid="{00000000-0005-0000-0000-000042190000}"/>
    <cellStyle name="Currency 3 4 3 2 5 2 2" xfId="15585" xr:uid="{00000000-0005-0000-0000-000043190000}"/>
    <cellStyle name="Currency 3 4 3 2 5 3" xfId="15586" xr:uid="{00000000-0005-0000-0000-000044190000}"/>
    <cellStyle name="Currency 3 4 3 2 6" xfId="4762" xr:uid="{00000000-0005-0000-0000-000045190000}"/>
    <cellStyle name="Currency 3 4 3 2 7" xfId="9385" xr:uid="{00000000-0005-0000-0000-000046190000}"/>
    <cellStyle name="Currency 3 4 3 2 8" xfId="9386" xr:uid="{00000000-0005-0000-0000-000047190000}"/>
    <cellStyle name="Currency 3 4 3 2 9" xfId="15587" xr:uid="{00000000-0005-0000-0000-000048190000}"/>
    <cellStyle name="Currency 3 4 3 3" xfId="1730" xr:uid="{00000000-0005-0000-0000-000049190000}"/>
    <cellStyle name="Currency 3 4 3 3 2" xfId="1731" xr:uid="{00000000-0005-0000-0000-00004A190000}"/>
    <cellStyle name="Currency 3 4 3 3 2 2" xfId="4771" xr:uid="{00000000-0005-0000-0000-00004B190000}"/>
    <cellStyle name="Currency 3 4 3 3 2 2 2" xfId="15588" xr:uid="{00000000-0005-0000-0000-00004C190000}"/>
    <cellStyle name="Currency 3 4 3 3 2 3" xfId="15589" xr:uid="{00000000-0005-0000-0000-00004D190000}"/>
    <cellStyle name="Currency 3 4 3 3 3" xfId="4770" xr:uid="{00000000-0005-0000-0000-00004E190000}"/>
    <cellStyle name="Currency 3 4 3 3 4" xfId="9387" xr:uid="{00000000-0005-0000-0000-00004F190000}"/>
    <cellStyle name="Currency 3 4 3 3 5" xfId="9388" xr:uid="{00000000-0005-0000-0000-000050190000}"/>
    <cellStyle name="Currency 3 4 3 3 6" xfId="15590" xr:uid="{00000000-0005-0000-0000-000051190000}"/>
    <cellStyle name="Currency 3 4 3 4" xfId="1732" xr:uid="{00000000-0005-0000-0000-000052190000}"/>
    <cellStyle name="Currency 3 4 3 4 2" xfId="1733" xr:uid="{00000000-0005-0000-0000-000053190000}"/>
    <cellStyle name="Currency 3 4 3 4 2 2" xfId="4773" xr:uid="{00000000-0005-0000-0000-000054190000}"/>
    <cellStyle name="Currency 3 4 3 4 2 2 2" xfId="15591" xr:uid="{00000000-0005-0000-0000-000055190000}"/>
    <cellStyle name="Currency 3 4 3 4 2 3" xfId="15592" xr:uid="{00000000-0005-0000-0000-000056190000}"/>
    <cellStyle name="Currency 3 4 3 4 3" xfId="4772" xr:uid="{00000000-0005-0000-0000-000057190000}"/>
    <cellStyle name="Currency 3 4 3 4 4" xfId="9389" xr:uid="{00000000-0005-0000-0000-000058190000}"/>
    <cellStyle name="Currency 3 4 3 4 5" xfId="9390" xr:uid="{00000000-0005-0000-0000-000059190000}"/>
    <cellStyle name="Currency 3 4 3 4 6" xfId="15593" xr:uid="{00000000-0005-0000-0000-00005A190000}"/>
    <cellStyle name="Currency 3 4 3 5" xfId="1734" xr:uid="{00000000-0005-0000-0000-00005B190000}"/>
    <cellStyle name="Currency 3 4 3 5 2" xfId="1735" xr:uid="{00000000-0005-0000-0000-00005C190000}"/>
    <cellStyle name="Currency 3 4 3 5 2 2" xfId="4775" xr:uid="{00000000-0005-0000-0000-00005D190000}"/>
    <cellStyle name="Currency 3 4 3 5 2 2 2" xfId="15594" xr:uid="{00000000-0005-0000-0000-00005E190000}"/>
    <cellStyle name="Currency 3 4 3 5 2 3" xfId="15595" xr:uid="{00000000-0005-0000-0000-00005F190000}"/>
    <cellStyle name="Currency 3 4 3 5 3" xfId="4774" xr:uid="{00000000-0005-0000-0000-000060190000}"/>
    <cellStyle name="Currency 3 4 3 5 4" xfId="9391" xr:uid="{00000000-0005-0000-0000-000061190000}"/>
    <cellStyle name="Currency 3 4 3 5 5" xfId="9392" xr:uid="{00000000-0005-0000-0000-000062190000}"/>
    <cellStyle name="Currency 3 4 3 5 6" xfId="15596" xr:uid="{00000000-0005-0000-0000-000063190000}"/>
    <cellStyle name="Currency 3 4 3 6" xfId="1736" xr:uid="{00000000-0005-0000-0000-000064190000}"/>
    <cellStyle name="Currency 3 4 3 6 2" xfId="4776" xr:uid="{00000000-0005-0000-0000-000065190000}"/>
    <cellStyle name="Currency 3 4 3 6 2 2" xfId="15597" xr:uid="{00000000-0005-0000-0000-000066190000}"/>
    <cellStyle name="Currency 3 4 3 6 3" xfId="15598" xr:uid="{00000000-0005-0000-0000-000067190000}"/>
    <cellStyle name="Currency 3 4 3 7" xfId="4761" xr:uid="{00000000-0005-0000-0000-000068190000}"/>
    <cellStyle name="Currency 3 4 3 8" xfId="9393" xr:uid="{00000000-0005-0000-0000-000069190000}"/>
    <cellStyle name="Currency 3 4 3 9" xfId="9394" xr:uid="{00000000-0005-0000-0000-00006A190000}"/>
    <cellStyle name="Currency 3 4 4" xfId="1737" xr:uid="{00000000-0005-0000-0000-00006B190000}"/>
    <cellStyle name="Currency 3 4 4 2" xfId="1738" xr:uid="{00000000-0005-0000-0000-00006C190000}"/>
    <cellStyle name="Currency 3 4 4 2 2" xfId="1739" xr:uid="{00000000-0005-0000-0000-00006D190000}"/>
    <cellStyle name="Currency 3 4 4 2 2 2" xfId="4779" xr:uid="{00000000-0005-0000-0000-00006E190000}"/>
    <cellStyle name="Currency 3 4 4 2 2 2 2" xfId="15599" xr:uid="{00000000-0005-0000-0000-00006F190000}"/>
    <cellStyle name="Currency 3 4 4 2 2 3" xfId="15600" xr:uid="{00000000-0005-0000-0000-000070190000}"/>
    <cellStyle name="Currency 3 4 4 2 3" xfId="4778" xr:uid="{00000000-0005-0000-0000-000071190000}"/>
    <cellStyle name="Currency 3 4 4 2 4" xfId="9395" xr:uid="{00000000-0005-0000-0000-000072190000}"/>
    <cellStyle name="Currency 3 4 4 2 5" xfId="9396" xr:uid="{00000000-0005-0000-0000-000073190000}"/>
    <cellStyle name="Currency 3 4 4 2 6" xfId="15601" xr:uid="{00000000-0005-0000-0000-000074190000}"/>
    <cellStyle name="Currency 3 4 4 3" xfId="1740" xr:uid="{00000000-0005-0000-0000-000075190000}"/>
    <cellStyle name="Currency 3 4 4 3 2" xfId="1741" xr:uid="{00000000-0005-0000-0000-000076190000}"/>
    <cellStyle name="Currency 3 4 4 3 2 2" xfId="4781" xr:uid="{00000000-0005-0000-0000-000077190000}"/>
    <cellStyle name="Currency 3 4 4 3 2 2 2" xfId="15602" xr:uid="{00000000-0005-0000-0000-000078190000}"/>
    <cellStyle name="Currency 3 4 4 3 2 3" xfId="15603" xr:uid="{00000000-0005-0000-0000-000079190000}"/>
    <cellStyle name="Currency 3 4 4 3 3" xfId="4780" xr:uid="{00000000-0005-0000-0000-00007A190000}"/>
    <cellStyle name="Currency 3 4 4 3 4" xfId="9397" xr:uid="{00000000-0005-0000-0000-00007B190000}"/>
    <cellStyle name="Currency 3 4 4 3 5" xfId="9398" xr:uid="{00000000-0005-0000-0000-00007C190000}"/>
    <cellStyle name="Currency 3 4 4 3 6" xfId="15604" xr:uid="{00000000-0005-0000-0000-00007D190000}"/>
    <cellStyle name="Currency 3 4 4 4" xfId="1742" xr:uid="{00000000-0005-0000-0000-00007E190000}"/>
    <cellStyle name="Currency 3 4 4 4 2" xfId="1743" xr:uid="{00000000-0005-0000-0000-00007F190000}"/>
    <cellStyle name="Currency 3 4 4 4 2 2" xfId="4783" xr:uid="{00000000-0005-0000-0000-000080190000}"/>
    <cellStyle name="Currency 3 4 4 4 2 2 2" xfId="15605" xr:uid="{00000000-0005-0000-0000-000081190000}"/>
    <cellStyle name="Currency 3 4 4 4 2 3" xfId="15606" xr:uid="{00000000-0005-0000-0000-000082190000}"/>
    <cellStyle name="Currency 3 4 4 4 3" xfId="4782" xr:uid="{00000000-0005-0000-0000-000083190000}"/>
    <cellStyle name="Currency 3 4 4 4 4" xfId="9399" xr:uid="{00000000-0005-0000-0000-000084190000}"/>
    <cellStyle name="Currency 3 4 4 4 5" xfId="9400" xr:uid="{00000000-0005-0000-0000-000085190000}"/>
    <cellStyle name="Currency 3 4 4 4 6" xfId="15607" xr:uid="{00000000-0005-0000-0000-000086190000}"/>
    <cellStyle name="Currency 3 4 4 5" xfId="1744" xr:uid="{00000000-0005-0000-0000-000087190000}"/>
    <cellStyle name="Currency 3 4 4 5 2" xfId="4784" xr:uid="{00000000-0005-0000-0000-000088190000}"/>
    <cellStyle name="Currency 3 4 4 5 2 2" xfId="15608" xr:uid="{00000000-0005-0000-0000-000089190000}"/>
    <cellStyle name="Currency 3 4 4 5 3" xfId="15609" xr:uid="{00000000-0005-0000-0000-00008A190000}"/>
    <cellStyle name="Currency 3 4 4 6" xfId="4777" xr:uid="{00000000-0005-0000-0000-00008B190000}"/>
    <cellStyle name="Currency 3 4 4 7" xfId="9401" xr:uid="{00000000-0005-0000-0000-00008C190000}"/>
    <cellStyle name="Currency 3 4 4 8" xfId="9402" xr:uid="{00000000-0005-0000-0000-00008D190000}"/>
    <cellStyle name="Currency 3 4 4 9" xfId="15610" xr:uid="{00000000-0005-0000-0000-00008E190000}"/>
    <cellStyle name="Currency 3 4 5" xfId="1745" xr:uid="{00000000-0005-0000-0000-00008F190000}"/>
    <cellStyle name="Currency 3 4 5 2" xfId="1746" xr:uid="{00000000-0005-0000-0000-000090190000}"/>
    <cellStyle name="Currency 3 4 5 2 2" xfId="4786" xr:uid="{00000000-0005-0000-0000-000091190000}"/>
    <cellStyle name="Currency 3 4 5 2 2 2" xfId="15611" xr:uid="{00000000-0005-0000-0000-000092190000}"/>
    <cellStyle name="Currency 3 4 5 2 3" xfId="15612" xr:uid="{00000000-0005-0000-0000-000093190000}"/>
    <cellStyle name="Currency 3 4 5 3" xfId="4785" xr:uid="{00000000-0005-0000-0000-000094190000}"/>
    <cellStyle name="Currency 3 4 5 4" xfId="9403" xr:uid="{00000000-0005-0000-0000-000095190000}"/>
    <cellStyle name="Currency 3 4 5 5" xfId="9404" xr:uid="{00000000-0005-0000-0000-000096190000}"/>
    <cellStyle name="Currency 3 4 5 6" xfId="15613" xr:uid="{00000000-0005-0000-0000-000097190000}"/>
    <cellStyle name="Currency 3 4 6" xfId="1747" xr:uid="{00000000-0005-0000-0000-000098190000}"/>
    <cellStyle name="Currency 3 4 6 2" xfId="1748" xr:uid="{00000000-0005-0000-0000-000099190000}"/>
    <cellStyle name="Currency 3 4 6 2 2" xfId="4788" xr:uid="{00000000-0005-0000-0000-00009A190000}"/>
    <cellStyle name="Currency 3 4 6 2 2 2" xfId="15614" xr:uid="{00000000-0005-0000-0000-00009B190000}"/>
    <cellStyle name="Currency 3 4 6 2 3" xfId="15615" xr:uid="{00000000-0005-0000-0000-00009C190000}"/>
    <cellStyle name="Currency 3 4 6 3" xfId="4787" xr:uid="{00000000-0005-0000-0000-00009D190000}"/>
    <cellStyle name="Currency 3 4 6 4" xfId="9405" xr:uid="{00000000-0005-0000-0000-00009E190000}"/>
    <cellStyle name="Currency 3 4 6 5" xfId="9406" xr:uid="{00000000-0005-0000-0000-00009F190000}"/>
    <cellStyle name="Currency 3 4 6 6" xfId="15616" xr:uid="{00000000-0005-0000-0000-0000A0190000}"/>
    <cellStyle name="Currency 3 4 7" xfId="1749" xr:uid="{00000000-0005-0000-0000-0000A1190000}"/>
    <cellStyle name="Currency 3 4 7 2" xfId="1750" xr:uid="{00000000-0005-0000-0000-0000A2190000}"/>
    <cellStyle name="Currency 3 4 7 2 2" xfId="4790" xr:uid="{00000000-0005-0000-0000-0000A3190000}"/>
    <cellStyle name="Currency 3 4 7 2 2 2" xfId="15617" xr:uid="{00000000-0005-0000-0000-0000A4190000}"/>
    <cellStyle name="Currency 3 4 7 2 3" xfId="15618" xr:uid="{00000000-0005-0000-0000-0000A5190000}"/>
    <cellStyle name="Currency 3 4 7 3" xfId="4789" xr:uid="{00000000-0005-0000-0000-0000A6190000}"/>
    <cellStyle name="Currency 3 4 7 4" xfId="9407" xr:uid="{00000000-0005-0000-0000-0000A7190000}"/>
    <cellStyle name="Currency 3 4 7 5" xfId="9408" xr:uid="{00000000-0005-0000-0000-0000A8190000}"/>
    <cellStyle name="Currency 3 4 7 6" xfId="15619" xr:uid="{00000000-0005-0000-0000-0000A9190000}"/>
    <cellStyle name="Currency 3 4 8" xfId="1751" xr:uid="{00000000-0005-0000-0000-0000AA190000}"/>
    <cellStyle name="Currency 3 4 8 2" xfId="4791" xr:uid="{00000000-0005-0000-0000-0000AB190000}"/>
    <cellStyle name="Currency 3 4 8 2 2" xfId="15620" xr:uid="{00000000-0005-0000-0000-0000AC190000}"/>
    <cellStyle name="Currency 3 4 8 3" xfId="15621" xr:uid="{00000000-0005-0000-0000-0000AD190000}"/>
    <cellStyle name="Currency 3 4 9" xfId="4744" xr:uid="{00000000-0005-0000-0000-0000AE190000}"/>
    <cellStyle name="Currency 3 5" xfId="4094" xr:uid="{00000000-0005-0000-0000-0000AF190000}"/>
    <cellStyle name="Currency 3 5 2" xfId="9409" xr:uid="{00000000-0005-0000-0000-0000B0190000}"/>
    <cellStyle name="Currency 3 5 2 2" xfId="15622" xr:uid="{00000000-0005-0000-0000-0000B1190000}"/>
    <cellStyle name="Currency 3 5 3" xfId="9410" xr:uid="{00000000-0005-0000-0000-0000B2190000}"/>
    <cellStyle name="Currency 3 6" xfId="14172" xr:uid="{00000000-0005-0000-0000-0000B3190000}"/>
    <cellStyle name="Currency 3 7" xfId="15623" xr:uid="{00000000-0005-0000-0000-0000B4190000}"/>
    <cellStyle name="Currency 4" xfId="162" xr:uid="{00000000-0005-0000-0000-0000B5190000}"/>
    <cellStyle name="Currency 4 2" xfId="1752" xr:uid="{00000000-0005-0000-0000-0000B6190000}"/>
    <cellStyle name="Currency 4 3" xfId="4095" xr:uid="{00000000-0005-0000-0000-0000B7190000}"/>
    <cellStyle name="Currency 4 3 2" xfId="9411" xr:uid="{00000000-0005-0000-0000-0000B8190000}"/>
    <cellStyle name="Currency 4 3 3" xfId="9412" xr:uid="{00000000-0005-0000-0000-0000B9190000}"/>
    <cellStyle name="Currency 4 4" xfId="9413" xr:uid="{00000000-0005-0000-0000-0000BA190000}"/>
    <cellStyle name="Currency 4 4 2" xfId="15624" xr:uid="{00000000-0005-0000-0000-0000BB190000}"/>
    <cellStyle name="Currency 4 5" xfId="9414" xr:uid="{00000000-0005-0000-0000-0000BC190000}"/>
    <cellStyle name="Currency 4 6" xfId="15625" xr:uid="{00000000-0005-0000-0000-0000BD190000}"/>
    <cellStyle name="Currency 5" xfId="1753" xr:uid="{00000000-0005-0000-0000-0000BE190000}"/>
    <cellStyle name="Currency 5 10" xfId="14173" xr:uid="{00000000-0005-0000-0000-0000BF190000}"/>
    <cellStyle name="Currency 5 11" xfId="15626" xr:uid="{00000000-0005-0000-0000-0000C0190000}"/>
    <cellStyle name="Currency 5 2" xfId="1754" xr:uid="{00000000-0005-0000-0000-0000C1190000}"/>
    <cellStyle name="Currency 5 2 2" xfId="1755" xr:uid="{00000000-0005-0000-0000-0000C2190000}"/>
    <cellStyle name="Currency 5 2 2 2" xfId="1756" xr:uid="{00000000-0005-0000-0000-0000C3190000}"/>
    <cellStyle name="Currency 5 2 2 2 2" xfId="1757" xr:uid="{00000000-0005-0000-0000-0000C4190000}"/>
    <cellStyle name="Currency 5 2 2 2 2 2" xfId="4792" xr:uid="{00000000-0005-0000-0000-0000C5190000}"/>
    <cellStyle name="Currency 5 2 2 2 2 2 2" xfId="15627" xr:uid="{00000000-0005-0000-0000-0000C6190000}"/>
    <cellStyle name="Currency 5 2 2 2 2 3" xfId="15628" xr:uid="{00000000-0005-0000-0000-0000C7190000}"/>
    <cellStyle name="Currency 5 2 2 2 3" xfId="15629" xr:uid="{00000000-0005-0000-0000-0000C8190000}"/>
    <cellStyle name="Currency 5 2 2 3" xfId="1758" xr:uid="{00000000-0005-0000-0000-0000C9190000}"/>
    <cellStyle name="Currency 5 2 2 3 2" xfId="1759" xr:uid="{00000000-0005-0000-0000-0000CA190000}"/>
    <cellStyle name="Currency 5 2 2 3 2 2" xfId="4793" xr:uid="{00000000-0005-0000-0000-0000CB190000}"/>
    <cellStyle name="Currency 5 2 2 3 2 2 2" xfId="15630" xr:uid="{00000000-0005-0000-0000-0000CC190000}"/>
    <cellStyle name="Currency 5 2 2 3 2 3" xfId="15631" xr:uid="{00000000-0005-0000-0000-0000CD190000}"/>
    <cellStyle name="Currency 5 2 2 3 3" xfId="15632" xr:uid="{00000000-0005-0000-0000-0000CE190000}"/>
    <cellStyle name="Currency 5 2 2 4" xfId="1760" xr:uid="{00000000-0005-0000-0000-0000CF190000}"/>
    <cellStyle name="Currency 5 2 2 4 2" xfId="1761" xr:uid="{00000000-0005-0000-0000-0000D0190000}"/>
    <cellStyle name="Currency 5 2 2 4 2 2" xfId="4794" xr:uid="{00000000-0005-0000-0000-0000D1190000}"/>
    <cellStyle name="Currency 5 2 2 4 2 2 2" xfId="15633" xr:uid="{00000000-0005-0000-0000-0000D2190000}"/>
    <cellStyle name="Currency 5 2 2 4 2 3" xfId="15634" xr:uid="{00000000-0005-0000-0000-0000D3190000}"/>
    <cellStyle name="Currency 5 2 2 4 3" xfId="15635" xr:uid="{00000000-0005-0000-0000-0000D4190000}"/>
    <cellStyle name="Currency 5 2 2 5" xfId="1762" xr:uid="{00000000-0005-0000-0000-0000D5190000}"/>
    <cellStyle name="Currency 5 2 2 5 2" xfId="4795" xr:uid="{00000000-0005-0000-0000-0000D6190000}"/>
    <cellStyle name="Currency 5 2 2 5 2 2" xfId="15636" xr:uid="{00000000-0005-0000-0000-0000D7190000}"/>
    <cellStyle name="Currency 5 2 2 5 3" xfId="15637" xr:uid="{00000000-0005-0000-0000-0000D8190000}"/>
    <cellStyle name="Currency 5 2 2 6" xfId="15638" xr:uid="{00000000-0005-0000-0000-0000D9190000}"/>
    <cellStyle name="Currency 5 2 3" xfId="1763" xr:uid="{00000000-0005-0000-0000-0000DA190000}"/>
    <cellStyle name="Currency 5 2 3 2" xfId="1764" xr:uid="{00000000-0005-0000-0000-0000DB190000}"/>
    <cellStyle name="Currency 5 2 3 2 2" xfId="4796" xr:uid="{00000000-0005-0000-0000-0000DC190000}"/>
    <cellStyle name="Currency 5 2 3 2 2 2" xfId="15639" xr:uid="{00000000-0005-0000-0000-0000DD190000}"/>
    <cellStyle name="Currency 5 2 3 2 3" xfId="15640" xr:uid="{00000000-0005-0000-0000-0000DE190000}"/>
    <cellStyle name="Currency 5 2 3 3" xfId="15641" xr:uid="{00000000-0005-0000-0000-0000DF190000}"/>
    <cellStyle name="Currency 5 2 4" xfId="1765" xr:uid="{00000000-0005-0000-0000-0000E0190000}"/>
    <cellStyle name="Currency 5 2 4 2" xfId="1766" xr:uid="{00000000-0005-0000-0000-0000E1190000}"/>
    <cellStyle name="Currency 5 2 4 2 2" xfId="4797" xr:uid="{00000000-0005-0000-0000-0000E2190000}"/>
    <cellStyle name="Currency 5 2 4 2 2 2" xfId="15642" xr:uid="{00000000-0005-0000-0000-0000E3190000}"/>
    <cellStyle name="Currency 5 2 4 2 3" xfId="15643" xr:uid="{00000000-0005-0000-0000-0000E4190000}"/>
    <cellStyle name="Currency 5 2 4 3" xfId="15644" xr:uid="{00000000-0005-0000-0000-0000E5190000}"/>
    <cellStyle name="Currency 5 2 5" xfId="1767" xr:uid="{00000000-0005-0000-0000-0000E6190000}"/>
    <cellStyle name="Currency 5 2 5 2" xfId="1768" xr:uid="{00000000-0005-0000-0000-0000E7190000}"/>
    <cellStyle name="Currency 5 2 5 2 2" xfId="4798" xr:uid="{00000000-0005-0000-0000-0000E8190000}"/>
    <cellStyle name="Currency 5 2 5 2 2 2" xfId="15645" xr:uid="{00000000-0005-0000-0000-0000E9190000}"/>
    <cellStyle name="Currency 5 2 5 2 3" xfId="15646" xr:uid="{00000000-0005-0000-0000-0000EA190000}"/>
    <cellStyle name="Currency 5 2 5 3" xfId="15647" xr:uid="{00000000-0005-0000-0000-0000EB190000}"/>
    <cellStyle name="Currency 5 2 6" xfId="1769" xr:uid="{00000000-0005-0000-0000-0000EC190000}"/>
    <cellStyle name="Currency 5 2 6 2" xfId="4799" xr:uid="{00000000-0005-0000-0000-0000ED190000}"/>
    <cellStyle name="Currency 5 2 6 2 2" xfId="15648" xr:uid="{00000000-0005-0000-0000-0000EE190000}"/>
    <cellStyle name="Currency 5 2 6 3" xfId="15649" xr:uid="{00000000-0005-0000-0000-0000EF190000}"/>
    <cellStyle name="Currency 5 2 7" xfId="15650" xr:uid="{00000000-0005-0000-0000-0000F0190000}"/>
    <cellStyle name="Currency 5 3" xfId="1770" xr:uid="{00000000-0005-0000-0000-0000F1190000}"/>
    <cellStyle name="Currency 5 3 2" xfId="1771" xr:uid="{00000000-0005-0000-0000-0000F2190000}"/>
    <cellStyle name="Currency 5 3 2 2" xfId="1772" xr:uid="{00000000-0005-0000-0000-0000F3190000}"/>
    <cellStyle name="Currency 5 3 2 2 2" xfId="1773" xr:uid="{00000000-0005-0000-0000-0000F4190000}"/>
    <cellStyle name="Currency 5 3 2 2 2 2" xfId="4800" xr:uid="{00000000-0005-0000-0000-0000F5190000}"/>
    <cellStyle name="Currency 5 3 2 2 2 2 2" xfId="15651" xr:uid="{00000000-0005-0000-0000-0000F6190000}"/>
    <cellStyle name="Currency 5 3 2 2 2 3" xfId="15652" xr:uid="{00000000-0005-0000-0000-0000F7190000}"/>
    <cellStyle name="Currency 5 3 2 2 3" xfId="15653" xr:uid="{00000000-0005-0000-0000-0000F8190000}"/>
    <cellStyle name="Currency 5 3 2 3" xfId="1774" xr:uid="{00000000-0005-0000-0000-0000F9190000}"/>
    <cellStyle name="Currency 5 3 2 3 2" xfId="1775" xr:uid="{00000000-0005-0000-0000-0000FA190000}"/>
    <cellStyle name="Currency 5 3 2 3 2 2" xfId="4801" xr:uid="{00000000-0005-0000-0000-0000FB190000}"/>
    <cellStyle name="Currency 5 3 2 3 2 2 2" xfId="15654" xr:uid="{00000000-0005-0000-0000-0000FC190000}"/>
    <cellStyle name="Currency 5 3 2 3 2 3" xfId="15655" xr:uid="{00000000-0005-0000-0000-0000FD190000}"/>
    <cellStyle name="Currency 5 3 2 3 3" xfId="15656" xr:uid="{00000000-0005-0000-0000-0000FE190000}"/>
    <cellStyle name="Currency 5 3 2 4" xfId="1776" xr:uid="{00000000-0005-0000-0000-0000FF190000}"/>
    <cellStyle name="Currency 5 3 2 4 2" xfId="1777" xr:uid="{00000000-0005-0000-0000-0000001A0000}"/>
    <cellStyle name="Currency 5 3 2 4 2 2" xfId="4802" xr:uid="{00000000-0005-0000-0000-0000011A0000}"/>
    <cellStyle name="Currency 5 3 2 4 2 2 2" xfId="15657" xr:uid="{00000000-0005-0000-0000-0000021A0000}"/>
    <cellStyle name="Currency 5 3 2 4 2 3" xfId="15658" xr:uid="{00000000-0005-0000-0000-0000031A0000}"/>
    <cellStyle name="Currency 5 3 2 4 3" xfId="15659" xr:uid="{00000000-0005-0000-0000-0000041A0000}"/>
    <cellStyle name="Currency 5 3 2 5" xfId="1778" xr:uid="{00000000-0005-0000-0000-0000051A0000}"/>
    <cellStyle name="Currency 5 3 2 5 2" xfId="4803" xr:uid="{00000000-0005-0000-0000-0000061A0000}"/>
    <cellStyle name="Currency 5 3 2 5 2 2" xfId="15660" xr:uid="{00000000-0005-0000-0000-0000071A0000}"/>
    <cellStyle name="Currency 5 3 2 5 3" xfId="15661" xr:uid="{00000000-0005-0000-0000-0000081A0000}"/>
    <cellStyle name="Currency 5 3 2 6" xfId="15662" xr:uid="{00000000-0005-0000-0000-0000091A0000}"/>
    <cellStyle name="Currency 5 3 3" xfId="1779" xr:uid="{00000000-0005-0000-0000-00000A1A0000}"/>
    <cellStyle name="Currency 5 3 3 2" xfId="1780" xr:uid="{00000000-0005-0000-0000-00000B1A0000}"/>
    <cellStyle name="Currency 5 3 3 2 2" xfId="4804" xr:uid="{00000000-0005-0000-0000-00000C1A0000}"/>
    <cellStyle name="Currency 5 3 3 2 2 2" xfId="15663" xr:uid="{00000000-0005-0000-0000-00000D1A0000}"/>
    <cellStyle name="Currency 5 3 3 2 3" xfId="15664" xr:uid="{00000000-0005-0000-0000-00000E1A0000}"/>
    <cellStyle name="Currency 5 3 3 3" xfId="15665" xr:uid="{00000000-0005-0000-0000-00000F1A0000}"/>
    <cellStyle name="Currency 5 3 4" xfId="1781" xr:uid="{00000000-0005-0000-0000-0000101A0000}"/>
    <cellStyle name="Currency 5 3 4 2" xfId="1782" xr:uid="{00000000-0005-0000-0000-0000111A0000}"/>
    <cellStyle name="Currency 5 3 4 2 2" xfId="4805" xr:uid="{00000000-0005-0000-0000-0000121A0000}"/>
    <cellStyle name="Currency 5 3 4 2 2 2" xfId="15666" xr:uid="{00000000-0005-0000-0000-0000131A0000}"/>
    <cellStyle name="Currency 5 3 4 2 3" xfId="15667" xr:uid="{00000000-0005-0000-0000-0000141A0000}"/>
    <cellStyle name="Currency 5 3 4 3" xfId="15668" xr:uid="{00000000-0005-0000-0000-0000151A0000}"/>
    <cellStyle name="Currency 5 3 5" xfId="1783" xr:uid="{00000000-0005-0000-0000-0000161A0000}"/>
    <cellStyle name="Currency 5 3 5 2" xfId="1784" xr:uid="{00000000-0005-0000-0000-0000171A0000}"/>
    <cellStyle name="Currency 5 3 5 2 2" xfId="4806" xr:uid="{00000000-0005-0000-0000-0000181A0000}"/>
    <cellStyle name="Currency 5 3 5 2 2 2" xfId="15669" xr:uid="{00000000-0005-0000-0000-0000191A0000}"/>
    <cellStyle name="Currency 5 3 5 2 3" xfId="15670" xr:uid="{00000000-0005-0000-0000-00001A1A0000}"/>
    <cellStyle name="Currency 5 3 5 3" xfId="15671" xr:uid="{00000000-0005-0000-0000-00001B1A0000}"/>
    <cellStyle name="Currency 5 3 6" xfId="1785" xr:uid="{00000000-0005-0000-0000-00001C1A0000}"/>
    <cellStyle name="Currency 5 3 6 2" xfId="4807" xr:uid="{00000000-0005-0000-0000-00001D1A0000}"/>
    <cellStyle name="Currency 5 3 6 2 2" xfId="15672" xr:uid="{00000000-0005-0000-0000-00001E1A0000}"/>
    <cellStyle name="Currency 5 3 6 3" xfId="15673" xr:uid="{00000000-0005-0000-0000-00001F1A0000}"/>
    <cellStyle name="Currency 5 3 7" xfId="15674" xr:uid="{00000000-0005-0000-0000-0000201A0000}"/>
    <cellStyle name="Currency 5 4" xfId="1786" xr:uid="{00000000-0005-0000-0000-0000211A0000}"/>
    <cellStyle name="Currency 5 4 2" xfId="1787" xr:uid="{00000000-0005-0000-0000-0000221A0000}"/>
    <cellStyle name="Currency 5 4 2 2" xfId="1788" xr:uid="{00000000-0005-0000-0000-0000231A0000}"/>
    <cellStyle name="Currency 5 4 2 2 2" xfId="4808" xr:uid="{00000000-0005-0000-0000-0000241A0000}"/>
    <cellStyle name="Currency 5 4 2 2 2 2" xfId="15675" xr:uid="{00000000-0005-0000-0000-0000251A0000}"/>
    <cellStyle name="Currency 5 4 2 2 3" xfId="15676" xr:uid="{00000000-0005-0000-0000-0000261A0000}"/>
    <cellStyle name="Currency 5 4 2 3" xfId="15677" xr:uid="{00000000-0005-0000-0000-0000271A0000}"/>
    <cellStyle name="Currency 5 4 3" xfId="1789" xr:uid="{00000000-0005-0000-0000-0000281A0000}"/>
    <cellStyle name="Currency 5 4 3 2" xfId="1790" xr:uid="{00000000-0005-0000-0000-0000291A0000}"/>
    <cellStyle name="Currency 5 4 3 2 2" xfId="4809" xr:uid="{00000000-0005-0000-0000-00002A1A0000}"/>
    <cellStyle name="Currency 5 4 3 2 2 2" xfId="15678" xr:uid="{00000000-0005-0000-0000-00002B1A0000}"/>
    <cellStyle name="Currency 5 4 3 2 3" xfId="15679" xr:uid="{00000000-0005-0000-0000-00002C1A0000}"/>
    <cellStyle name="Currency 5 4 3 3" xfId="15680" xr:uid="{00000000-0005-0000-0000-00002D1A0000}"/>
    <cellStyle name="Currency 5 4 4" xfId="1791" xr:uid="{00000000-0005-0000-0000-00002E1A0000}"/>
    <cellStyle name="Currency 5 4 4 2" xfId="1792" xr:uid="{00000000-0005-0000-0000-00002F1A0000}"/>
    <cellStyle name="Currency 5 4 4 2 2" xfId="4810" xr:uid="{00000000-0005-0000-0000-0000301A0000}"/>
    <cellStyle name="Currency 5 4 4 2 2 2" xfId="15681" xr:uid="{00000000-0005-0000-0000-0000311A0000}"/>
    <cellStyle name="Currency 5 4 4 2 3" xfId="15682" xr:uid="{00000000-0005-0000-0000-0000321A0000}"/>
    <cellStyle name="Currency 5 4 4 3" xfId="15683" xr:uid="{00000000-0005-0000-0000-0000331A0000}"/>
    <cellStyle name="Currency 5 4 5" xfId="1793" xr:uid="{00000000-0005-0000-0000-0000341A0000}"/>
    <cellStyle name="Currency 5 4 5 2" xfId="4811" xr:uid="{00000000-0005-0000-0000-0000351A0000}"/>
    <cellStyle name="Currency 5 4 5 2 2" xfId="15684" xr:uid="{00000000-0005-0000-0000-0000361A0000}"/>
    <cellStyle name="Currency 5 4 5 3" xfId="15685" xr:uid="{00000000-0005-0000-0000-0000371A0000}"/>
    <cellStyle name="Currency 5 4 6" xfId="15686" xr:uid="{00000000-0005-0000-0000-0000381A0000}"/>
    <cellStyle name="Currency 5 5" xfId="1794" xr:uid="{00000000-0005-0000-0000-0000391A0000}"/>
    <cellStyle name="Currency 5 5 2" xfId="1795" xr:uid="{00000000-0005-0000-0000-00003A1A0000}"/>
    <cellStyle name="Currency 5 5 2 2" xfId="4812" xr:uid="{00000000-0005-0000-0000-00003B1A0000}"/>
    <cellStyle name="Currency 5 5 2 2 2" xfId="15687" xr:uid="{00000000-0005-0000-0000-00003C1A0000}"/>
    <cellStyle name="Currency 5 5 2 3" xfId="15688" xr:uid="{00000000-0005-0000-0000-00003D1A0000}"/>
    <cellStyle name="Currency 5 5 3" xfId="15689" xr:uid="{00000000-0005-0000-0000-00003E1A0000}"/>
    <cellStyle name="Currency 5 6" xfId="1796" xr:uid="{00000000-0005-0000-0000-00003F1A0000}"/>
    <cellStyle name="Currency 5 6 2" xfId="1797" xr:uid="{00000000-0005-0000-0000-0000401A0000}"/>
    <cellStyle name="Currency 5 6 2 2" xfId="4813" xr:uid="{00000000-0005-0000-0000-0000411A0000}"/>
    <cellStyle name="Currency 5 6 2 2 2" xfId="15690" xr:uid="{00000000-0005-0000-0000-0000421A0000}"/>
    <cellStyle name="Currency 5 6 2 3" xfId="15691" xr:uid="{00000000-0005-0000-0000-0000431A0000}"/>
    <cellStyle name="Currency 5 6 3" xfId="15692" xr:uid="{00000000-0005-0000-0000-0000441A0000}"/>
    <cellStyle name="Currency 5 7" xfId="1798" xr:uid="{00000000-0005-0000-0000-0000451A0000}"/>
    <cellStyle name="Currency 5 7 2" xfId="1799" xr:uid="{00000000-0005-0000-0000-0000461A0000}"/>
    <cellStyle name="Currency 5 7 2 2" xfId="4814" xr:uid="{00000000-0005-0000-0000-0000471A0000}"/>
    <cellStyle name="Currency 5 7 2 2 2" xfId="15693" xr:uid="{00000000-0005-0000-0000-0000481A0000}"/>
    <cellStyle name="Currency 5 7 2 3" xfId="15694" xr:uid="{00000000-0005-0000-0000-0000491A0000}"/>
    <cellStyle name="Currency 5 7 3" xfId="15695" xr:uid="{00000000-0005-0000-0000-00004A1A0000}"/>
    <cellStyle name="Currency 5 8" xfId="1800" xr:uid="{00000000-0005-0000-0000-00004B1A0000}"/>
    <cellStyle name="Currency 5 8 2" xfId="4815" xr:uid="{00000000-0005-0000-0000-00004C1A0000}"/>
    <cellStyle name="Currency 5 8 2 2" xfId="15696" xr:uid="{00000000-0005-0000-0000-00004D1A0000}"/>
    <cellStyle name="Currency 5 8 3" xfId="15697" xr:uid="{00000000-0005-0000-0000-00004E1A0000}"/>
    <cellStyle name="Currency 5 9" xfId="14174" xr:uid="{00000000-0005-0000-0000-00004F1A0000}"/>
    <cellStyle name="Currency 6" xfId="1801" xr:uid="{00000000-0005-0000-0000-0000501A0000}"/>
    <cellStyle name="Currency 6 10" xfId="6212" xr:uid="{00000000-0005-0000-0000-0000511A0000}"/>
    <cellStyle name="Currency 6 10 2" xfId="14175" xr:uid="{00000000-0005-0000-0000-0000521A0000}"/>
    <cellStyle name="Currency 6 10 3" xfId="15698" xr:uid="{00000000-0005-0000-0000-0000531A0000}"/>
    <cellStyle name="Currency 6 11" xfId="9415" xr:uid="{00000000-0005-0000-0000-0000541A0000}"/>
    <cellStyle name="Currency 6 11 2" xfId="15699" xr:uid="{00000000-0005-0000-0000-0000551A0000}"/>
    <cellStyle name="Currency 6 12" xfId="15700" xr:uid="{00000000-0005-0000-0000-0000561A0000}"/>
    <cellStyle name="Currency 6 2" xfId="1802" xr:uid="{00000000-0005-0000-0000-0000571A0000}"/>
    <cellStyle name="Currency 6 2 10" xfId="15701" xr:uid="{00000000-0005-0000-0000-0000581A0000}"/>
    <cellStyle name="Currency 6 2 2" xfId="1803" xr:uid="{00000000-0005-0000-0000-0000591A0000}"/>
    <cellStyle name="Currency 6 2 2 2" xfId="1804" xr:uid="{00000000-0005-0000-0000-00005A1A0000}"/>
    <cellStyle name="Currency 6 2 2 2 2" xfId="1805" xr:uid="{00000000-0005-0000-0000-00005B1A0000}"/>
    <cellStyle name="Currency 6 2 2 2 2 2" xfId="4820" xr:uid="{00000000-0005-0000-0000-00005C1A0000}"/>
    <cellStyle name="Currency 6 2 2 2 2 2 2" xfId="15702" xr:uid="{00000000-0005-0000-0000-00005D1A0000}"/>
    <cellStyle name="Currency 6 2 2 2 2 3" xfId="15703" xr:uid="{00000000-0005-0000-0000-00005E1A0000}"/>
    <cellStyle name="Currency 6 2 2 2 3" xfId="4819" xr:uid="{00000000-0005-0000-0000-00005F1A0000}"/>
    <cellStyle name="Currency 6 2 2 2 4" xfId="9416" xr:uid="{00000000-0005-0000-0000-0000601A0000}"/>
    <cellStyle name="Currency 6 2 2 2 5" xfId="9417" xr:uid="{00000000-0005-0000-0000-0000611A0000}"/>
    <cellStyle name="Currency 6 2 2 2 6" xfId="15704" xr:uid="{00000000-0005-0000-0000-0000621A0000}"/>
    <cellStyle name="Currency 6 2 2 3" xfId="1806" xr:uid="{00000000-0005-0000-0000-0000631A0000}"/>
    <cellStyle name="Currency 6 2 2 3 2" xfId="1807" xr:uid="{00000000-0005-0000-0000-0000641A0000}"/>
    <cellStyle name="Currency 6 2 2 3 2 2" xfId="4822" xr:uid="{00000000-0005-0000-0000-0000651A0000}"/>
    <cellStyle name="Currency 6 2 2 3 2 2 2" xfId="15705" xr:uid="{00000000-0005-0000-0000-0000661A0000}"/>
    <cellStyle name="Currency 6 2 2 3 2 3" xfId="15706" xr:uid="{00000000-0005-0000-0000-0000671A0000}"/>
    <cellStyle name="Currency 6 2 2 3 3" xfId="4821" xr:uid="{00000000-0005-0000-0000-0000681A0000}"/>
    <cellStyle name="Currency 6 2 2 3 4" xfId="9418" xr:uid="{00000000-0005-0000-0000-0000691A0000}"/>
    <cellStyle name="Currency 6 2 2 3 5" xfId="9419" xr:uid="{00000000-0005-0000-0000-00006A1A0000}"/>
    <cellStyle name="Currency 6 2 2 3 6" xfId="15707" xr:uid="{00000000-0005-0000-0000-00006B1A0000}"/>
    <cellStyle name="Currency 6 2 2 4" xfId="1808" xr:uid="{00000000-0005-0000-0000-00006C1A0000}"/>
    <cellStyle name="Currency 6 2 2 4 2" xfId="1809" xr:uid="{00000000-0005-0000-0000-00006D1A0000}"/>
    <cellStyle name="Currency 6 2 2 4 2 2" xfId="4824" xr:uid="{00000000-0005-0000-0000-00006E1A0000}"/>
    <cellStyle name="Currency 6 2 2 4 2 2 2" xfId="15708" xr:uid="{00000000-0005-0000-0000-00006F1A0000}"/>
    <cellStyle name="Currency 6 2 2 4 2 3" xfId="15709" xr:uid="{00000000-0005-0000-0000-0000701A0000}"/>
    <cellStyle name="Currency 6 2 2 4 3" xfId="4823" xr:uid="{00000000-0005-0000-0000-0000711A0000}"/>
    <cellStyle name="Currency 6 2 2 4 4" xfId="9420" xr:uid="{00000000-0005-0000-0000-0000721A0000}"/>
    <cellStyle name="Currency 6 2 2 4 5" xfId="9421" xr:uid="{00000000-0005-0000-0000-0000731A0000}"/>
    <cellStyle name="Currency 6 2 2 4 6" xfId="15710" xr:uid="{00000000-0005-0000-0000-0000741A0000}"/>
    <cellStyle name="Currency 6 2 2 5" xfId="1810" xr:uid="{00000000-0005-0000-0000-0000751A0000}"/>
    <cellStyle name="Currency 6 2 2 5 2" xfId="4825" xr:uid="{00000000-0005-0000-0000-0000761A0000}"/>
    <cellStyle name="Currency 6 2 2 5 2 2" xfId="15711" xr:uid="{00000000-0005-0000-0000-0000771A0000}"/>
    <cellStyle name="Currency 6 2 2 5 3" xfId="15712" xr:uid="{00000000-0005-0000-0000-0000781A0000}"/>
    <cellStyle name="Currency 6 2 2 6" xfId="4818" xr:uid="{00000000-0005-0000-0000-0000791A0000}"/>
    <cellStyle name="Currency 6 2 2 7" xfId="9422" xr:uid="{00000000-0005-0000-0000-00007A1A0000}"/>
    <cellStyle name="Currency 6 2 2 8" xfId="9423" xr:uid="{00000000-0005-0000-0000-00007B1A0000}"/>
    <cellStyle name="Currency 6 2 2 9" xfId="15713" xr:uid="{00000000-0005-0000-0000-00007C1A0000}"/>
    <cellStyle name="Currency 6 2 3" xfId="1811" xr:uid="{00000000-0005-0000-0000-00007D1A0000}"/>
    <cellStyle name="Currency 6 2 3 2" xfId="1812" xr:uid="{00000000-0005-0000-0000-00007E1A0000}"/>
    <cellStyle name="Currency 6 2 3 2 2" xfId="4827" xr:uid="{00000000-0005-0000-0000-00007F1A0000}"/>
    <cellStyle name="Currency 6 2 3 2 2 2" xfId="15714" xr:uid="{00000000-0005-0000-0000-0000801A0000}"/>
    <cellStyle name="Currency 6 2 3 2 3" xfId="15715" xr:uid="{00000000-0005-0000-0000-0000811A0000}"/>
    <cellStyle name="Currency 6 2 3 3" xfId="4826" xr:uid="{00000000-0005-0000-0000-0000821A0000}"/>
    <cellStyle name="Currency 6 2 3 4" xfId="9424" xr:uid="{00000000-0005-0000-0000-0000831A0000}"/>
    <cellStyle name="Currency 6 2 3 5" xfId="9425" xr:uid="{00000000-0005-0000-0000-0000841A0000}"/>
    <cellStyle name="Currency 6 2 3 6" xfId="15716" xr:uid="{00000000-0005-0000-0000-0000851A0000}"/>
    <cellStyle name="Currency 6 2 4" xfId="1813" xr:uid="{00000000-0005-0000-0000-0000861A0000}"/>
    <cellStyle name="Currency 6 2 4 2" xfId="1814" xr:uid="{00000000-0005-0000-0000-0000871A0000}"/>
    <cellStyle name="Currency 6 2 4 2 2" xfId="4829" xr:uid="{00000000-0005-0000-0000-0000881A0000}"/>
    <cellStyle name="Currency 6 2 4 2 2 2" xfId="15717" xr:uid="{00000000-0005-0000-0000-0000891A0000}"/>
    <cellStyle name="Currency 6 2 4 2 3" xfId="15718" xr:uid="{00000000-0005-0000-0000-00008A1A0000}"/>
    <cellStyle name="Currency 6 2 4 3" xfId="4828" xr:uid="{00000000-0005-0000-0000-00008B1A0000}"/>
    <cellStyle name="Currency 6 2 4 4" xfId="9426" xr:uid="{00000000-0005-0000-0000-00008C1A0000}"/>
    <cellStyle name="Currency 6 2 4 5" xfId="9427" xr:uid="{00000000-0005-0000-0000-00008D1A0000}"/>
    <cellStyle name="Currency 6 2 4 6" xfId="15719" xr:uid="{00000000-0005-0000-0000-00008E1A0000}"/>
    <cellStyle name="Currency 6 2 5" xfId="1815" xr:uid="{00000000-0005-0000-0000-00008F1A0000}"/>
    <cellStyle name="Currency 6 2 5 2" xfId="1816" xr:uid="{00000000-0005-0000-0000-0000901A0000}"/>
    <cellStyle name="Currency 6 2 5 2 2" xfId="4831" xr:uid="{00000000-0005-0000-0000-0000911A0000}"/>
    <cellStyle name="Currency 6 2 5 2 2 2" xfId="15720" xr:uid="{00000000-0005-0000-0000-0000921A0000}"/>
    <cellStyle name="Currency 6 2 5 2 3" xfId="15721" xr:uid="{00000000-0005-0000-0000-0000931A0000}"/>
    <cellStyle name="Currency 6 2 5 3" xfId="4830" xr:uid="{00000000-0005-0000-0000-0000941A0000}"/>
    <cellStyle name="Currency 6 2 5 4" xfId="9428" xr:uid="{00000000-0005-0000-0000-0000951A0000}"/>
    <cellStyle name="Currency 6 2 5 5" xfId="9429" xr:uid="{00000000-0005-0000-0000-0000961A0000}"/>
    <cellStyle name="Currency 6 2 5 6" xfId="15722" xr:uid="{00000000-0005-0000-0000-0000971A0000}"/>
    <cellStyle name="Currency 6 2 6" xfId="1817" xr:uid="{00000000-0005-0000-0000-0000981A0000}"/>
    <cellStyle name="Currency 6 2 6 2" xfId="4832" xr:uid="{00000000-0005-0000-0000-0000991A0000}"/>
    <cellStyle name="Currency 6 2 6 2 2" xfId="15723" xr:uid="{00000000-0005-0000-0000-00009A1A0000}"/>
    <cellStyle name="Currency 6 2 6 3" xfId="15724" xr:uid="{00000000-0005-0000-0000-00009B1A0000}"/>
    <cellStyle name="Currency 6 2 7" xfId="4817" xr:uid="{00000000-0005-0000-0000-00009C1A0000}"/>
    <cellStyle name="Currency 6 2 8" xfId="9430" xr:uid="{00000000-0005-0000-0000-00009D1A0000}"/>
    <cellStyle name="Currency 6 2 9" xfId="9431" xr:uid="{00000000-0005-0000-0000-00009E1A0000}"/>
    <cellStyle name="Currency 6 3" xfId="1818" xr:uid="{00000000-0005-0000-0000-00009F1A0000}"/>
    <cellStyle name="Currency 6 3 10" xfId="15725" xr:uid="{00000000-0005-0000-0000-0000A01A0000}"/>
    <cellStyle name="Currency 6 3 2" xfId="1819" xr:uid="{00000000-0005-0000-0000-0000A11A0000}"/>
    <cellStyle name="Currency 6 3 2 2" xfId="1820" xr:uid="{00000000-0005-0000-0000-0000A21A0000}"/>
    <cellStyle name="Currency 6 3 2 2 2" xfId="1821" xr:uid="{00000000-0005-0000-0000-0000A31A0000}"/>
    <cellStyle name="Currency 6 3 2 2 2 2" xfId="4836" xr:uid="{00000000-0005-0000-0000-0000A41A0000}"/>
    <cellStyle name="Currency 6 3 2 2 2 2 2" xfId="15726" xr:uid="{00000000-0005-0000-0000-0000A51A0000}"/>
    <cellStyle name="Currency 6 3 2 2 2 3" xfId="15727" xr:uid="{00000000-0005-0000-0000-0000A61A0000}"/>
    <cellStyle name="Currency 6 3 2 2 3" xfId="4835" xr:uid="{00000000-0005-0000-0000-0000A71A0000}"/>
    <cellStyle name="Currency 6 3 2 2 4" xfId="9432" xr:uid="{00000000-0005-0000-0000-0000A81A0000}"/>
    <cellStyle name="Currency 6 3 2 2 5" xfId="9433" xr:uid="{00000000-0005-0000-0000-0000A91A0000}"/>
    <cellStyle name="Currency 6 3 2 2 6" xfId="15728" xr:uid="{00000000-0005-0000-0000-0000AA1A0000}"/>
    <cellStyle name="Currency 6 3 2 3" xfId="1822" xr:uid="{00000000-0005-0000-0000-0000AB1A0000}"/>
    <cellStyle name="Currency 6 3 2 3 2" xfId="1823" xr:uid="{00000000-0005-0000-0000-0000AC1A0000}"/>
    <cellStyle name="Currency 6 3 2 3 2 2" xfId="4838" xr:uid="{00000000-0005-0000-0000-0000AD1A0000}"/>
    <cellStyle name="Currency 6 3 2 3 2 2 2" xfId="15729" xr:uid="{00000000-0005-0000-0000-0000AE1A0000}"/>
    <cellStyle name="Currency 6 3 2 3 2 3" xfId="15730" xr:uid="{00000000-0005-0000-0000-0000AF1A0000}"/>
    <cellStyle name="Currency 6 3 2 3 3" xfId="4837" xr:uid="{00000000-0005-0000-0000-0000B01A0000}"/>
    <cellStyle name="Currency 6 3 2 3 4" xfId="9434" xr:uid="{00000000-0005-0000-0000-0000B11A0000}"/>
    <cellStyle name="Currency 6 3 2 3 5" xfId="9435" xr:uid="{00000000-0005-0000-0000-0000B21A0000}"/>
    <cellStyle name="Currency 6 3 2 3 6" xfId="15731" xr:uid="{00000000-0005-0000-0000-0000B31A0000}"/>
    <cellStyle name="Currency 6 3 2 4" xfId="1824" xr:uid="{00000000-0005-0000-0000-0000B41A0000}"/>
    <cellStyle name="Currency 6 3 2 4 2" xfId="1825" xr:uid="{00000000-0005-0000-0000-0000B51A0000}"/>
    <cellStyle name="Currency 6 3 2 4 2 2" xfId="4840" xr:uid="{00000000-0005-0000-0000-0000B61A0000}"/>
    <cellStyle name="Currency 6 3 2 4 2 2 2" xfId="15732" xr:uid="{00000000-0005-0000-0000-0000B71A0000}"/>
    <cellStyle name="Currency 6 3 2 4 2 3" xfId="15733" xr:uid="{00000000-0005-0000-0000-0000B81A0000}"/>
    <cellStyle name="Currency 6 3 2 4 3" xfId="4839" xr:uid="{00000000-0005-0000-0000-0000B91A0000}"/>
    <cellStyle name="Currency 6 3 2 4 4" xfId="9436" xr:uid="{00000000-0005-0000-0000-0000BA1A0000}"/>
    <cellStyle name="Currency 6 3 2 4 5" xfId="9437" xr:uid="{00000000-0005-0000-0000-0000BB1A0000}"/>
    <cellStyle name="Currency 6 3 2 4 6" xfId="15734" xr:uid="{00000000-0005-0000-0000-0000BC1A0000}"/>
    <cellStyle name="Currency 6 3 2 5" xfId="1826" xr:uid="{00000000-0005-0000-0000-0000BD1A0000}"/>
    <cellStyle name="Currency 6 3 2 5 2" xfId="4841" xr:uid="{00000000-0005-0000-0000-0000BE1A0000}"/>
    <cellStyle name="Currency 6 3 2 5 2 2" xfId="15735" xr:uid="{00000000-0005-0000-0000-0000BF1A0000}"/>
    <cellStyle name="Currency 6 3 2 5 3" xfId="15736" xr:uid="{00000000-0005-0000-0000-0000C01A0000}"/>
    <cellStyle name="Currency 6 3 2 6" xfId="4834" xr:uid="{00000000-0005-0000-0000-0000C11A0000}"/>
    <cellStyle name="Currency 6 3 2 7" xfId="9438" xr:uid="{00000000-0005-0000-0000-0000C21A0000}"/>
    <cellStyle name="Currency 6 3 2 8" xfId="9439" xr:uid="{00000000-0005-0000-0000-0000C31A0000}"/>
    <cellStyle name="Currency 6 3 2 9" xfId="15737" xr:uid="{00000000-0005-0000-0000-0000C41A0000}"/>
    <cellStyle name="Currency 6 3 3" xfId="1827" xr:uid="{00000000-0005-0000-0000-0000C51A0000}"/>
    <cellStyle name="Currency 6 3 3 2" xfId="1828" xr:uid="{00000000-0005-0000-0000-0000C61A0000}"/>
    <cellStyle name="Currency 6 3 3 2 2" xfId="4843" xr:uid="{00000000-0005-0000-0000-0000C71A0000}"/>
    <cellStyle name="Currency 6 3 3 2 2 2" xfId="15738" xr:uid="{00000000-0005-0000-0000-0000C81A0000}"/>
    <cellStyle name="Currency 6 3 3 2 3" xfId="15739" xr:uid="{00000000-0005-0000-0000-0000C91A0000}"/>
    <cellStyle name="Currency 6 3 3 3" xfId="4842" xr:uid="{00000000-0005-0000-0000-0000CA1A0000}"/>
    <cellStyle name="Currency 6 3 3 4" xfId="9440" xr:uid="{00000000-0005-0000-0000-0000CB1A0000}"/>
    <cellStyle name="Currency 6 3 3 5" xfId="9441" xr:uid="{00000000-0005-0000-0000-0000CC1A0000}"/>
    <cellStyle name="Currency 6 3 3 6" xfId="15740" xr:uid="{00000000-0005-0000-0000-0000CD1A0000}"/>
    <cellStyle name="Currency 6 3 4" xfId="1829" xr:uid="{00000000-0005-0000-0000-0000CE1A0000}"/>
    <cellStyle name="Currency 6 3 4 2" xfId="1830" xr:uid="{00000000-0005-0000-0000-0000CF1A0000}"/>
    <cellStyle name="Currency 6 3 4 2 2" xfId="4845" xr:uid="{00000000-0005-0000-0000-0000D01A0000}"/>
    <cellStyle name="Currency 6 3 4 2 2 2" xfId="15741" xr:uid="{00000000-0005-0000-0000-0000D11A0000}"/>
    <cellStyle name="Currency 6 3 4 2 3" xfId="15742" xr:uid="{00000000-0005-0000-0000-0000D21A0000}"/>
    <cellStyle name="Currency 6 3 4 3" xfId="4844" xr:uid="{00000000-0005-0000-0000-0000D31A0000}"/>
    <cellStyle name="Currency 6 3 4 4" xfId="9442" xr:uid="{00000000-0005-0000-0000-0000D41A0000}"/>
    <cellStyle name="Currency 6 3 4 5" xfId="9443" xr:uid="{00000000-0005-0000-0000-0000D51A0000}"/>
    <cellStyle name="Currency 6 3 4 6" xfId="15743" xr:uid="{00000000-0005-0000-0000-0000D61A0000}"/>
    <cellStyle name="Currency 6 3 5" xfId="1831" xr:uid="{00000000-0005-0000-0000-0000D71A0000}"/>
    <cellStyle name="Currency 6 3 5 2" xfId="1832" xr:uid="{00000000-0005-0000-0000-0000D81A0000}"/>
    <cellStyle name="Currency 6 3 5 2 2" xfId="4847" xr:uid="{00000000-0005-0000-0000-0000D91A0000}"/>
    <cellStyle name="Currency 6 3 5 2 2 2" xfId="15744" xr:uid="{00000000-0005-0000-0000-0000DA1A0000}"/>
    <cellStyle name="Currency 6 3 5 2 3" xfId="15745" xr:uid="{00000000-0005-0000-0000-0000DB1A0000}"/>
    <cellStyle name="Currency 6 3 5 3" xfId="4846" xr:uid="{00000000-0005-0000-0000-0000DC1A0000}"/>
    <cellStyle name="Currency 6 3 5 4" xfId="9444" xr:uid="{00000000-0005-0000-0000-0000DD1A0000}"/>
    <cellStyle name="Currency 6 3 5 5" xfId="9445" xr:uid="{00000000-0005-0000-0000-0000DE1A0000}"/>
    <cellStyle name="Currency 6 3 5 6" xfId="15746" xr:uid="{00000000-0005-0000-0000-0000DF1A0000}"/>
    <cellStyle name="Currency 6 3 6" xfId="1833" xr:uid="{00000000-0005-0000-0000-0000E01A0000}"/>
    <cellStyle name="Currency 6 3 6 2" xfId="4848" xr:uid="{00000000-0005-0000-0000-0000E11A0000}"/>
    <cellStyle name="Currency 6 3 6 2 2" xfId="15747" xr:uid="{00000000-0005-0000-0000-0000E21A0000}"/>
    <cellStyle name="Currency 6 3 6 3" xfId="15748" xr:uid="{00000000-0005-0000-0000-0000E31A0000}"/>
    <cellStyle name="Currency 6 3 7" xfId="4833" xr:uid="{00000000-0005-0000-0000-0000E41A0000}"/>
    <cellStyle name="Currency 6 3 8" xfId="9446" xr:uid="{00000000-0005-0000-0000-0000E51A0000}"/>
    <cellStyle name="Currency 6 3 9" xfId="9447" xr:uid="{00000000-0005-0000-0000-0000E61A0000}"/>
    <cellStyle name="Currency 6 4" xfId="1834" xr:uid="{00000000-0005-0000-0000-0000E71A0000}"/>
    <cellStyle name="Currency 6 4 2" xfId="1835" xr:uid="{00000000-0005-0000-0000-0000E81A0000}"/>
    <cellStyle name="Currency 6 4 2 2" xfId="1836" xr:uid="{00000000-0005-0000-0000-0000E91A0000}"/>
    <cellStyle name="Currency 6 4 2 2 2" xfId="4851" xr:uid="{00000000-0005-0000-0000-0000EA1A0000}"/>
    <cellStyle name="Currency 6 4 2 2 2 2" xfId="15749" xr:uid="{00000000-0005-0000-0000-0000EB1A0000}"/>
    <cellStyle name="Currency 6 4 2 2 3" xfId="15750" xr:uid="{00000000-0005-0000-0000-0000EC1A0000}"/>
    <cellStyle name="Currency 6 4 2 3" xfId="4850" xr:uid="{00000000-0005-0000-0000-0000ED1A0000}"/>
    <cellStyle name="Currency 6 4 2 4" xfId="9448" xr:uid="{00000000-0005-0000-0000-0000EE1A0000}"/>
    <cellStyle name="Currency 6 4 2 5" xfId="9449" xr:uid="{00000000-0005-0000-0000-0000EF1A0000}"/>
    <cellStyle name="Currency 6 4 2 6" xfId="15751" xr:uid="{00000000-0005-0000-0000-0000F01A0000}"/>
    <cellStyle name="Currency 6 4 3" xfId="1837" xr:uid="{00000000-0005-0000-0000-0000F11A0000}"/>
    <cellStyle name="Currency 6 4 3 2" xfId="1838" xr:uid="{00000000-0005-0000-0000-0000F21A0000}"/>
    <cellStyle name="Currency 6 4 3 2 2" xfId="4853" xr:uid="{00000000-0005-0000-0000-0000F31A0000}"/>
    <cellStyle name="Currency 6 4 3 2 2 2" xfId="15752" xr:uid="{00000000-0005-0000-0000-0000F41A0000}"/>
    <cellStyle name="Currency 6 4 3 2 3" xfId="15753" xr:uid="{00000000-0005-0000-0000-0000F51A0000}"/>
    <cellStyle name="Currency 6 4 3 3" xfId="4852" xr:uid="{00000000-0005-0000-0000-0000F61A0000}"/>
    <cellStyle name="Currency 6 4 3 4" xfId="9450" xr:uid="{00000000-0005-0000-0000-0000F71A0000}"/>
    <cellStyle name="Currency 6 4 3 5" xfId="9451" xr:uid="{00000000-0005-0000-0000-0000F81A0000}"/>
    <cellStyle name="Currency 6 4 3 6" xfId="15754" xr:uid="{00000000-0005-0000-0000-0000F91A0000}"/>
    <cellStyle name="Currency 6 4 4" xfId="1839" xr:uid="{00000000-0005-0000-0000-0000FA1A0000}"/>
    <cellStyle name="Currency 6 4 4 2" xfId="1840" xr:uid="{00000000-0005-0000-0000-0000FB1A0000}"/>
    <cellStyle name="Currency 6 4 4 2 2" xfId="4855" xr:uid="{00000000-0005-0000-0000-0000FC1A0000}"/>
    <cellStyle name="Currency 6 4 4 2 2 2" xfId="15755" xr:uid="{00000000-0005-0000-0000-0000FD1A0000}"/>
    <cellStyle name="Currency 6 4 4 2 3" xfId="15756" xr:uid="{00000000-0005-0000-0000-0000FE1A0000}"/>
    <cellStyle name="Currency 6 4 4 3" xfId="4854" xr:uid="{00000000-0005-0000-0000-0000FF1A0000}"/>
    <cellStyle name="Currency 6 4 4 4" xfId="9452" xr:uid="{00000000-0005-0000-0000-0000001B0000}"/>
    <cellStyle name="Currency 6 4 4 5" xfId="9453" xr:uid="{00000000-0005-0000-0000-0000011B0000}"/>
    <cellStyle name="Currency 6 4 4 6" xfId="15757" xr:uid="{00000000-0005-0000-0000-0000021B0000}"/>
    <cellStyle name="Currency 6 4 5" xfId="1841" xr:uid="{00000000-0005-0000-0000-0000031B0000}"/>
    <cellStyle name="Currency 6 4 5 2" xfId="4856" xr:uid="{00000000-0005-0000-0000-0000041B0000}"/>
    <cellStyle name="Currency 6 4 5 2 2" xfId="15758" xr:uid="{00000000-0005-0000-0000-0000051B0000}"/>
    <cellStyle name="Currency 6 4 5 3" xfId="15759" xr:uid="{00000000-0005-0000-0000-0000061B0000}"/>
    <cellStyle name="Currency 6 4 6" xfId="4849" xr:uid="{00000000-0005-0000-0000-0000071B0000}"/>
    <cellStyle name="Currency 6 4 7" xfId="9454" xr:uid="{00000000-0005-0000-0000-0000081B0000}"/>
    <cellStyle name="Currency 6 4 8" xfId="9455" xr:uid="{00000000-0005-0000-0000-0000091B0000}"/>
    <cellStyle name="Currency 6 4 9" xfId="15760" xr:uid="{00000000-0005-0000-0000-00000A1B0000}"/>
    <cellStyle name="Currency 6 5" xfId="1842" xr:uid="{00000000-0005-0000-0000-00000B1B0000}"/>
    <cellStyle name="Currency 6 5 2" xfId="1843" xr:uid="{00000000-0005-0000-0000-00000C1B0000}"/>
    <cellStyle name="Currency 6 5 2 2" xfId="4858" xr:uid="{00000000-0005-0000-0000-00000D1B0000}"/>
    <cellStyle name="Currency 6 5 2 2 2" xfId="15761" xr:uid="{00000000-0005-0000-0000-00000E1B0000}"/>
    <cellStyle name="Currency 6 5 2 3" xfId="15762" xr:uid="{00000000-0005-0000-0000-00000F1B0000}"/>
    <cellStyle name="Currency 6 5 3" xfId="4857" xr:uid="{00000000-0005-0000-0000-0000101B0000}"/>
    <cellStyle name="Currency 6 5 4" xfId="9456" xr:uid="{00000000-0005-0000-0000-0000111B0000}"/>
    <cellStyle name="Currency 6 5 5" xfId="9457" xr:uid="{00000000-0005-0000-0000-0000121B0000}"/>
    <cellStyle name="Currency 6 5 6" xfId="15763" xr:uid="{00000000-0005-0000-0000-0000131B0000}"/>
    <cellStyle name="Currency 6 6" xfId="1844" xr:uid="{00000000-0005-0000-0000-0000141B0000}"/>
    <cellStyle name="Currency 6 6 2" xfId="1845" xr:uid="{00000000-0005-0000-0000-0000151B0000}"/>
    <cellStyle name="Currency 6 6 2 2" xfId="4860" xr:uid="{00000000-0005-0000-0000-0000161B0000}"/>
    <cellStyle name="Currency 6 6 2 2 2" xfId="15764" xr:uid="{00000000-0005-0000-0000-0000171B0000}"/>
    <cellStyle name="Currency 6 6 2 3" xfId="15765" xr:uid="{00000000-0005-0000-0000-0000181B0000}"/>
    <cellStyle name="Currency 6 6 3" xfId="4859" xr:uid="{00000000-0005-0000-0000-0000191B0000}"/>
    <cellStyle name="Currency 6 6 4" xfId="9458" xr:uid="{00000000-0005-0000-0000-00001A1B0000}"/>
    <cellStyle name="Currency 6 6 5" xfId="9459" xr:uid="{00000000-0005-0000-0000-00001B1B0000}"/>
    <cellStyle name="Currency 6 6 6" xfId="15766" xr:uid="{00000000-0005-0000-0000-00001C1B0000}"/>
    <cellStyle name="Currency 6 7" xfId="1846" xr:uid="{00000000-0005-0000-0000-00001D1B0000}"/>
    <cellStyle name="Currency 6 7 2" xfId="1847" xr:uid="{00000000-0005-0000-0000-00001E1B0000}"/>
    <cellStyle name="Currency 6 7 2 2" xfId="4862" xr:uid="{00000000-0005-0000-0000-00001F1B0000}"/>
    <cellStyle name="Currency 6 7 2 2 2" xfId="15767" xr:uid="{00000000-0005-0000-0000-0000201B0000}"/>
    <cellStyle name="Currency 6 7 2 3" xfId="15768" xr:uid="{00000000-0005-0000-0000-0000211B0000}"/>
    <cellStyle name="Currency 6 7 3" xfId="4861" xr:uid="{00000000-0005-0000-0000-0000221B0000}"/>
    <cellStyle name="Currency 6 7 4" xfId="9460" xr:uid="{00000000-0005-0000-0000-0000231B0000}"/>
    <cellStyle name="Currency 6 7 5" xfId="9461" xr:uid="{00000000-0005-0000-0000-0000241B0000}"/>
    <cellStyle name="Currency 6 7 6" xfId="15769" xr:uid="{00000000-0005-0000-0000-0000251B0000}"/>
    <cellStyle name="Currency 6 8" xfId="1848" xr:uid="{00000000-0005-0000-0000-0000261B0000}"/>
    <cellStyle name="Currency 6 8 2" xfId="4863" xr:uid="{00000000-0005-0000-0000-0000271B0000}"/>
    <cellStyle name="Currency 6 8 2 2" xfId="15770" xr:uid="{00000000-0005-0000-0000-0000281B0000}"/>
    <cellStyle name="Currency 6 8 3" xfId="15771" xr:uid="{00000000-0005-0000-0000-0000291B0000}"/>
    <cellStyle name="Currency 6 9" xfId="4816" xr:uid="{00000000-0005-0000-0000-00002A1B0000}"/>
    <cellStyle name="Currency 7" xfId="1849" xr:uid="{00000000-0005-0000-0000-00002B1B0000}"/>
    <cellStyle name="Currency 7 10" xfId="9462" xr:uid="{00000000-0005-0000-0000-00002C1B0000}"/>
    <cellStyle name="Currency 7 10 2" xfId="15772" xr:uid="{00000000-0005-0000-0000-00002D1B0000}"/>
    <cellStyle name="Currency 7 11" xfId="9463" xr:uid="{00000000-0005-0000-0000-00002E1B0000}"/>
    <cellStyle name="Currency 7 11 2" xfId="15773" xr:uid="{00000000-0005-0000-0000-00002F1B0000}"/>
    <cellStyle name="Currency 7 12" xfId="15774" xr:uid="{00000000-0005-0000-0000-0000301B0000}"/>
    <cellStyle name="Currency 7 2" xfId="1850" xr:uid="{00000000-0005-0000-0000-0000311B0000}"/>
    <cellStyle name="Currency 7 2 10" xfId="15775" xr:uid="{00000000-0005-0000-0000-0000321B0000}"/>
    <cellStyle name="Currency 7 2 2" xfId="1851" xr:uid="{00000000-0005-0000-0000-0000331B0000}"/>
    <cellStyle name="Currency 7 2 2 2" xfId="1852" xr:uid="{00000000-0005-0000-0000-0000341B0000}"/>
    <cellStyle name="Currency 7 2 2 2 2" xfId="1853" xr:uid="{00000000-0005-0000-0000-0000351B0000}"/>
    <cellStyle name="Currency 7 2 2 2 2 2" xfId="4868" xr:uid="{00000000-0005-0000-0000-0000361B0000}"/>
    <cellStyle name="Currency 7 2 2 2 2 2 2" xfId="15776" xr:uid="{00000000-0005-0000-0000-0000371B0000}"/>
    <cellStyle name="Currency 7 2 2 2 2 3" xfId="15777" xr:uid="{00000000-0005-0000-0000-0000381B0000}"/>
    <cellStyle name="Currency 7 2 2 2 3" xfId="4867" xr:uid="{00000000-0005-0000-0000-0000391B0000}"/>
    <cellStyle name="Currency 7 2 2 2 4" xfId="9464" xr:uid="{00000000-0005-0000-0000-00003A1B0000}"/>
    <cellStyle name="Currency 7 2 2 2 5" xfId="9465" xr:uid="{00000000-0005-0000-0000-00003B1B0000}"/>
    <cellStyle name="Currency 7 2 2 2 6" xfId="15778" xr:uid="{00000000-0005-0000-0000-00003C1B0000}"/>
    <cellStyle name="Currency 7 2 2 3" xfId="1854" xr:uid="{00000000-0005-0000-0000-00003D1B0000}"/>
    <cellStyle name="Currency 7 2 2 3 2" xfId="1855" xr:uid="{00000000-0005-0000-0000-00003E1B0000}"/>
    <cellStyle name="Currency 7 2 2 3 2 2" xfId="4870" xr:uid="{00000000-0005-0000-0000-00003F1B0000}"/>
    <cellStyle name="Currency 7 2 2 3 2 2 2" xfId="15779" xr:uid="{00000000-0005-0000-0000-0000401B0000}"/>
    <cellStyle name="Currency 7 2 2 3 2 3" xfId="15780" xr:uid="{00000000-0005-0000-0000-0000411B0000}"/>
    <cellStyle name="Currency 7 2 2 3 3" xfId="4869" xr:uid="{00000000-0005-0000-0000-0000421B0000}"/>
    <cellStyle name="Currency 7 2 2 3 4" xfId="9466" xr:uid="{00000000-0005-0000-0000-0000431B0000}"/>
    <cellStyle name="Currency 7 2 2 3 5" xfId="9467" xr:uid="{00000000-0005-0000-0000-0000441B0000}"/>
    <cellStyle name="Currency 7 2 2 3 6" xfId="15781" xr:uid="{00000000-0005-0000-0000-0000451B0000}"/>
    <cellStyle name="Currency 7 2 2 4" xfId="1856" xr:uid="{00000000-0005-0000-0000-0000461B0000}"/>
    <cellStyle name="Currency 7 2 2 4 2" xfId="1857" xr:uid="{00000000-0005-0000-0000-0000471B0000}"/>
    <cellStyle name="Currency 7 2 2 4 2 2" xfId="4872" xr:uid="{00000000-0005-0000-0000-0000481B0000}"/>
    <cellStyle name="Currency 7 2 2 4 2 2 2" xfId="15782" xr:uid="{00000000-0005-0000-0000-0000491B0000}"/>
    <cellStyle name="Currency 7 2 2 4 2 3" xfId="15783" xr:uid="{00000000-0005-0000-0000-00004A1B0000}"/>
    <cellStyle name="Currency 7 2 2 4 3" xfId="4871" xr:uid="{00000000-0005-0000-0000-00004B1B0000}"/>
    <cellStyle name="Currency 7 2 2 4 4" xfId="9468" xr:uid="{00000000-0005-0000-0000-00004C1B0000}"/>
    <cellStyle name="Currency 7 2 2 4 5" xfId="9469" xr:uid="{00000000-0005-0000-0000-00004D1B0000}"/>
    <cellStyle name="Currency 7 2 2 4 6" xfId="15784" xr:uid="{00000000-0005-0000-0000-00004E1B0000}"/>
    <cellStyle name="Currency 7 2 2 5" xfId="1858" xr:uid="{00000000-0005-0000-0000-00004F1B0000}"/>
    <cellStyle name="Currency 7 2 2 5 2" xfId="4873" xr:uid="{00000000-0005-0000-0000-0000501B0000}"/>
    <cellStyle name="Currency 7 2 2 5 2 2" xfId="15785" xr:uid="{00000000-0005-0000-0000-0000511B0000}"/>
    <cellStyle name="Currency 7 2 2 5 3" xfId="15786" xr:uid="{00000000-0005-0000-0000-0000521B0000}"/>
    <cellStyle name="Currency 7 2 2 6" xfId="4866" xr:uid="{00000000-0005-0000-0000-0000531B0000}"/>
    <cellStyle name="Currency 7 2 2 7" xfId="9470" xr:uid="{00000000-0005-0000-0000-0000541B0000}"/>
    <cellStyle name="Currency 7 2 2 8" xfId="9471" xr:uid="{00000000-0005-0000-0000-0000551B0000}"/>
    <cellStyle name="Currency 7 2 2 9" xfId="15787" xr:uid="{00000000-0005-0000-0000-0000561B0000}"/>
    <cellStyle name="Currency 7 2 3" xfId="1859" xr:uid="{00000000-0005-0000-0000-0000571B0000}"/>
    <cellStyle name="Currency 7 2 3 2" xfId="1860" xr:uid="{00000000-0005-0000-0000-0000581B0000}"/>
    <cellStyle name="Currency 7 2 3 2 2" xfId="4875" xr:uid="{00000000-0005-0000-0000-0000591B0000}"/>
    <cellStyle name="Currency 7 2 3 2 2 2" xfId="15788" xr:uid="{00000000-0005-0000-0000-00005A1B0000}"/>
    <cellStyle name="Currency 7 2 3 2 3" xfId="15789" xr:uid="{00000000-0005-0000-0000-00005B1B0000}"/>
    <cellStyle name="Currency 7 2 3 3" xfId="4874" xr:uid="{00000000-0005-0000-0000-00005C1B0000}"/>
    <cellStyle name="Currency 7 2 3 4" xfId="9472" xr:uid="{00000000-0005-0000-0000-00005D1B0000}"/>
    <cellStyle name="Currency 7 2 3 5" xfId="9473" xr:uid="{00000000-0005-0000-0000-00005E1B0000}"/>
    <cellStyle name="Currency 7 2 3 6" xfId="15790" xr:uid="{00000000-0005-0000-0000-00005F1B0000}"/>
    <cellStyle name="Currency 7 2 4" xfId="1861" xr:uid="{00000000-0005-0000-0000-0000601B0000}"/>
    <cellStyle name="Currency 7 2 4 2" xfId="1862" xr:uid="{00000000-0005-0000-0000-0000611B0000}"/>
    <cellStyle name="Currency 7 2 4 2 2" xfId="4877" xr:uid="{00000000-0005-0000-0000-0000621B0000}"/>
    <cellStyle name="Currency 7 2 4 2 2 2" xfId="15791" xr:uid="{00000000-0005-0000-0000-0000631B0000}"/>
    <cellStyle name="Currency 7 2 4 2 3" xfId="15792" xr:uid="{00000000-0005-0000-0000-0000641B0000}"/>
    <cellStyle name="Currency 7 2 4 3" xfId="4876" xr:uid="{00000000-0005-0000-0000-0000651B0000}"/>
    <cellStyle name="Currency 7 2 4 4" xfId="9474" xr:uid="{00000000-0005-0000-0000-0000661B0000}"/>
    <cellStyle name="Currency 7 2 4 5" xfId="9475" xr:uid="{00000000-0005-0000-0000-0000671B0000}"/>
    <cellStyle name="Currency 7 2 4 6" xfId="15793" xr:uid="{00000000-0005-0000-0000-0000681B0000}"/>
    <cellStyle name="Currency 7 2 5" xfId="1863" xr:uid="{00000000-0005-0000-0000-0000691B0000}"/>
    <cellStyle name="Currency 7 2 5 2" xfId="1864" xr:uid="{00000000-0005-0000-0000-00006A1B0000}"/>
    <cellStyle name="Currency 7 2 5 2 2" xfId="4879" xr:uid="{00000000-0005-0000-0000-00006B1B0000}"/>
    <cellStyle name="Currency 7 2 5 2 2 2" xfId="15794" xr:uid="{00000000-0005-0000-0000-00006C1B0000}"/>
    <cellStyle name="Currency 7 2 5 2 3" xfId="15795" xr:uid="{00000000-0005-0000-0000-00006D1B0000}"/>
    <cellStyle name="Currency 7 2 5 3" xfId="4878" xr:uid="{00000000-0005-0000-0000-00006E1B0000}"/>
    <cellStyle name="Currency 7 2 5 4" xfId="9476" xr:uid="{00000000-0005-0000-0000-00006F1B0000}"/>
    <cellStyle name="Currency 7 2 5 5" xfId="9477" xr:uid="{00000000-0005-0000-0000-0000701B0000}"/>
    <cellStyle name="Currency 7 2 5 6" xfId="15796" xr:uid="{00000000-0005-0000-0000-0000711B0000}"/>
    <cellStyle name="Currency 7 2 6" xfId="1865" xr:uid="{00000000-0005-0000-0000-0000721B0000}"/>
    <cellStyle name="Currency 7 2 6 2" xfId="4880" xr:uid="{00000000-0005-0000-0000-0000731B0000}"/>
    <cellStyle name="Currency 7 2 6 2 2" xfId="15797" xr:uid="{00000000-0005-0000-0000-0000741B0000}"/>
    <cellStyle name="Currency 7 2 6 3" xfId="15798" xr:uid="{00000000-0005-0000-0000-0000751B0000}"/>
    <cellStyle name="Currency 7 2 7" xfId="4865" xr:uid="{00000000-0005-0000-0000-0000761B0000}"/>
    <cellStyle name="Currency 7 2 8" xfId="9478" xr:uid="{00000000-0005-0000-0000-0000771B0000}"/>
    <cellStyle name="Currency 7 2 9" xfId="9479" xr:uid="{00000000-0005-0000-0000-0000781B0000}"/>
    <cellStyle name="Currency 7 3" xfId="1866" xr:uid="{00000000-0005-0000-0000-0000791B0000}"/>
    <cellStyle name="Currency 7 3 10" xfId="15799" xr:uid="{00000000-0005-0000-0000-00007A1B0000}"/>
    <cellStyle name="Currency 7 3 2" xfId="1867" xr:uid="{00000000-0005-0000-0000-00007B1B0000}"/>
    <cellStyle name="Currency 7 3 2 2" xfId="1868" xr:uid="{00000000-0005-0000-0000-00007C1B0000}"/>
    <cellStyle name="Currency 7 3 2 2 2" xfId="1869" xr:uid="{00000000-0005-0000-0000-00007D1B0000}"/>
    <cellStyle name="Currency 7 3 2 2 2 2" xfId="4884" xr:uid="{00000000-0005-0000-0000-00007E1B0000}"/>
    <cellStyle name="Currency 7 3 2 2 2 2 2" xfId="15800" xr:uid="{00000000-0005-0000-0000-00007F1B0000}"/>
    <cellStyle name="Currency 7 3 2 2 2 3" xfId="15801" xr:uid="{00000000-0005-0000-0000-0000801B0000}"/>
    <cellStyle name="Currency 7 3 2 2 3" xfId="4883" xr:uid="{00000000-0005-0000-0000-0000811B0000}"/>
    <cellStyle name="Currency 7 3 2 2 4" xfId="9480" xr:uid="{00000000-0005-0000-0000-0000821B0000}"/>
    <cellStyle name="Currency 7 3 2 2 5" xfId="9481" xr:uid="{00000000-0005-0000-0000-0000831B0000}"/>
    <cellStyle name="Currency 7 3 2 2 6" xfId="15802" xr:uid="{00000000-0005-0000-0000-0000841B0000}"/>
    <cellStyle name="Currency 7 3 2 3" xfId="1870" xr:uid="{00000000-0005-0000-0000-0000851B0000}"/>
    <cellStyle name="Currency 7 3 2 3 2" xfId="1871" xr:uid="{00000000-0005-0000-0000-0000861B0000}"/>
    <cellStyle name="Currency 7 3 2 3 2 2" xfId="4886" xr:uid="{00000000-0005-0000-0000-0000871B0000}"/>
    <cellStyle name="Currency 7 3 2 3 2 2 2" xfId="15803" xr:uid="{00000000-0005-0000-0000-0000881B0000}"/>
    <cellStyle name="Currency 7 3 2 3 2 3" xfId="15804" xr:uid="{00000000-0005-0000-0000-0000891B0000}"/>
    <cellStyle name="Currency 7 3 2 3 3" xfId="4885" xr:uid="{00000000-0005-0000-0000-00008A1B0000}"/>
    <cellStyle name="Currency 7 3 2 3 4" xfId="9482" xr:uid="{00000000-0005-0000-0000-00008B1B0000}"/>
    <cellStyle name="Currency 7 3 2 3 5" xfId="9483" xr:uid="{00000000-0005-0000-0000-00008C1B0000}"/>
    <cellStyle name="Currency 7 3 2 3 6" xfId="15805" xr:uid="{00000000-0005-0000-0000-00008D1B0000}"/>
    <cellStyle name="Currency 7 3 2 4" xfId="1872" xr:uid="{00000000-0005-0000-0000-00008E1B0000}"/>
    <cellStyle name="Currency 7 3 2 4 2" xfId="1873" xr:uid="{00000000-0005-0000-0000-00008F1B0000}"/>
    <cellStyle name="Currency 7 3 2 4 2 2" xfId="4888" xr:uid="{00000000-0005-0000-0000-0000901B0000}"/>
    <cellStyle name="Currency 7 3 2 4 2 2 2" xfId="15806" xr:uid="{00000000-0005-0000-0000-0000911B0000}"/>
    <cellStyle name="Currency 7 3 2 4 2 3" xfId="15807" xr:uid="{00000000-0005-0000-0000-0000921B0000}"/>
    <cellStyle name="Currency 7 3 2 4 3" xfId="4887" xr:uid="{00000000-0005-0000-0000-0000931B0000}"/>
    <cellStyle name="Currency 7 3 2 4 4" xfId="9484" xr:uid="{00000000-0005-0000-0000-0000941B0000}"/>
    <cellStyle name="Currency 7 3 2 4 5" xfId="9485" xr:uid="{00000000-0005-0000-0000-0000951B0000}"/>
    <cellStyle name="Currency 7 3 2 4 6" xfId="15808" xr:uid="{00000000-0005-0000-0000-0000961B0000}"/>
    <cellStyle name="Currency 7 3 2 5" xfId="1874" xr:uid="{00000000-0005-0000-0000-0000971B0000}"/>
    <cellStyle name="Currency 7 3 2 5 2" xfId="4889" xr:uid="{00000000-0005-0000-0000-0000981B0000}"/>
    <cellStyle name="Currency 7 3 2 5 2 2" xfId="15809" xr:uid="{00000000-0005-0000-0000-0000991B0000}"/>
    <cellStyle name="Currency 7 3 2 5 3" xfId="15810" xr:uid="{00000000-0005-0000-0000-00009A1B0000}"/>
    <cellStyle name="Currency 7 3 2 6" xfId="4882" xr:uid="{00000000-0005-0000-0000-00009B1B0000}"/>
    <cellStyle name="Currency 7 3 2 7" xfId="9486" xr:uid="{00000000-0005-0000-0000-00009C1B0000}"/>
    <cellStyle name="Currency 7 3 2 8" xfId="9487" xr:uid="{00000000-0005-0000-0000-00009D1B0000}"/>
    <cellStyle name="Currency 7 3 2 9" xfId="15811" xr:uid="{00000000-0005-0000-0000-00009E1B0000}"/>
    <cellStyle name="Currency 7 3 3" xfId="1875" xr:uid="{00000000-0005-0000-0000-00009F1B0000}"/>
    <cellStyle name="Currency 7 3 3 2" xfId="1876" xr:uid="{00000000-0005-0000-0000-0000A01B0000}"/>
    <cellStyle name="Currency 7 3 3 2 2" xfId="4891" xr:uid="{00000000-0005-0000-0000-0000A11B0000}"/>
    <cellStyle name="Currency 7 3 3 2 2 2" xfId="15812" xr:uid="{00000000-0005-0000-0000-0000A21B0000}"/>
    <cellStyle name="Currency 7 3 3 2 3" xfId="15813" xr:uid="{00000000-0005-0000-0000-0000A31B0000}"/>
    <cellStyle name="Currency 7 3 3 3" xfId="4890" xr:uid="{00000000-0005-0000-0000-0000A41B0000}"/>
    <cellStyle name="Currency 7 3 3 4" xfId="9488" xr:uid="{00000000-0005-0000-0000-0000A51B0000}"/>
    <cellStyle name="Currency 7 3 3 5" xfId="9489" xr:uid="{00000000-0005-0000-0000-0000A61B0000}"/>
    <cellStyle name="Currency 7 3 3 6" xfId="15814" xr:uid="{00000000-0005-0000-0000-0000A71B0000}"/>
    <cellStyle name="Currency 7 3 4" xfId="1877" xr:uid="{00000000-0005-0000-0000-0000A81B0000}"/>
    <cellStyle name="Currency 7 3 4 2" xfId="1878" xr:uid="{00000000-0005-0000-0000-0000A91B0000}"/>
    <cellStyle name="Currency 7 3 4 2 2" xfId="4893" xr:uid="{00000000-0005-0000-0000-0000AA1B0000}"/>
    <cellStyle name="Currency 7 3 4 2 2 2" xfId="15815" xr:uid="{00000000-0005-0000-0000-0000AB1B0000}"/>
    <cellStyle name="Currency 7 3 4 2 3" xfId="15816" xr:uid="{00000000-0005-0000-0000-0000AC1B0000}"/>
    <cellStyle name="Currency 7 3 4 3" xfId="4892" xr:uid="{00000000-0005-0000-0000-0000AD1B0000}"/>
    <cellStyle name="Currency 7 3 4 4" xfId="9490" xr:uid="{00000000-0005-0000-0000-0000AE1B0000}"/>
    <cellStyle name="Currency 7 3 4 5" xfId="9491" xr:uid="{00000000-0005-0000-0000-0000AF1B0000}"/>
    <cellStyle name="Currency 7 3 4 6" xfId="15817" xr:uid="{00000000-0005-0000-0000-0000B01B0000}"/>
    <cellStyle name="Currency 7 3 5" xfId="1879" xr:uid="{00000000-0005-0000-0000-0000B11B0000}"/>
    <cellStyle name="Currency 7 3 5 2" xfId="1880" xr:uid="{00000000-0005-0000-0000-0000B21B0000}"/>
    <cellStyle name="Currency 7 3 5 2 2" xfId="4895" xr:uid="{00000000-0005-0000-0000-0000B31B0000}"/>
    <cellStyle name="Currency 7 3 5 2 2 2" xfId="15818" xr:uid="{00000000-0005-0000-0000-0000B41B0000}"/>
    <cellStyle name="Currency 7 3 5 2 3" xfId="15819" xr:uid="{00000000-0005-0000-0000-0000B51B0000}"/>
    <cellStyle name="Currency 7 3 5 3" xfId="4894" xr:uid="{00000000-0005-0000-0000-0000B61B0000}"/>
    <cellStyle name="Currency 7 3 5 4" xfId="9492" xr:uid="{00000000-0005-0000-0000-0000B71B0000}"/>
    <cellStyle name="Currency 7 3 5 5" xfId="9493" xr:uid="{00000000-0005-0000-0000-0000B81B0000}"/>
    <cellStyle name="Currency 7 3 5 6" xfId="15820" xr:uid="{00000000-0005-0000-0000-0000B91B0000}"/>
    <cellStyle name="Currency 7 3 6" xfId="1881" xr:uid="{00000000-0005-0000-0000-0000BA1B0000}"/>
    <cellStyle name="Currency 7 3 6 2" xfId="4896" xr:uid="{00000000-0005-0000-0000-0000BB1B0000}"/>
    <cellStyle name="Currency 7 3 6 2 2" xfId="15821" xr:uid="{00000000-0005-0000-0000-0000BC1B0000}"/>
    <cellStyle name="Currency 7 3 6 3" xfId="15822" xr:uid="{00000000-0005-0000-0000-0000BD1B0000}"/>
    <cellStyle name="Currency 7 3 7" xfId="4881" xr:uid="{00000000-0005-0000-0000-0000BE1B0000}"/>
    <cellStyle name="Currency 7 3 8" xfId="9494" xr:uid="{00000000-0005-0000-0000-0000BF1B0000}"/>
    <cellStyle name="Currency 7 3 9" xfId="9495" xr:uid="{00000000-0005-0000-0000-0000C01B0000}"/>
    <cellStyle name="Currency 7 4" xfId="1882" xr:uid="{00000000-0005-0000-0000-0000C11B0000}"/>
    <cellStyle name="Currency 7 4 2" xfId="1883" xr:uid="{00000000-0005-0000-0000-0000C21B0000}"/>
    <cellStyle name="Currency 7 4 2 2" xfId="1884" xr:uid="{00000000-0005-0000-0000-0000C31B0000}"/>
    <cellStyle name="Currency 7 4 2 2 2" xfId="4899" xr:uid="{00000000-0005-0000-0000-0000C41B0000}"/>
    <cellStyle name="Currency 7 4 2 2 2 2" xfId="15823" xr:uid="{00000000-0005-0000-0000-0000C51B0000}"/>
    <cellStyle name="Currency 7 4 2 2 3" xfId="15824" xr:uid="{00000000-0005-0000-0000-0000C61B0000}"/>
    <cellStyle name="Currency 7 4 2 3" xfId="4898" xr:uid="{00000000-0005-0000-0000-0000C71B0000}"/>
    <cellStyle name="Currency 7 4 2 4" xfId="9496" xr:uid="{00000000-0005-0000-0000-0000C81B0000}"/>
    <cellStyle name="Currency 7 4 2 5" xfId="9497" xr:uid="{00000000-0005-0000-0000-0000C91B0000}"/>
    <cellStyle name="Currency 7 4 2 6" xfId="15825" xr:uid="{00000000-0005-0000-0000-0000CA1B0000}"/>
    <cellStyle name="Currency 7 4 3" xfId="1885" xr:uid="{00000000-0005-0000-0000-0000CB1B0000}"/>
    <cellStyle name="Currency 7 4 3 2" xfId="1886" xr:uid="{00000000-0005-0000-0000-0000CC1B0000}"/>
    <cellStyle name="Currency 7 4 3 2 2" xfId="4901" xr:uid="{00000000-0005-0000-0000-0000CD1B0000}"/>
    <cellStyle name="Currency 7 4 3 2 2 2" xfId="15826" xr:uid="{00000000-0005-0000-0000-0000CE1B0000}"/>
    <cellStyle name="Currency 7 4 3 2 3" xfId="15827" xr:uid="{00000000-0005-0000-0000-0000CF1B0000}"/>
    <cellStyle name="Currency 7 4 3 3" xfId="4900" xr:uid="{00000000-0005-0000-0000-0000D01B0000}"/>
    <cellStyle name="Currency 7 4 3 4" xfId="9498" xr:uid="{00000000-0005-0000-0000-0000D11B0000}"/>
    <cellStyle name="Currency 7 4 3 5" xfId="9499" xr:uid="{00000000-0005-0000-0000-0000D21B0000}"/>
    <cellStyle name="Currency 7 4 3 6" xfId="15828" xr:uid="{00000000-0005-0000-0000-0000D31B0000}"/>
    <cellStyle name="Currency 7 4 4" xfId="1887" xr:uid="{00000000-0005-0000-0000-0000D41B0000}"/>
    <cellStyle name="Currency 7 4 4 2" xfId="1888" xr:uid="{00000000-0005-0000-0000-0000D51B0000}"/>
    <cellStyle name="Currency 7 4 4 2 2" xfId="4903" xr:uid="{00000000-0005-0000-0000-0000D61B0000}"/>
    <cellStyle name="Currency 7 4 4 2 2 2" xfId="15829" xr:uid="{00000000-0005-0000-0000-0000D71B0000}"/>
    <cellStyle name="Currency 7 4 4 2 3" xfId="15830" xr:uid="{00000000-0005-0000-0000-0000D81B0000}"/>
    <cellStyle name="Currency 7 4 4 3" xfId="4902" xr:uid="{00000000-0005-0000-0000-0000D91B0000}"/>
    <cellStyle name="Currency 7 4 4 4" xfId="9500" xr:uid="{00000000-0005-0000-0000-0000DA1B0000}"/>
    <cellStyle name="Currency 7 4 4 5" xfId="9501" xr:uid="{00000000-0005-0000-0000-0000DB1B0000}"/>
    <cellStyle name="Currency 7 4 4 6" xfId="15831" xr:uid="{00000000-0005-0000-0000-0000DC1B0000}"/>
    <cellStyle name="Currency 7 4 5" xfId="1889" xr:uid="{00000000-0005-0000-0000-0000DD1B0000}"/>
    <cellStyle name="Currency 7 4 5 2" xfId="4904" xr:uid="{00000000-0005-0000-0000-0000DE1B0000}"/>
    <cellStyle name="Currency 7 4 5 2 2" xfId="15832" xr:uid="{00000000-0005-0000-0000-0000DF1B0000}"/>
    <cellStyle name="Currency 7 4 5 3" xfId="15833" xr:uid="{00000000-0005-0000-0000-0000E01B0000}"/>
    <cellStyle name="Currency 7 4 6" xfId="4897" xr:uid="{00000000-0005-0000-0000-0000E11B0000}"/>
    <cellStyle name="Currency 7 4 7" xfId="9502" xr:uid="{00000000-0005-0000-0000-0000E21B0000}"/>
    <cellStyle name="Currency 7 4 8" xfId="9503" xr:uid="{00000000-0005-0000-0000-0000E31B0000}"/>
    <cellStyle name="Currency 7 4 9" xfId="15834" xr:uid="{00000000-0005-0000-0000-0000E41B0000}"/>
    <cellStyle name="Currency 7 5" xfId="1890" xr:uid="{00000000-0005-0000-0000-0000E51B0000}"/>
    <cellStyle name="Currency 7 5 2" xfId="1891" xr:uid="{00000000-0005-0000-0000-0000E61B0000}"/>
    <cellStyle name="Currency 7 5 2 2" xfId="4906" xr:uid="{00000000-0005-0000-0000-0000E71B0000}"/>
    <cellStyle name="Currency 7 5 2 2 2" xfId="15835" xr:uid="{00000000-0005-0000-0000-0000E81B0000}"/>
    <cellStyle name="Currency 7 5 2 3" xfId="15836" xr:uid="{00000000-0005-0000-0000-0000E91B0000}"/>
    <cellStyle name="Currency 7 5 3" xfId="4905" xr:uid="{00000000-0005-0000-0000-0000EA1B0000}"/>
    <cellStyle name="Currency 7 5 4" xfId="9504" xr:uid="{00000000-0005-0000-0000-0000EB1B0000}"/>
    <cellStyle name="Currency 7 5 5" xfId="9505" xr:uid="{00000000-0005-0000-0000-0000EC1B0000}"/>
    <cellStyle name="Currency 7 5 6" xfId="15837" xr:uid="{00000000-0005-0000-0000-0000ED1B0000}"/>
    <cellStyle name="Currency 7 6" xfId="1892" xr:uid="{00000000-0005-0000-0000-0000EE1B0000}"/>
    <cellStyle name="Currency 7 6 2" xfId="1893" xr:uid="{00000000-0005-0000-0000-0000EF1B0000}"/>
    <cellStyle name="Currency 7 6 2 2" xfId="4908" xr:uid="{00000000-0005-0000-0000-0000F01B0000}"/>
    <cellStyle name="Currency 7 6 2 2 2" xfId="15838" xr:uid="{00000000-0005-0000-0000-0000F11B0000}"/>
    <cellStyle name="Currency 7 6 2 3" xfId="15839" xr:uid="{00000000-0005-0000-0000-0000F21B0000}"/>
    <cellStyle name="Currency 7 6 3" xfId="4907" xr:uid="{00000000-0005-0000-0000-0000F31B0000}"/>
    <cellStyle name="Currency 7 6 4" xfId="9506" xr:uid="{00000000-0005-0000-0000-0000F41B0000}"/>
    <cellStyle name="Currency 7 6 5" xfId="9507" xr:uid="{00000000-0005-0000-0000-0000F51B0000}"/>
    <cellStyle name="Currency 7 6 6" xfId="15840" xr:uid="{00000000-0005-0000-0000-0000F61B0000}"/>
    <cellStyle name="Currency 7 7" xfId="1894" xr:uid="{00000000-0005-0000-0000-0000F71B0000}"/>
    <cellStyle name="Currency 7 7 2" xfId="1895" xr:uid="{00000000-0005-0000-0000-0000F81B0000}"/>
    <cellStyle name="Currency 7 7 2 2" xfId="4910" xr:uid="{00000000-0005-0000-0000-0000F91B0000}"/>
    <cellStyle name="Currency 7 7 2 2 2" xfId="15841" xr:uid="{00000000-0005-0000-0000-0000FA1B0000}"/>
    <cellStyle name="Currency 7 7 2 3" xfId="15842" xr:uid="{00000000-0005-0000-0000-0000FB1B0000}"/>
    <cellStyle name="Currency 7 7 3" xfId="4909" xr:uid="{00000000-0005-0000-0000-0000FC1B0000}"/>
    <cellStyle name="Currency 7 7 4" xfId="9508" xr:uid="{00000000-0005-0000-0000-0000FD1B0000}"/>
    <cellStyle name="Currency 7 7 5" xfId="9509" xr:uid="{00000000-0005-0000-0000-0000FE1B0000}"/>
    <cellStyle name="Currency 7 7 6" xfId="15843" xr:uid="{00000000-0005-0000-0000-0000FF1B0000}"/>
    <cellStyle name="Currency 7 8" xfId="1896" xr:uid="{00000000-0005-0000-0000-0000001C0000}"/>
    <cellStyle name="Currency 7 8 2" xfId="4911" xr:uid="{00000000-0005-0000-0000-0000011C0000}"/>
    <cellStyle name="Currency 7 8 2 2" xfId="15844" xr:uid="{00000000-0005-0000-0000-0000021C0000}"/>
    <cellStyle name="Currency 7 8 3" xfId="15845" xr:uid="{00000000-0005-0000-0000-0000031C0000}"/>
    <cellStyle name="Currency 7 9" xfId="4864" xr:uid="{00000000-0005-0000-0000-0000041C0000}"/>
    <cellStyle name="Currency 8" xfId="1897" xr:uid="{00000000-0005-0000-0000-0000051C0000}"/>
    <cellStyle name="Currency 8 10" xfId="9510" xr:uid="{00000000-0005-0000-0000-0000061C0000}"/>
    <cellStyle name="Currency 8 10 2" xfId="15846" xr:uid="{00000000-0005-0000-0000-0000071C0000}"/>
    <cellStyle name="Currency 8 11" xfId="9511" xr:uid="{00000000-0005-0000-0000-0000081C0000}"/>
    <cellStyle name="Currency 8 11 2" xfId="15847" xr:uid="{00000000-0005-0000-0000-0000091C0000}"/>
    <cellStyle name="Currency 8 12" xfId="15848" xr:uid="{00000000-0005-0000-0000-00000A1C0000}"/>
    <cellStyle name="Currency 8 2" xfId="1898" xr:uid="{00000000-0005-0000-0000-00000B1C0000}"/>
    <cellStyle name="Currency 8 2 10" xfId="15849" xr:uid="{00000000-0005-0000-0000-00000C1C0000}"/>
    <cellStyle name="Currency 8 2 2" xfId="1899" xr:uid="{00000000-0005-0000-0000-00000D1C0000}"/>
    <cellStyle name="Currency 8 2 2 2" xfId="1900" xr:uid="{00000000-0005-0000-0000-00000E1C0000}"/>
    <cellStyle name="Currency 8 2 2 2 2" xfId="1901" xr:uid="{00000000-0005-0000-0000-00000F1C0000}"/>
    <cellStyle name="Currency 8 2 2 2 2 2" xfId="4916" xr:uid="{00000000-0005-0000-0000-0000101C0000}"/>
    <cellStyle name="Currency 8 2 2 2 2 2 2" xfId="15850" xr:uid="{00000000-0005-0000-0000-0000111C0000}"/>
    <cellStyle name="Currency 8 2 2 2 2 3" xfId="15851" xr:uid="{00000000-0005-0000-0000-0000121C0000}"/>
    <cellStyle name="Currency 8 2 2 2 3" xfId="4915" xr:uid="{00000000-0005-0000-0000-0000131C0000}"/>
    <cellStyle name="Currency 8 2 2 2 4" xfId="9512" xr:uid="{00000000-0005-0000-0000-0000141C0000}"/>
    <cellStyle name="Currency 8 2 2 2 5" xfId="9513" xr:uid="{00000000-0005-0000-0000-0000151C0000}"/>
    <cellStyle name="Currency 8 2 2 2 6" xfId="15852" xr:uid="{00000000-0005-0000-0000-0000161C0000}"/>
    <cellStyle name="Currency 8 2 2 3" xfId="1902" xr:uid="{00000000-0005-0000-0000-0000171C0000}"/>
    <cellStyle name="Currency 8 2 2 3 2" xfId="1903" xr:uid="{00000000-0005-0000-0000-0000181C0000}"/>
    <cellStyle name="Currency 8 2 2 3 2 2" xfId="4918" xr:uid="{00000000-0005-0000-0000-0000191C0000}"/>
    <cellStyle name="Currency 8 2 2 3 2 2 2" xfId="15853" xr:uid="{00000000-0005-0000-0000-00001A1C0000}"/>
    <cellStyle name="Currency 8 2 2 3 2 3" xfId="15854" xr:uid="{00000000-0005-0000-0000-00001B1C0000}"/>
    <cellStyle name="Currency 8 2 2 3 3" xfId="4917" xr:uid="{00000000-0005-0000-0000-00001C1C0000}"/>
    <cellStyle name="Currency 8 2 2 3 4" xfId="9514" xr:uid="{00000000-0005-0000-0000-00001D1C0000}"/>
    <cellStyle name="Currency 8 2 2 3 5" xfId="9515" xr:uid="{00000000-0005-0000-0000-00001E1C0000}"/>
    <cellStyle name="Currency 8 2 2 3 6" xfId="15855" xr:uid="{00000000-0005-0000-0000-00001F1C0000}"/>
    <cellStyle name="Currency 8 2 2 4" xfId="1904" xr:uid="{00000000-0005-0000-0000-0000201C0000}"/>
    <cellStyle name="Currency 8 2 2 4 2" xfId="1905" xr:uid="{00000000-0005-0000-0000-0000211C0000}"/>
    <cellStyle name="Currency 8 2 2 4 2 2" xfId="4920" xr:uid="{00000000-0005-0000-0000-0000221C0000}"/>
    <cellStyle name="Currency 8 2 2 4 2 2 2" xfId="15856" xr:uid="{00000000-0005-0000-0000-0000231C0000}"/>
    <cellStyle name="Currency 8 2 2 4 2 3" xfId="15857" xr:uid="{00000000-0005-0000-0000-0000241C0000}"/>
    <cellStyle name="Currency 8 2 2 4 3" xfId="4919" xr:uid="{00000000-0005-0000-0000-0000251C0000}"/>
    <cellStyle name="Currency 8 2 2 4 4" xfId="9516" xr:uid="{00000000-0005-0000-0000-0000261C0000}"/>
    <cellStyle name="Currency 8 2 2 4 5" xfId="9517" xr:uid="{00000000-0005-0000-0000-0000271C0000}"/>
    <cellStyle name="Currency 8 2 2 4 6" xfId="15858" xr:uid="{00000000-0005-0000-0000-0000281C0000}"/>
    <cellStyle name="Currency 8 2 2 5" xfId="1906" xr:uid="{00000000-0005-0000-0000-0000291C0000}"/>
    <cellStyle name="Currency 8 2 2 5 2" xfId="4921" xr:uid="{00000000-0005-0000-0000-00002A1C0000}"/>
    <cellStyle name="Currency 8 2 2 5 2 2" xfId="15859" xr:uid="{00000000-0005-0000-0000-00002B1C0000}"/>
    <cellStyle name="Currency 8 2 2 5 3" xfId="15860" xr:uid="{00000000-0005-0000-0000-00002C1C0000}"/>
    <cellStyle name="Currency 8 2 2 6" xfId="4914" xr:uid="{00000000-0005-0000-0000-00002D1C0000}"/>
    <cellStyle name="Currency 8 2 2 7" xfId="9518" xr:uid="{00000000-0005-0000-0000-00002E1C0000}"/>
    <cellStyle name="Currency 8 2 2 8" xfId="9519" xr:uid="{00000000-0005-0000-0000-00002F1C0000}"/>
    <cellStyle name="Currency 8 2 2 9" xfId="15861" xr:uid="{00000000-0005-0000-0000-0000301C0000}"/>
    <cellStyle name="Currency 8 2 3" xfId="1907" xr:uid="{00000000-0005-0000-0000-0000311C0000}"/>
    <cellStyle name="Currency 8 2 3 2" xfId="1908" xr:uid="{00000000-0005-0000-0000-0000321C0000}"/>
    <cellStyle name="Currency 8 2 3 2 2" xfId="4923" xr:uid="{00000000-0005-0000-0000-0000331C0000}"/>
    <cellStyle name="Currency 8 2 3 2 2 2" xfId="15862" xr:uid="{00000000-0005-0000-0000-0000341C0000}"/>
    <cellStyle name="Currency 8 2 3 2 3" xfId="15863" xr:uid="{00000000-0005-0000-0000-0000351C0000}"/>
    <cellStyle name="Currency 8 2 3 3" xfId="4922" xr:uid="{00000000-0005-0000-0000-0000361C0000}"/>
    <cellStyle name="Currency 8 2 3 4" xfId="9520" xr:uid="{00000000-0005-0000-0000-0000371C0000}"/>
    <cellStyle name="Currency 8 2 3 5" xfId="9521" xr:uid="{00000000-0005-0000-0000-0000381C0000}"/>
    <cellStyle name="Currency 8 2 3 6" xfId="15864" xr:uid="{00000000-0005-0000-0000-0000391C0000}"/>
    <cellStyle name="Currency 8 2 4" xfId="1909" xr:uid="{00000000-0005-0000-0000-00003A1C0000}"/>
    <cellStyle name="Currency 8 2 4 2" xfId="1910" xr:uid="{00000000-0005-0000-0000-00003B1C0000}"/>
    <cellStyle name="Currency 8 2 4 2 2" xfId="4925" xr:uid="{00000000-0005-0000-0000-00003C1C0000}"/>
    <cellStyle name="Currency 8 2 4 2 2 2" xfId="15865" xr:uid="{00000000-0005-0000-0000-00003D1C0000}"/>
    <cellStyle name="Currency 8 2 4 2 3" xfId="15866" xr:uid="{00000000-0005-0000-0000-00003E1C0000}"/>
    <cellStyle name="Currency 8 2 4 3" xfId="4924" xr:uid="{00000000-0005-0000-0000-00003F1C0000}"/>
    <cellStyle name="Currency 8 2 4 4" xfId="9522" xr:uid="{00000000-0005-0000-0000-0000401C0000}"/>
    <cellStyle name="Currency 8 2 4 5" xfId="9523" xr:uid="{00000000-0005-0000-0000-0000411C0000}"/>
    <cellStyle name="Currency 8 2 4 6" xfId="15867" xr:uid="{00000000-0005-0000-0000-0000421C0000}"/>
    <cellStyle name="Currency 8 2 5" xfId="1911" xr:uid="{00000000-0005-0000-0000-0000431C0000}"/>
    <cellStyle name="Currency 8 2 5 2" xfId="1912" xr:uid="{00000000-0005-0000-0000-0000441C0000}"/>
    <cellStyle name="Currency 8 2 5 2 2" xfId="4927" xr:uid="{00000000-0005-0000-0000-0000451C0000}"/>
    <cellStyle name="Currency 8 2 5 2 2 2" xfId="15868" xr:uid="{00000000-0005-0000-0000-0000461C0000}"/>
    <cellStyle name="Currency 8 2 5 2 3" xfId="15869" xr:uid="{00000000-0005-0000-0000-0000471C0000}"/>
    <cellStyle name="Currency 8 2 5 3" xfId="4926" xr:uid="{00000000-0005-0000-0000-0000481C0000}"/>
    <cellStyle name="Currency 8 2 5 4" xfId="9524" xr:uid="{00000000-0005-0000-0000-0000491C0000}"/>
    <cellStyle name="Currency 8 2 5 5" xfId="9525" xr:uid="{00000000-0005-0000-0000-00004A1C0000}"/>
    <cellStyle name="Currency 8 2 5 6" xfId="15870" xr:uid="{00000000-0005-0000-0000-00004B1C0000}"/>
    <cellStyle name="Currency 8 2 6" xfId="1913" xr:uid="{00000000-0005-0000-0000-00004C1C0000}"/>
    <cellStyle name="Currency 8 2 6 2" xfId="4928" xr:uid="{00000000-0005-0000-0000-00004D1C0000}"/>
    <cellStyle name="Currency 8 2 6 2 2" xfId="15871" xr:uid="{00000000-0005-0000-0000-00004E1C0000}"/>
    <cellStyle name="Currency 8 2 6 3" xfId="15872" xr:uid="{00000000-0005-0000-0000-00004F1C0000}"/>
    <cellStyle name="Currency 8 2 7" xfId="4913" xr:uid="{00000000-0005-0000-0000-0000501C0000}"/>
    <cellStyle name="Currency 8 2 8" xfId="9526" xr:uid="{00000000-0005-0000-0000-0000511C0000}"/>
    <cellStyle name="Currency 8 2 9" xfId="9527" xr:uid="{00000000-0005-0000-0000-0000521C0000}"/>
    <cellStyle name="Currency 8 3" xfId="1914" xr:uid="{00000000-0005-0000-0000-0000531C0000}"/>
    <cellStyle name="Currency 8 3 10" xfId="15873" xr:uid="{00000000-0005-0000-0000-0000541C0000}"/>
    <cellStyle name="Currency 8 3 2" xfId="1915" xr:uid="{00000000-0005-0000-0000-0000551C0000}"/>
    <cellStyle name="Currency 8 3 2 2" xfId="1916" xr:uid="{00000000-0005-0000-0000-0000561C0000}"/>
    <cellStyle name="Currency 8 3 2 2 2" xfId="1917" xr:uid="{00000000-0005-0000-0000-0000571C0000}"/>
    <cellStyle name="Currency 8 3 2 2 2 2" xfId="4932" xr:uid="{00000000-0005-0000-0000-0000581C0000}"/>
    <cellStyle name="Currency 8 3 2 2 2 2 2" xfId="15874" xr:uid="{00000000-0005-0000-0000-0000591C0000}"/>
    <cellStyle name="Currency 8 3 2 2 2 3" xfId="15875" xr:uid="{00000000-0005-0000-0000-00005A1C0000}"/>
    <cellStyle name="Currency 8 3 2 2 3" xfId="4931" xr:uid="{00000000-0005-0000-0000-00005B1C0000}"/>
    <cellStyle name="Currency 8 3 2 2 4" xfId="9528" xr:uid="{00000000-0005-0000-0000-00005C1C0000}"/>
    <cellStyle name="Currency 8 3 2 2 5" xfId="9529" xr:uid="{00000000-0005-0000-0000-00005D1C0000}"/>
    <cellStyle name="Currency 8 3 2 2 6" xfId="15876" xr:uid="{00000000-0005-0000-0000-00005E1C0000}"/>
    <cellStyle name="Currency 8 3 2 3" xfId="1918" xr:uid="{00000000-0005-0000-0000-00005F1C0000}"/>
    <cellStyle name="Currency 8 3 2 3 2" xfId="1919" xr:uid="{00000000-0005-0000-0000-0000601C0000}"/>
    <cellStyle name="Currency 8 3 2 3 2 2" xfId="4934" xr:uid="{00000000-0005-0000-0000-0000611C0000}"/>
    <cellStyle name="Currency 8 3 2 3 2 2 2" xfId="15877" xr:uid="{00000000-0005-0000-0000-0000621C0000}"/>
    <cellStyle name="Currency 8 3 2 3 2 3" xfId="15878" xr:uid="{00000000-0005-0000-0000-0000631C0000}"/>
    <cellStyle name="Currency 8 3 2 3 3" xfId="4933" xr:uid="{00000000-0005-0000-0000-0000641C0000}"/>
    <cellStyle name="Currency 8 3 2 3 4" xfId="9530" xr:uid="{00000000-0005-0000-0000-0000651C0000}"/>
    <cellStyle name="Currency 8 3 2 3 5" xfId="9531" xr:uid="{00000000-0005-0000-0000-0000661C0000}"/>
    <cellStyle name="Currency 8 3 2 3 6" xfId="15879" xr:uid="{00000000-0005-0000-0000-0000671C0000}"/>
    <cellStyle name="Currency 8 3 2 4" xfId="1920" xr:uid="{00000000-0005-0000-0000-0000681C0000}"/>
    <cellStyle name="Currency 8 3 2 4 2" xfId="1921" xr:uid="{00000000-0005-0000-0000-0000691C0000}"/>
    <cellStyle name="Currency 8 3 2 4 2 2" xfId="4936" xr:uid="{00000000-0005-0000-0000-00006A1C0000}"/>
    <cellStyle name="Currency 8 3 2 4 2 2 2" xfId="15880" xr:uid="{00000000-0005-0000-0000-00006B1C0000}"/>
    <cellStyle name="Currency 8 3 2 4 2 3" xfId="15881" xr:uid="{00000000-0005-0000-0000-00006C1C0000}"/>
    <cellStyle name="Currency 8 3 2 4 3" xfId="4935" xr:uid="{00000000-0005-0000-0000-00006D1C0000}"/>
    <cellStyle name="Currency 8 3 2 4 4" xfId="9532" xr:uid="{00000000-0005-0000-0000-00006E1C0000}"/>
    <cellStyle name="Currency 8 3 2 4 5" xfId="9533" xr:uid="{00000000-0005-0000-0000-00006F1C0000}"/>
    <cellStyle name="Currency 8 3 2 4 6" xfId="15882" xr:uid="{00000000-0005-0000-0000-0000701C0000}"/>
    <cellStyle name="Currency 8 3 2 5" xfId="1922" xr:uid="{00000000-0005-0000-0000-0000711C0000}"/>
    <cellStyle name="Currency 8 3 2 5 2" xfId="4937" xr:uid="{00000000-0005-0000-0000-0000721C0000}"/>
    <cellStyle name="Currency 8 3 2 5 2 2" xfId="15883" xr:uid="{00000000-0005-0000-0000-0000731C0000}"/>
    <cellStyle name="Currency 8 3 2 5 3" xfId="15884" xr:uid="{00000000-0005-0000-0000-0000741C0000}"/>
    <cellStyle name="Currency 8 3 2 6" xfId="4930" xr:uid="{00000000-0005-0000-0000-0000751C0000}"/>
    <cellStyle name="Currency 8 3 2 7" xfId="9534" xr:uid="{00000000-0005-0000-0000-0000761C0000}"/>
    <cellStyle name="Currency 8 3 2 8" xfId="9535" xr:uid="{00000000-0005-0000-0000-0000771C0000}"/>
    <cellStyle name="Currency 8 3 2 9" xfId="15885" xr:uid="{00000000-0005-0000-0000-0000781C0000}"/>
    <cellStyle name="Currency 8 3 3" xfId="1923" xr:uid="{00000000-0005-0000-0000-0000791C0000}"/>
    <cellStyle name="Currency 8 3 3 2" xfId="1924" xr:uid="{00000000-0005-0000-0000-00007A1C0000}"/>
    <cellStyle name="Currency 8 3 3 2 2" xfId="4939" xr:uid="{00000000-0005-0000-0000-00007B1C0000}"/>
    <cellStyle name="Currency 8 3 3 2 2 2" xfId="15886" xr:uid="{00000000-0005-0000-0000-00007C1C0000}"/>
    <cellStyle name="Currency 8 3 3 2 3" xfId="15887" xr:uid="{00000000-0005-0000-0000-00007D1C0000}"/>
    <cellStyle name="Currency 8 3 3 3" xfId="4938" xr:uid="{00000000-0005-0000-0000-00007E1C0000}"/>
    <cellStyle name="Currency 8 3 3 4" xfId="9536" xr:uid="{00000000-0005-0000-0000-00007F1C0000}"/>
    <cellStyle name="Currency 8 3 3 5" xfId="9537" xr:uid="{00000000-0005-0000-0000-0000801C0000}"/>
    <cellStyle name="Currency 8 3 3 6" xfId="15888" xr:uid="{00000000-0005-0000-0000-0000811C0000}"/>
    <cellStyle name="Currency 8 3 4" xfId="1925" xr:uid="{00000000-0005-0000-0000-0000821C0000}"/>
    <cellStyle name="Currency 8 3 4 2" xfId="1926" xr:uid="{00000000-0005-0000-0000-0000831C0000}"/>
    <cellStyle name="Currency 8 3 4 2 2" xfId="4941" xr:uid="{00000000-0005-0000-0000-0000841C0000}"/>
    <cellStyle name="Currency 8 3 4 2 2 2" xfId="15889" xr:uid="{00000000-0005-0000-0000-0000851C0000}"/>
    <cellStyle name="Currency 8 3 4 2 3" xfId="15890" xr:uid="{00000000-0005-0000-0000-0000861C0000}"/>
    <cellStyle name="Currency 8 3 4 3" xfId="4940" xr:uid="{00000000-0005-0000-0000-0000871C0000}"/>
    <cellStyle name="Currency 8 3 4 4" xfId="9538" xr:uid="{00000000-0005-0000-0000-0000881C0000}"/>
    <cellStyle name="Currency 8 3 4 5" xfId="9539" xr:uid="{00000000-0005-0000-0000-0000891C0000}"/>
    <cellStyle name="Currency 8 3 4 6" xfId="15891" xr:uid="{00000000-0005-0000-0000-00008A1C0000}"/>
    <cellStyle name="Currency 8 3 5" xfId="1927" xr:uid="{00000000-0005-0000-0000-00008B1C0000}"/>
    <cellStyle name="Currency 8 3 5 2" xfId="1928" xr:uid="{00000000-0005-0000-0000-00008C1C0000}"/>
    <cellStyle name="Currency 8 3 5 2 2" xfId="4943" xr:uid="{00000000-0005-0000-0000-00008D1C0000}"/>
    <cellStyle name="Currency 8 3 5 2 2 2" xfId="15892" xr:uid="{00000000-0005-0000-0000-00008E1C0000}"/>
    <cellStyle name="Currency 8 3 5 2 3" xfId="15893" xr:uid="{00000000-0005-0000-0000-00008F1C0000}"/>
    <cellStyle name="Currency 8 3 5 3" xfId="4942" xr:uid="{00000000-0005-0000-0000-0000901C0000}"/>
    <cellStyle name="Currency 8 3 5 4" xfId="9540" xr:uid="{00000000-0005-0000-0000-0000911C0000}"/>
    <cellStyle name="Currency 8 3 5 5" xfId="9541" xr:uid="{00000000-0005-0000-0000-0000921C0000}"/>
    <cellStyle name="Currency 8 3 5 6" xfId="15894" xr:uid="{00000000-0005-0000-0000-0000931C0000}"/>
    <cellStyle name="Currency 8 3 6" xfId="1929" xr:uid="{00000000-0005-0000-0000-0000941C0000}"/>
    <cellStyle name="Currency 8 3 6 2" xfId="4944" xr:uid="{00000000-0005-0000-0000-0000951C0000}"/>
    <cellStyle name="Currency 8 3 6 2 2" xfId="15895" xr:uid="{00000000-0005-0000-0000-0000961C0000}"/>
    <cellStyle name="Currency 8 3 6 3" xfId="15896" xr:uid="{00000000-0005-0000-0000-0000971C0000}"/>
    <cellStyle name="Currency 8 3 7" xfId="4929" xr:uid="{00000000-0005-0000-0000-0000981C0000}"/>
    <cellStyle name="Currency 8 3 8" xfId="9542" xr:uid="{00000000-0005-0000-0000-0000991C0000}"/>
    <cellStyle name="Currency 8 3 9" xfId="9543" xr:uid="{00000000-0005-0000-0000-00009A1C0000}"/>
    <cellStyle name="Currency 8 4" xfId="1930" xr:uid="{00000000-0005-0000-0000-00009B1C0000}"/>
    <cellStyle name="Currency 8 4 2" xfId="1931" xr:uid="{00000000-0005-0000-0000-00009C1C0000}"/>
    <cellStyle name="Currency 8 4 2 2" xfId="1932" xr:uid="{00000000-0005-0000-0000-00009D1C0000}"/>
    <cellStyle name="Currency 8 4 2 2 2" xfId="4947" xr:uid="{00000000-0005-0000-0000-00009E1C0000}"/>
    <cellStyle name="Currency 8 4 2 2 2 2" xfId="15897" xr:uid="{00000000-0005-0000-0000-00009F1C0000}"/>
    <cellStyle name="Currency 8 4 2 2 3" xfId="15898" xr:uid="{00000000-0005-0000-0000-0000A01C0000}"/>
    <cellStyle name="Currency 8 4 2 3" xfId="4946" xr:uid="{00000000-0005-0000-0000-0000A11C0000}"/>
    <cellStyle name="Currency 8 4 2 4" xfId="9544" xr:uid="{00000000-0005-0000-0000-0000A21C0000}"/>
    <cellStyle name="Currency 8 4 2 5" xfId="9545" xr:uid="{00000000-0005-0000-0000-0000A31C0000}"/>
    <cellStyle name="Currency 8 4 2 6" xfId="15899" xr:uid="{00000000-0005-0000-0000-0000A41C0000}"/>
    <cellStyle name="Currency 8 4 3" xfId="1933" xr:uid="{00000000-0005-0000-0000-0000A51C0000}"/>
    <cellStyle name="Currency 8 4 3 2" xfId="1934" xr:uid="{00000000-0005-0000-0000-0000A61C0000}"/>
    <cellStyle name="Currency 8 4 3 2 2" xfId="4949" xr:uid="{00000000-0005-0000-0000-0000A71C0000}"/>
    <cellStyle name="Currency 8 4 3 2 2 2" xfId="15900" xr:uid="{00000000-0005-0000-0000-0000A81C0000}"/>
    <cellStyle name="Currency 8 4 3 2 3" xfId="15901" xr:uid="{00000000-0005-0000-0000-0000A91C0000}"/>
    <cellStyle name="Currency 8 4 3 3" xfId="4948" xr:uid="{00000000-0005-0000-0000-0000AA1C0000}"/>
    <cellStyle name="Currency 8 4 3 4" xfId="9546" xr:uid="{00000000-0005-0000-0000-0000AB1C0000}"/>
    <cellStyle name="Currency 8 4 3 5" xfId="9547" xr:uid="{00000000-0005-0000-0000-0000AC1C0000}"/>
    <cellStyle name="Currency 8 4 3 6" xfId="15902" xr:uid="{00000000-0005-0000-0000-0000AD1C0000}"/>
    <cellStyle name="Currency 8 4 4" xfId="1935" xr:uid="{00000000-0005-0000-0000-0000AE1C0000}"/>
    <cellStyle name="Currency 8 4 4 2" xfId="1936" xr:uid="{00000000-0005-0000-0000-0000AF1C0000}"/>
    <cellStyle name="Currency 8 4 4 2 2" xfId="4951" xr:uid="{00000000-0005-0000-0000-0000B01C0000}"/>
    <cellStyle name="Currency 8 4 4 2 2 2" xfId="15903" xr:uid="{00000000-0005-0000-0000-0000B11C0000}"/>
    <cellStyle name="Currency 8 4 4 2 3" xfId="15904" xr:uid="{00000000-0005-0000-0000-0000B21C0000}"/>
    <cellStyle name="Currency 8 4 4 3" xfId="4950" xr:uid="{00000000-0005-0000-0000-0000B31C0000}"/>
    <cellStyle name="Currency 8 4 4 4" xfId="9548" xr:uid="{00000000-0005-0000-0000-0000B41C0000}"/>
    <cellStyle name="Currency 8 4 4 5" xfId="9549" xr:uid="{00000000-0005-0000-0000-0000B51C0000}"/>
    <cellStyle name="Currency 8 4 4 6" xfId="15905" xr:uid="{00000000-0005-0000-0000-0000B61C0000}"/>
    <cellStyle name="Currency 8 4 5" xfId="1937" xr:uid="{00000000-0005-0000-0000-0000B71C0000}"/>
    <cellStyle name="Currency 8 4 5 2" xfId="4952" xr:uid="{00000000-0005-0000-0000-0000B81C0000}"/>
    <cellStyle name="Currency 8 4 5 2 2" xfId="15906" xr:uid="{00000000-0005-0000-0000-0000B91C0000}"/>
    <cellStyle name="Currency 8 4 5 3" xfId="15907" xr:uid="{00000000-0005-0000-0000-0000BA1C0000}"/>
    <cellStyle name="Currency 8 4 6" xfId="4945" xr:uid="{00000000-0005-0000-0000-0000BB1C0000}"/>
    <cellStyle name="Currency 8 4 7" xfId="9550" xr:uid="{00000000-0005-0000-0000-0000BC1C0000}"/>
    <cellStyle name="Currency 8 4 8" xfId="9551" xr:uid="{00000000-0005-0000-0000-0000BD1C0000}"/>
    <cellStyle name="Currency 8 4 9" xfId="15908" xr:uid="{00000000-0005-0000-0000-0000BE1C0000}"/>
    <cellStyle name="Currency 8 5" xfId="1938" xr:uid="{00000000-0005-0000-0000-0000BF1C0000}"/>
    <cellStyle name="Currency 8 5 2" xfId="1939" xr:uid="{00000000-0005-0000-0000-0000C01C0000}"/>
    <cellStyle name="Currency 8 5 2 2" xfId="4954" xr:uid="{00000000-0005-0000-0000-0000C11C0000}"/>
    <cellStyle name="Currency 8 5 2 2 2" xfId="15909" xr:uid="{00000000-0005-0000-0000-0000C21C0000}"/>
    <cellStyle name="Currency 8 5 2 3" xfId="15910" xr:uid="{00000000-0005-0000-0000-0000C31C0000}"/>
    <cellStyle name="Currency 8 5 3" xfId="4953" xr:uid="{00000000-0005-0000-0000-0000C41C0000}"/>
    <cellStyle name="Currency 8 5 4" xfId="9552" xr:uid="{00000000-0005-0000-0000-0000C51C0000}"/>
    <cellStyle name="Currency 8 5 5" xfId="9553" xr:uid="{00000000-0005-0000-0000-0000C61C0000}"/>
    <cellStyle name="Currency 8 5 6" xfId="15911" xr:uid="{00000000-0005-0000-0000-0000C71C0000}"/>
    <cellStyle name="Currency 8 6" xfId="1940" xr:uid="{00000000-0005-0000-0000-0000C81C0000}"/>
    <cellStyle name="Currency 8 6 2" xfId="1941" xr:uid="{00000000-0005-0000-0000-0000C91C0000}"/>
    <cellStyle name="Currency 8 6 2 2" xfId="4956" xr:uid="{00000000-0005-0000-0000-0000CA1C0000}"/>
    <cellStyle name="Currency 8 6 2 2 2" xfId="15912" xr:uid="{00000000-0005-0000-0000-0000CB1C0000}"/>
    <cellStyle name="Currency 8 6 2 3" xfId="15913" xr:uid="{00000000-0005-0000-0000-0000CC1C0000}"/>
    <cellStyle name="Currency 8 6 3" xfId="4955" xr:uid="{00000000-0005-0000-0000-0000CD1C0000}"/>
    <cellStyle name="Currency 8 6 4" xfId="9554" xr:uid="{00000000-0005-0000-0000-0000CE1C0000}"/>
    <cellStyle name="Currency 8 6 5" xfId="9555" xr:uid="{00000000-0005-0000-0000-0000CF1C0000}"/>
    <cellStyle name="Currency 8 6 6" xfId="15914" xr:uid="{00000000-0005-0000-0000-0000D01C0000}"/>
    <cellStyle name="Currency 8 7" xfId="1942" xr:uid="{00000000-0005-0000-0000-0000D11C0000}"/>
    <cellStyle name="Currency 8 7 2" xfId="1943" xr:uid="{00000000-0005-0000-0000-0000D21C0000}"/>
    <cellStyle name="Currency 8 7 2 2" xfId="4958" xr:uid="{00000000-0005-0000-0000-0000D31C0000}"/>
    <cellStyle name="Currency 8 7 2 2 2" xfId="15915" xr:uid="{00000000-0005-0000-0000-0000D41C0000}"/>
    <cellStyle name="Currency 8 7 2 3" xfId="15916" xr:uid="{00000000-0005-0000-0000-0000D51C0000}"/>
    <cellStyle name="Currency 8 7 3" xfId="4957" xr:uid="{00000000-0005-0000-0000-0000D61C0000}"/>
    <cellStyle name="Currency 8 7 4" xfId="9556" xr:uid="{00000000-0005-0000-0000-0000D71C0000}"/>
    <cellStyle name="Currency 8 7 5" xfId="9557" xr:uid="{00000000-0005-0000-0000-0000D81C0000}"/>
    <cellStyle name="Currency 8 7 6" xfId="15917" xr:uid="{00000000-0005-0000-0000-0000D91C0000}"/>
    <cellStyle name="Currency 8 8" xfId="1944" xr:uid="{00000000-0005-0000-0000-0000DA1C0000}"/>
    <cellStyle name="Currency 8 8 2" xfId="4959" xr:uid="{00000000-0005-0000-0000-0000DB1C0000}"/>
    <cellStyle name="Currency 8 8 2 2" xfId="15918" xr:uid="{00000000-0005-0000-0000-0000DC1C0000}"/>
    <cellStyle name="Currency 8 8 3" xfId="15919" xr:uid="{00000000-0005-0000-0000-0000DD1C0000}"/>
    <cellStyle name="Currency 8 9" xfId="4912" xr:uid="{00000000-0005-0000-0000-0000DE1C0000}"/>
    <cellStyle name="Currency 9" xfId="1945" xr:uid="{00000000-0005-0000-0000-0000DF1C0000}"/>
    <cellStyle name="Currency 9 10" xfId="9558" xr:uid="{00000000-0005-0000-0000-0000E01C0000}"/>
    <cellStyle name="Currency 9 10 2" xfId="15920" xr:uid="{00000000-0005-0000-0000-0000E11C0000}"/>
    <cellStyle name="Currency 9 11" xfId="9559" xr:uid="{00000000-0005-0000-0000-0000E21C0000}"/>
    <cellStyle name="Currency 9 11 2" xfId="15921" xr:uid="{00000000-0005-0000-0000-0000E31C0000}"/>
    <cellStyle name="Currency 9 12" xfId="15922" xr:uid="{00000000-0005-0000-0000-0000E41C0000}"/>
    <cellStyle name="Currency 9 2" xfId="1946" xr:uid="{00000000-0005-0000-0000-0000E51C0000}"/>
    <cellStyle name="Currency 9 2 10" xfId="15923" xr:uid="{00000000-0005-0000-0000-0000E61C0000}"/>
    <cellStyle name="Currency 9 2 2" xfId="1947" xr:uid="{00000000-0005-0000-0000-0000E71C0000}"/>
    <cellStyle name="Currency 9 2 2 2" xfId="1948" xr:uid="{00000000-0005-0000-0000-0000E81C0000}"/>
    <cellStyle name="Currency 9 2 2 2 2" xfId="1949" xr:uid="{00000000-0005-0000-0000-0000E91C0000}"/>
    <cellStyle name="Currency 9 2 2 2 2 2" xfId="4964" xr:uid="{00000000-0005-0000-0000-0000EA1C0000}"/>
    <cellStyle name="Currency 9 2 2 2 2 2 2" xfId="15924" xr:uid="{00000000-0005-0000-0000-0000EB1C0000}"/>
    <cellStyle name="Currency 9 2 2 2 2 3" xfId="15925" xr:uid="{00000000-0005-0000-0000-0000EC1C0000}"/>
    <cellStyle name="Currency 9 2 2 2 3" xfId="4963" xr:uid="{00000000-0005-0000-0000-0000ED1C0000}"/>
    <cellStyle name="Currency 9 2 2 2 4" xfId="9560" xr:uid="{00000000-0005-0000-0000-0000EE1C0000}"/>
    <cellStyle name="Currency 9 2 2 2 5" xfId="9561" xr:uid="{00000000-0005-0000-0000-0000EF1C0000}"/>
    <cellStyle name="Currency 9 2 2 2 6" xfId="15926" xr:uid="{00000000-0005-0000-0000-0000F01C0000}"/>
    <cellStyle name="Currency 9 2 2 3" xfId="1950" xr:uid="{00000000-0005-0000-0000-0000F11C0000}"/>
    <cellStyle name="Currency 9 2 2 3 2" xfId="1951" xr:uid="{00000000-0005-0000-0000-0000F21C0000}"/>
    <cellStyle name="Currency 9 2 2 3 2 2" xfId="4966" xr:uid="{00000000-0005-0000-0000-0000F31C0000}"/>
    <cellStyle name="Currency 9 2 2 3 2 2 2" xfId="15927" xr:uid="{00000000-0005-0000-0000-0000F41C0000}"/>
    <cellStyle name="Currency 9 2 2 3 2 3" xfId="15928" xr:uid="{00000000-0005-0000-0000-0000F51C0000}"/>
    <cellStyle name="Currency 9 2 2 3 3" xfId="4965" xr:uid="{00000000-0005-0000-0000-0000F61C0000}"/>
    <cellStyle name="Currency 9 2 2 3 4" xfId="9562" xr:uid="{00000000-0005-0000-0000-0000F71C0000}"/>
    <cellStyle name="Currency 9 2 2 3 5" xfId="9563" xr:uid="{00000000-0005-0000-0000-0000F81C0000}"/>
    <cellStyle name="Currency 9 2 2 3 6" xfId="15929" xr:uid="{00000000-0005-0000-0000-0000F91C0000}"/>
    <cellStyle name="Currency 9 2 2 4" xfId="1952" xr:uid="{00000000-0005-0000-0000-0000FA1C0000}"/>
    <cellStyle name="Currency 9 2 2 4 2" xfId="1953" xr:uid="{00000000-0005-0000-0000-0000FB1C0000}"/>
    <cellStyle name="Currency 9 2 2 4 2 2" xfId="4968" xr:uid="{00000000-0005-0000-0000-0000FC1C0000}"/>
    <cellStyle name="Currency 9 2 2 4 2 2 2" xfId="15930" xr:uid="{00000000-0005-0000-0000-0000FD1C0000}"/>
    <cellStyle name="Currency 9 2 2 4 2 3" xfId="15931" xr:uid="{00000000-0005-0000-0000-0000FE1C0000}"/>
    <cellStyle name="Currency 9 2 2 4 3" xfId="4967" xr:uid="{00000000-0005-0000-0000-0000FF1C0000}"/>
    <cellStyle name="Currency 9 2 2 4 4" xfId="9564" xr:uid="{00000000-0005-0000-0000-0000001D0000}"/>
    <cellStyle name="Currency 9 2 2 4 5" xfId="9565" xr:uid="{00000000-0005-0000-0000-0000011D0000}"/>
    <cellStyle name="Currency 9 2 2 4 6" xfId="15932" xr:uid="{00000000-0005-0000-0000-0000021D0000}"/>
    <cellStyle name="Currency 9 2 2 5" xfId="1954" xr:uid="{00000000-0005-0000-0000-0000031D0000}"/>
    <cellStyle name="Currency 9 2 2 5 2" xfId="4969" xr:uid="{00000000-0005-0000-0000-0000041D0000}"/>
    <cellStyle name="Currency 9 2 2 5 2 2" xfId="15933" xr:uid="{00000000-0005-0000-0000-0000051D0000}"/>
    <cellStyle name="Currency 9 2 2 5 3" xfId="15934" xr:uid="{00000000-0005-0000-0000-0000061D0000}"/>
    <cellStyle name="Currency 9 2 2 6" xfId="4962" xr:uid="{00000000-0005-0000-0000-0000071D0000}"/>
    <cellStyle name="Currency 9 2 2 7" xfId="9566" xr:uid="{00000000-0005-0000-0000-0000081D0000}"/>
    <cellStyle name="Currency 9 2 2 8" xfId="9567" xr:uid="{00000000-0005-0000-0000-0000091D0000}"/>
    <cellStyle name="Currency 9 2 2 9" xfId="15935" xr:uid="{00000000-0005-0000-0000-00000A1D0000}"/>
    <cellStyle name="Currency 9 2 3" xfId="1955" xr:uid="{00000000-0005-0000-0000-00000B1D0000}"/>
    <cellStyle name="Currency 9 2 3 2" xfId="1956" xr:uid="{00000000-0005-0000-0000-00000C1D0000}"/>
    <cellStyle name="Currency 9 2 3 2 2" xfId="4971" xr:uid="{00000000-0005-0000-0000-00000D1D0000}"/>
    <cellStyle name="Currency 9 2 3 2 2 2" xfId="15936" xr:uid="{00000000-0005-0000-0000-00000E1D0000}"/>
    <cellStyle name="Currency 9 2 3 2 3" xfId="15937" xr:uid="{00000000-0005-0000-0000-00000F1D0000}"/>
    <cellStyle name="Currency 9 2 3 3" xfId="4970" xr:uid="{00000000-0005-0000-0000-0000101D0000}"/>
    <cellStyle name="Currency 9 2 3 4" xfId="9568" xr:uid="{00000000-0005-0000-0000-0000111D0000}"/>
    <cellStyle name="Currency 9 2 3 5" xfId="9569" xr:uid="{00000000-0005-0000-0000-0000121D0000}"/>
    <cellStyle name="Currency 9 2 3 6" xfId="15938" xr:uid="{00000000-0005-0000-0000-0000131D0000}"/>
    <cellStyle name="Currency 9 2 4" xfId="1957" xr:uid="{00000000-0005-0000-0000-0000141D0000}"/>
    <cellStyle name="Currency 9 2 4 2" xfId="1958" xr:uid="{00000000-0005-0000-0000-0000151D0000}"/>
    <cellStyle name="Currency 9 2 4 2 2" xfId="4973" xr:uid="{00000000-0005-0000-0000-0000161D0000}"/>
    <cellStyle name="Currency 9 2 4 2 2 2" xfId="15939" xr:uid="{00000000-0005-0000-0000-0000171D0000}"/>
    <cellStyle name="Currency 9 2 4 2 3" xfId="15940" xr:uid="{00000000-0005-0000-0000-0000181D0000}"/>
    <cellStyle name="Currency 9 2 4 3" xfId="4972" xr:uid="{00000000-0005-0000-0000-0000191D0000}"/>
    <cellStyle name="Currency 9 2 4 4" xfId="9570" xr:uid="{00000000-0005-0000-0000-00001A1D0000}"/>
    <cellStyle name="Currency 9 2 4 5" xfId="9571" xr:uid="{00000000-0005-0000-0000-00001B1D0000}"/>
    <cellStyle name="Currency 9 2 4 6" xfId="15941" xr:uid="{00000000-0005-0000-0000-00001C1D0000}"/>
    <cellStyle name="Currency 9 2 5" xfId="1959" xr:uid="{00000000-0005-0000-0000-00001D1D0000}"/>
    <cellStyle name="Currency 9 2 5 2" xfId="1960" xr:uid="{00000000-0005-0000-0000-00001E1D0000}"/>
    <cellStyle name="Currency 9 2 5 2 2" xfId="4975" xr:uid="{00000000-0005-0000-0000-00001F1D0000}"/>
    <cellStyle name="Currency 9 2 5 2 2 2" xfId="15942" xr:uid="{00000000-0005-0000-0000-0000201D0000}"/>
    <cellStyle name="Currency 9 2 5 2 3" xfId="15943" xr:uid="{00000000-0005-0000-0000-0000211D0000}"/>
    <cellStyle name="Currency 9 2 5 3" xfId="4974" xr:uid="{00000000-0005-0000-0000-0000221D0000}"/>
    <cellStyle name="Currency 9 2 5 4" xfId="9572" xr:uid="{00000000-0005-0000-0000-0000231D0000}"/>
    <cellStyle name="Currency 9 2 5 5" xfId="9573" xr:uid="{00000000-0005-0000-0000-0000241D0000}"/>
    <cellStyle name="Currency 9 2 5 6" xfId="15944" xr:uid="{00000000-0005-0000-0000-0000251D0000}"/>
    <cellStyle name="Currency 9 2 6" xfId="1961" xr:uid="{00000000-0005-0000-0000-0000261D0000}"/>
    <cellStyle name="Currency 9 2 6 2" xfId="4976" xr:uid="{00000000-0005-0000-0000-0000271D0000}"/>
    <cellStyle name="Currency 9 2 6 2 2" xfId="15945" xr:uid="{00000000-0005-0000-0000-0000281D0000}"/>
    <cellStyle name="Currency 9 2 6 3" xfId="15946" xr:uid="{00000000-0005-0000-0000-0000291D0000}"/>
    <cellStyle name="Currency 9 2 7" xfId="4961" xr:uid="{00000000-0005-0000-0000-00002A1D0000}"/>
    <cellStyle name="Currency 9 2 8" xfId="9574" xr:uid="{00000000-0005-0000-0000-00002B1D0000}"/>
    <cellStyle name="Currency 9 2 9" xfId="9575" xr:uid="{00000000-0005-0000-0000-00002C1D0000}"/>
    <cellStyle name="Currency 9 3" xfId="1962" xr:uid="{00000000-0005-0000-0000-00002D1D0000}"/>
    <cellStyle name="Currency 9 3 10" xfId="15947" xr:uid="{00000000-0005-0000-0000-00002E1D0000}"/>
    <cellStyle name="Currency 9 3 2" xfId="1963" xr:uid="{00000000-0005-0000-0000-00002F1D0000}"/>
    <cellStyle name="Currency 9 3 2 2" xfId="1964" xr:uid="{00000000-0005-0000-0000-0000301D0000}"/>
    <cellStyle name="Currency 9 3 2 2 2" xfId="1965" xr:uid="{00000000-0005-0000-0000-0000311D0000}"/>
    <cellStyle name="Currency 9 3 2 2 2 2" xfId="4980" xr:uid="{00000000-0005-0000-0000-0000321D0000}"/>
    <cellStyle name="Currency 9 3 2 2 2 2 2" xfId="15948" xr:uid="{00000000-0005-0000-0000-0000331D0000}"/>
    <cellStyle name="Currency 9 3 2 2 2 3" xfId="15949" xr:uid="{00000000-0005-0000-0000-0000341D0000}"/>
    <cellStyle name="Currency 9 3 2 2 3" xfId="4979" xr:uid="{00000000-0005-0000-0000-0000351D0000}"/>
    <cellStyle name="Currency 9 3 2 2 4" xfId="9576" xr:uid="{00000000-0005-0000-0000-0000361D0000}"/>
    <cellStyle name="Currency 9 3 2 2 5" xfId="9577" xr:uid="{00000000-0005-0000-0000-0000371D0000}"/>
    <cellStyle name="Currency 9 3 2 2 6" xfId="15950" xr:uid="{00000000-0005-0000-0000-0000381D0000}"/>
    <cellStyle name="Currency 9 3 2 3" xfId="1966" xr:uid="{00000000-0005-0000-0000-0000391D0000}"/>
    <cellStyle name="Currency 9 3 2 3 2" xfId="1967" xr:uid="{00000000-0005-0000-0000-00003A1D0000}"/>
    <cellStyle name="Currency 9 3 2 3 2 2" xfId="4982" xr:uid="{00000000-0005-0000-0000-00003B1D0000}"/>
    <cellStyle name="Currency 9 3 2 3 2 2 2" xfId="15951" xr:uid="{00000000-0005-0000-0000-00003C1D0000}"/>
    <cellStyle name="Currency 9 3 2 3 2 3" xfId="15952" xr:uid="{00000000-0005-0000-0000-00003D1D0000}"/>
    <cellStyle name="Currency 9 3 2 3 3" xfId="4981" xr:uid="{00000000-0005-0000-0000-00003E1D0000}"/>
    <cellStyle name="Currency 9 3 2 3 4" xfId="9578" xr:uid="{00000000-0005-0000-0000-00003F1D0000}"/>
    <cellStyle name="Currency 9 3 2 3 5" xfId="9579" xr:uid="{00000000-0005-0000-0000-0000401D0000}"/>
    <cellStyle name="Currency 9 3 2 3 6" xfId="15953" xr:uid="{00000000-0005-0000-0000-0000411D0000}"/>
    <cellStyle name="Currency 9 3 2 4" xfId="1968" xr:uid="{00000000-0005-0000-0000-0000421D0000}"/>
    <cellStyle name="Currency 9 3 2 4 2" xfId="1969" xr:uid="{00000000-0005-0000-0000-0000431D0000}"/>
    <cellStyle name="Currency 9 3 2 4 2 2" xfId="4984" xr:uid="{00000000-0005-0000-0000-0000441D0000}"/>
    <cellStyle name="Currency 9 3 2 4 2 2 2" xfId="15954" xr:uid="{00000000-0005-0000-0000-0000451D0000}"/>
    <cellStyle name="Currency 9 3 2 4 2 3" xfId="15955" xr:uid="{00000000-0005-0000-0000-0000461D0000}"/>
    <cellStyle name="Currency 9 3 2 4 3" xfId="4983" xr:uid="{00000000-0005-0000-0000-0000471D0000}"/>
    <cellStyle name="Currency 9 3 2 4 4" xfId="9580" xr:uid="{00000000-0005-0000-0000-0000481D0000}"/>
    <cellStyle name="Currency 9 3 2 4 5" xfId="9581" xr:uid="{00000000-0005-0000-0000-0000491D0000}"/>
    <cellStyle name="Currency 9 3 2 4 6" xfId="15956" xr:uid="{00000000-0005-0000-0000-00004A1D0000}"/>
    <cellStyle name="Currency 9 3 2 5" xfId="1970" xr:uid="{00000000-0005-0000-0000-00004B1D0000}"/>
    <cellStyle name="Currency 9 3 2 5 2" xfId="4985" xr:uid="{00000000-0005-0000-0000-00004C1D0000}"/>
    <cellStyle name="Currency 9 3 2 5 2 2" xfId="15957" xr:uid="{00000000-0005-0000-0000-00004D1D0000}"/>
    <cellStyle name="Currency 9 3 2 5 3" xfId="15958" xr:uid="{00000000-0005-0000-0000-00004E1D0000}"/>
    <cellStyle name="Currency 9 3 2 6" xfId="4978" xr:uid="{00000000-0005-0000-0000-00004F1D0000}"/>
    <cellStyle name="Currency 9 3 2 7" xfId="9582" xr:uid="{00000000-0005-0000-0000-0000501D0000}"/>
    <cellStyle name="Currency 9 3 2 8" xfId="9583" xr:uid="{00000000-0005-0000-0000-0000511D0000}"/>
    <cellStyle name="Currency 9 3 2 9" xfId="15959" xr:uid="{00000000-0005-0000-0000-0000521D0000}"/>
    <cellStyle name="Currency 9 3 3" xfId="1971" xr:uid="{00000000-0005-0000-0000-0000531D0000}"/>
    <cellStyle name="Currency 9 3 3 2" xfId="1972" xr:uid="{00000000-0005-0000-0000-0000541D0000}"/>
    <cellStyle name="Currency 9 3 3 2 2" xfId="4987" xr:uid="{00000000-0005-0000-0000-0000551D0000}"/>
    <cellStyle name="Currency 9 3 3 2 2 2" xfId="15960" xr:uid="{00000000-0005-0000-0000-0000561D0000}"/>
    <cellStyle name="Currency 9 3 3 2 3" xfId="15961" xr:uid="{00000000-0005-0000-0000-0000571D0000}"/>
    <cellStyle name="Currency 9 3 3 3" xfId="4986" xr:uid="{00000000-0005-0000-0000-0000581D0000}"/>
    <cellStyle name="Currency 9 3 3 4" xfId="9584" xr:uid="{00000000-0005-0000-0000-0000591D0000}"/>
    <cellStyle name="Currency 9 3 3 5" xfId="9585" xr:uid="{00000000-0005-0000-0000-00005A1D0000}"/>
    <cellStyle name="Currency 9 3 3 6" xfId="15962" xr:uid="{00000000-0005-0000-0000-00005B1D0000}"/>
    <cellStyle name="Currency 9 3 4" xfId="1973" xr:uid="{00000000-0005-0000-0000-00005C1D0000}"/>
    <cellStyle name="Currency 9 3 4 2" xfId="1974" xr:uid="{00000000-0005-0000-0000-00005D1D0000}"/>
    <cellStyle name="Currency 9 3 4 2 2" xfId="4989" xr:uid="{00000000-0005-0000-0000-00005E1D0000}"/>
    <cellStyle name="Currency 9 3 4 2 2 2" xfId="15963" xr:uid="{00000000-0005-0000-0000-00005F1D0000}"/>
    <cellStyle name="Currency 9 3 4 2 3" xfId="15964" xr:uid="{00000000-0005-0000-0000-0000601D0000}"/>
    <cellStyle name="Currency 9 3 4 3" xfId="4988" xr:uid="{00000000-0005-0000-0000-0000611D0000}"/>
    <cellStyle name="Currency 9 3 4 4" xfId="9586" xr:uid="{00000000-0005-0000-0000-0000621D0000}"/>
    <cellStyle name="Currency 9 3 4 5" xfId="9587" xr:uid="{00000000-0005-0000-0000-0000631D0000}"/>
    <cellStyle name="Currency 9 3 4 6" xfId="15965" xr:uid="{00000000-0005-0000-0000-0000641D0000}"/>
    <cellStyle name="Currency 9 3 5" xfId="1975" xr:uid="{00000000-0005-0000-0000-0000651D0000}"/>
    <cellStyle name="Currency 9 3 5 2" xfId="1976" xr:uid="{00000000-0005-0000-0000-0000661D0000}"/>
    <cellStyle name="Currency 9 3 5 2 2" xfId="4991" xr:uid="{00000000-0005-0000-0000-0000671D0000}"/>
    <cellStyle name="Currency 9 3 5 2 2 2" xfId="15966" xr:uid="{00000000-0005-0000-0000-0000681D0000}"/>
    <cellStyle name="Currency 9 3 5 2 3" xfId="15967" xr:uid="{00000000-0005-0000-0000-0000691D0000}"/>
    <cellStyle name="Currency 9 3 5 3" xfId="4990" xr:uid="{00000000-0005-0000-0000-00006A1D0000}"/>
    <cellStyle name="Currency 9 3 5 4" xfId="9588" xr:uid="{00000000-0005-0000-0000-00006B1D0000}"/>
    <cellStyle name="Currency 9 3 5 5" xfId="9589" xr:uid="{00000000-0005-0000-0000-00006C1D0000}"/>
    <cellStyle name="Currency 9 3 5 6" xfId="15968" xr:uid="{00000000-0005-0000-0000-00006D1D0000}"/>
    <cellStyle name="Currency 9 3 6" xfId="1977" xr:uid="{00000000-0005-0000-0000-00006E1D0000}"/>
    <cellStyle name="Currency 9 3 6 2" xfId="4992" xr:uid="{00000000-0005-0000-0000-00006F1D0000}"/>
    <cellStyle name="Currency 9 3 6 2 2" xfId="15969" xr:uid="{00000000-0005-0000-0000-0000701D0000}"/>
    <cellStyle name="Currency 9 3 6 3" xfId="15970" xr:uid="{00000000-0005-0000-0000-0000711D0000}"/>
    <cellStyle name="Currency 9 3 7" xfId="4977" xr:uid="{00000000-0005-0000-0000-0000721D0000}"/>
    <cellStyle name="Currency 9 3 8" xfId="9590" xr:uid="{00000000-0005-0000-0000-0000731D0000}"/>
    <cellStyle name="Currency 9 3 9" xfId="9591" xr:uid="{00000000-0005-0000-0000-0000741D0000}"/>
    <cellStyle name="Currency 9 4" xfId="1978" xr:uid="{00000000-0005-0000-0000-0000751D0000}"/>
    <cellStyle name="Currency 9 4 2" xfId="1979" xr:uid="{00000000-0005-0000-0000-0000761D0000}"/>
    <cellStyle name="Currency 9 4 2 2" xfId="1980" xr:uid="{00000000-0005-0000-0000-0000771D0000}"/>
    <cellStyle name="Currency 9 4 2 2 2" xfId="4995" xr:uid="{00000000-0005-0000-0000-0000781D0000}"/>
    <cellStyle name="Currency 9 4 2 2 2 2" xfId="15971" xr:uid="{00000000-0005-0000-0000-0000791D0000}"/>
    <cellStyle name="Currency 9 4 2 2 3" xfId="15972" xr:uid="{00000000-0005-0000-0000-00007A1D0000}"/>
    <cellStyle name="Currency 9 4 2 3" xfId="4994" xr:uid="{00000000-0005-0000-0000-00007B1D0000}"/>
    <cellStyle name="Currency 9 4 2 4" xfId="9592" xr:uid="{00000000-0005-0000-0000-00007C1D0000}"/>
    <cellStyle name="Currency 9 4 2 5" xfId="9593" xr:uid="{00000000-0005-0000-0000-00007D1D0000}"/>
    <cellStyle name="Currency 9 4 2 6" xfId="15973" xr:uid="{00000000-0005-0000-0000-00007E1D0000}"/>
    <cellStyle name="Currency 9 4 3" xfId="1981" xr:uid="{00000000-0005-0000-0000-00007F1D0000}"/>
    <cellStyle name="Currency 9 4 3 2" xfId="1982" xr:uid="{00000000-0005-0000-0000-0000801D0000}"/>
    <cellStyle name="Currency 9 4 3 2 2" xfId="4997" xr:uid="{00000000-0005-0000-0000-0000811D0000}"/>
    <cellStyle name="Currency 9 4 3 2 2 2" xfId="15974" xr:uid="{00000000-0005-0000-0000-0000821D0000}"/>
    <cellStyle name="Currency 9 4 3 2 3" xfId="15975" xr:uid="{00000000-0005-0000-0000-0000831D0000}"/>
    <cellStyle name="Currency 9 4 3 3" xfId="4996" xr:uid="{00000000-0005-0000-0000-0000841D0000}"/>
    <cellStyle name="Currency 9 4 3 4" xfId="9594" xr:uid="{00000000-0005-0000-0000-0000851D0000}"/>
    <cellStyle name="Currency 9 4 3 5" xfId="9595" xr:uid="{00000000-0005-0000-0000-0000861D0000}"/>
    <cellStyle name="Currency 9 4 3 6" xfId="15976" xr:uid="{00000000-0005-0000-0000-0000871D0000}"/>
    <cellStyle name="Currency 9 4 4" xfId="1983" xr:uid="{00000000-0005-0000-0000-0000881D0000}"/>
    <cellStyle name="Currency 9 4 4 2" xfId="1984" xr:uid="{00000000-0005-0000-0000-0000891D0000}"/>
    <cellStyle name="Currency 9 4 4 2 2" xfId="4999" xr:uid="{00000000-0005-0000-0000-00008A1D0000}"/>
    <cellStyle name="Currency 9 4 4 2 2 2" xfId="15977" xr:uid="{00000000-0005-0000-0000-00008B1D0000}"/>
    <cellStyle name="Currency 9 4 4 2 3" xfId="15978" xr:uid="{00000000-0005-0000-0000-00008C1D0000}"/>
    <cellStyle name="Currency 9 4 4 3" xfId="4998" xr:uid="{00000000-0005-0000-0000-00008D1D0000}"/>
    <cellStyle name="Currency 9 4 4 4" xfId="9596" xr:uid="{00000000-0005-0000-0000-00008E1D0000}"/>
    <cellStyle name="Currency 9 4 4 5" xfId="9597" xr:uid="{00000000-0005-0000-0000-00008F1D0000}"/>
    <cellStyle name="Currency 9 4 4 6" xfId="15979" xr:uid="{00000000-0005-0000-0000-0000901D0000}"/>
    <cellStyle name="Currency 9 4 5" xfId="1985" xr:uid="{00000000-0005-0000-0000-0000911D0000}"/>
    <cellStyle name="Currency 9 4 5 2" xfId="5000" xr:uid="{00000000-0005-0000-0000-0000921D0000}"/>
    <cellStyle name="Currency 9 4 5 2 2" xfId="15980" xr:uid="{00000000-0005-0000-0000-0000931D0000}"/>
    <cellStyle name="Currency 9 4 5 3" xfId="15981" xr:uid="{00000000-0005-0000-0000-0000941D0000}"/>
    <cellStyle name="Currency 9 4 6" xfId="4993" xr:uid="{00000000-0005-0000-0000-0000951D0000}"/>
    <cellStyle name="Currency 9 4 7" xfId="9598" xr:uid="{00000000-0005-0000-0000-0000961D0000}"/>
    <cellStyle name="Currency 9 4 8" xfId="9599" xr:uid="{00000000-0005-0000-0000-0000971D0000}"/>
    <cellStyle name="Currency 9 4 9" xfId="15982" xr:uid="{00000000-0005-0000-0000-0000981D0000}"/>
    <cellStyle name="Currency 9 5" xfId="1986" xr:uid="{00000000-0005-0000-0000-0000991D0000}"/>
    <cellStyle name="Currency 9 5 2" xfId="1987" xr:uid="{00000000-0005-0000-0000-00009A1D0000}"/>
    <cellStyle name="Currency 9 5 2 2" xfId="5002" xr:uid="{00000000-0005-0000-0000-00009B1D0000}"/>
    <cellStyle name="Currency 9 5 2 2 2" xfId="15983" xr:uid="{00000000-0005-0000-0000-00009C1D0000}"/>
    <cellStyle name="Currency 9 5 2 3" xfId="15984" xr:uid="{00000000-0005-0000-0000-00009D1D0000}"/>
    <cellStyle name="Currency 9 5 3" xfId="5001" xr:uid="{00000000-0005-0000-0000-00009E1D0000}"/>
    <cellStyle name="Currency 9 5 4" xfId="9600" xr:uid="{00000000-0005-0000-0000-00009F1D0000}"/>
    <cellStyle name="Currency 9 5 5" xfId="9601" xr:uid="{00000000-0005-0000-0000-0000A01D0000}"/>
    <cellStyle name="Currency 9 5 6" xfId="15985" xr:uid="{00000000-0005-0000-0000-0000A11D0000}"/>
    <cellStyle name="Currency 9 6" xfId="1988" xr:uid="{00000000-0005-0000-0000-0000A21D0000}"/>
    <cellStyle name="Currency 9 6 2" xfId="1989" xr:uid="{00000000-0005-0000-0000-0000A31D0000}"/>
    <cellStyle name="Currency 9 6 2 2" xfId="5004" xr:uid="{00000000-0005-0000-0000-0000A41D0000}"/>
    <cellStyle name="Currency 9 6 2 2 2" xfId="15986" xr:uid="{00000000-0005-0000-0000-0000A51D0000}"/>
    <cellStyle name="Currency 9 6 2 3" xfId="15987" xr:uid="{00000000-0005-0000-0000-0000A61D0000}"/>
    <cellStyle name="Currency 9 6 3" xfId="5003" xr:uid="{00000000-0005-0000-0000-0000A71D0000}"/>
    <cellStyle name="Currency 9 6 4" xfId="9602" xr:uid="{00000000-0005-0000-0000-0000A81D0000}"/>
    <cellStyle name="Currency 9 6 5" xfId="9603" xr:uid="{00000000-0005-0000-0000-0000A91D0000}"/>
    <cellStyle name="Currency 9 6 6" xfId="15988" xr:uid="{00000000-0005-0000-0000-0000AA1D0000}"/>
    <cellStyle name="Currency 9 7" xfId="1990" xr:uid="{00000000-0005-0000-0000-0000AB1D0000}"/>
    <cellStyle name="Currency 9 7 2" xfId="1991" xr:uid="{00000000-0005-0000-0000-0000AC1D0000}"/>
    <cellStyle name="Currency 9 7 2 2" xfId="5006" xr:uid="{00000000-0005-0000-0000-0000AD1D0000}"/>
    <cellStyle name="Currency 9 7 2 2 2" xfId="15989" xr:uid="{00000000-0005-0000-0000-0000AE1D0000}"/>
    <cellStyle name="Currency 9 7 2 3" xfId="15990" xr:uid="{00000000-0005-0000-0000-0000AF1D0000}"/>
    <cellStyle name="Currency 9 7 3" xfId="5005" xr:uid="{00000000-0005-0000-0000-0000B01D0000}"/>
    <cellStyle name="Currency 9 7 4" xfId="9604" xr:uid="{00000000-0005-0000-0000-0000B11D0000}"/>
    <cellStyle name="Currency 9 7 5" xfId="9605" xr:uid="{00000000-0005-0000-0000-0000B21D0000}"/>
    <cellStyle name="Currency 9 7 6" xfId="15991" xr:uid="{00000000-0005-0000-0000-0000B31D0000}"/>
    <cellStyle name="Currency 9 8" xfId="1992" xr:uid="{00000000-0005-0000-0000-0000B41D0000}"/>
    <cellStyle name="Currency 9 8 2" xfId="5007" xr:uid="{00000000-0005-0000-0000-0000B51D0000}"/>
    <cellStyle name="Currency 9 8 2 2" xfId="15992" xr:uid="{00000000-0005-0000-0000-0000B61D0000}"/>
    <cellStyle name="Currency 9 8 3" xfId="15993" xr:uid="{00000000-0005-0000-0000-0000B71D0000}"/>
    <cellStyle name="Currency 9 9" xfId="4960" xr:uid="{00000000-0005-0000-0000-0000B81D0000}"/>
    <cellStyle name="Currency_Construccion Edificio Aulas No.1 Centroa Regional UASD, Mao" xfId="163" xr:uid="{00000000-0005-0000-0000-0000B91D0000}"/>
    <cellStyle name="Currency0" xfId="1993" xr:uid="{00000000-0005-0000-0000-0000BA1D0000}"/>
    <cellStyle name="Currency0 2" xfId="4096" xr:uid="{00000000-0005-0000-0000-0000BB1D0000}"/>
    <cellStyle name="Currency0 3" xfId="15994" xr:uid="{00000000-0005-0000-0000-0000BC1D0000}"/>
    <cellStyle name="Date" xfId="1994" xr:uid="{00000000-0005-0000-0000-0000BD1D0000}"/>
    <cellStyle name="Date 2" xfId="4097" xr:uid="{00000000-0005-0000-0000-0000BE1D0000}"/>
    <cellStyle name="Date 3" xfId="15995" xr:uid="{00000000-0005-0000-0000-0000BF1D0000}"/>
    <cellStyle name="Dezimal [0]_Compiling Utility Macros" xfId="9606" xr:uid="{00000000-0005-0000-0000-0000C01D0000}"/>
    <cellStyle name="Dezimal_Compiling Utility Macros" xfId="9607" xr:uid="{00000000-0005-0000-0000-0000C11D0000}"/>
    <cellStyle name="Diseño" xfId="1995" xr:uid="{00000000-0005-0000-0000-0000C21D0000}"/>
    <cellStyle name="Emphasis 1" xfId="164" xr:uid="{00000000-0005-0000-0000-0000C31D0000}"/>
    <cellStyle name="Emphasis 1 2" xfId="1996" xr:uid="{00000000-0005-0000-0000-0000C41D0000}"/>
    <cellStyle name="Emphasis 1 3" xfId="1997" xr:uid="{00000000-0005-0000-0000-0000C51D0000}"/>
    <cellStyle name="Emphasis 1 4" xfId="9608" xr:uid="{00000000-0005-0000-0000-0000C61D0000}"/>
    <cellStyle name="Emphasis 1 5" xfId="9609" xr:uid="{00000000-0005-0000-0000-0000C71D0000}"/>
    <cellStyle name="Emphasis 2" xfId="165" xr:uid="{00000000-0005-0000-0000-0000C81D0000}"/>
    <cellStyle name="Emphasis 2 2" xfId="1998" xr:uid="{00000000-0005-0000-0000-0000C91D0000}"/>
    <cellStyle name="Emphasis 2 3" xfId="1999" xr:uid="{00000000-0005-0000-0000-0000CA1D0000}"/>
    <cellStyle name="Emphasis 2 4" xfId="9610" xr:uid="{00000000-0005-0000-0000-0000CB1D0000}"/>
    <cellStyle name="Emphasis 2 5" xfId="9611" xr:uid="{00000000-0005-0000-0000-0000CC1D0000}"/>
    <cellStyle name="Emphasis 3" xfId="166" xr:uid="{00000000-0005-0000-0000-0000CD1D0000}"/>
    <cellStyle name="Emphasis 3 2" xfId="2000" xr:uid="{00000000-0005-0000-0000-0000CE1D0000}"/>
    <cellStyle name="Emphasis 3 3" xfId="2001" xr:uid="{00000000-0005-0000-0000-0000CF1D0000}"/>
    <cellStyle name="Emphasis 3 4" xfId="9612" xr:uid="{00000000-0005-0000-0000-0000D01D0000}"/>
    <cellStyle name="Emphasis 3 5" xfId="9613" xr:uid="{00000000-0005-0000-0000-0000D11D0000}"/>
    <cellStyle name="Encabezado 1" xfId="483" xr:uid="{00000000-0005-0000-0000-0000D21D0000}"/>
    <cellStyle name="Encabezado 1 2" xfId="14176" xr:uid="{00000000-0005-0000-0000-0000D31D0000}"/>
    <cellStyle name="Encabezado 2" xfId="3845" xr:uid="{00000000-0005-0000-0000-0000D41D0000}"/>
    <cellStyle name="Encabezado 4" xfId="167" builtinId="19" customBuiltin="1"/>
    <cellStyle name="Encabezado 4 2" xfId="168" xr:uid="{00000000-0005-0000-0000-0000D61D0000}"/>
    <cellStyle name="Encabezado 4 2 2" xfId="4098" xr:uid="{00000000-0005-0000-0000-0000D71D0000}"/>
    <cellStyle name="Encabezado 4 2 2 2" xfId="19352" xr:uid="{00000000-0005-0000-0000-0000D81D0000}"/>
    <cellStyle name="Encabezado 4 2 2 3" xfId="19353" xr:uid="{00000000-0005-0000-0000-0000D91D0000}"/>
    <cellStyle name="Encabezado 4 2 3" xfId="19354" xr:uid="{00000000-0005-0000-0000-0000DA1D0000}"/>
    <cellStyle name="Encabezado 4 3" xfId="169" xr:uid="{00000000-0005-0000-0000-0000DB1D0000}"/>
    <cellStyle name="Encabezado 4 4" xfId="170" xr:uid="{00000000-0005-0000-0000-0000DC1D0000}"/>
    <cellStyle name="Encabezado 4 5" xfId="19355" xr:uid="{00000000-0005-0000-0000-0000DD1D0000}"/>
    <cellStyle name="Énfasis 1" xfId="171" xr:uid="{00000000-0005-0000-0000-0000DE1D0000}"/>
    <cellStyle name="Énfasis 2" xfId="172" xr:uid="{00000000-0005-0000-0000-0000DF1D0000}"/>
    <cellStyle name="Énfasis 2 2" xfId="14177" xr:uid="{00000000-0005-0000-0000-0000E01D0000}"/>
    <cellStyle name="Énfasis 3" xfId="173" xr:uid="{00000000-0005-0000-0000-0000E11D0000}"/>
    <cellStyle name="Énfasis1" xfId="174" builtinId="29" customBuiltin="1"/>
    <cellStyle name="Énfasis1 - 20%" xfId="175" xr:uid="{00000000-0005-0000-0000-0000E31D0000}"/>
    <cellStyle name="Énfasis1 - 20% 2" xfId="535" xr:uid="{00000000-0005-0000-0000-0000E41D0000}"/>
    <cellStyle name="Énfasis1 - 20% 3" xfId="14178" xr:uid="{00000000-0005-0000-0000-0000E51D0000}"/>
    <cellStyle name="Énfasis1 - 40%" xfId="176" xr:uid="{00000000-0005-0000-0000-0000E61D0000}"/>
    <cellStyle name="Énfasis1 - 40% 2" xfId="536" xr:uid="{00000000-0005-0000-0000-0000E71D0000}"/>
    <cellStyle name="Énfasis1 - 40% 3" xfId="14179" xr:uid="{00000000-0005-0000-0000-0000E81D0000}"/>
    <cellStyle name="Énfasis1 - 60%" xfId="177" xr:uid="{00000000-0005-0000-0000-0000E91D0000}"/>
    <cellStyle name="Énfasis1 - 60% 2" xfId="14180" xr:uid="{00000000-0005-0000-0000-0000EA1D0000}"/>
    <cellStyle name="Énfasis1 2" xfId="178" xr:uid="{00000000-0005-0000-0000-0000EB1D0000}"/>
    <cellStyle name="Énfasis1 2 2" xfId="4099" xr:uid="{00000000-0005-0000-0000-0000EC1D0000}"/>
    <cellStyle name="Énfasis1 2 2 2" xfId="19356" xr:uid="{00000000-0005-0000-0000-0000ED1D0000}"/>
    <cellStyle name="Énfasis1 2 2 3" xfId="19357" xr:uid="{00000000-0005-0000-0000-0000EE1D0000}"/>
    <cellStyle name="Énfasis1 2 3" xfId="19358" xr:uid="{00000000-0005-0000-0000-0000EF1D0000}"/>
    <cellStyle name="Énfasis1 3" xfId="179" xr:uid="{00000000-0005-0000-0000-0000F01D0000}"/>
    <cellStyle name="Énfasis1 4" xfId="180" xr:uid="{00000000-0005-0000-0000-0000F11D0000}"/>
    <cellStyle name="Énfasis1 5" xfId="19359" xr:uid="{00000000-0005-0000-0000-0000F21D0000}"/>
    <cellStyle name="Énfasis2" xfId="181" builtinId="33" customBuiltin="1"/>
    <cellStyle name="Énfasis2 - 20%" xfId="182" xr:uid="{00000000-0005-0000-0000-0000F41D0000}"/>
    <cellStyle name="Énfasis2 - 20% 2" xfId="537" xr:uid="{00000000-0005-0000-0000-0000F51D0000}"/>
    <cellStyle name="Énfasis2 - 20% 3" xfId="14181" xr:uid="{00000000-0005-0000-0000-0000F61D0000}"/>
    <cellStyle name="Énfasis2 - 40%" xfId="183" xr:uid="{00000000-0005-0000-0000-0000F71D0000}"/>
    <cellStyle name="Énfasis2 - 40% 2" xfId="538" xr:uid="{00000000-0005-0000-0000-0000F81D0000}"/>
    <cellStyle name="Énfasis2 - 60%" xfId="184" xr:uid="{00000000-0005-0000-0000-0000F91D0000}"/>
    <cellStyle name="Énfasis2 2" xfId="185" xr:uid="{00000000-0005-0000-0000-0000FA1D0000}"/>
    <cellStyle name="Énfasis2 2 2" xfId="4100" xr:uid="{00000000-0005-0000-0000-0000FB1D0000}"/>
    <cellStyle name="Énfasis2 2 2 2" xfId="19360" xr:uid="{00000000-0005-0000-0000-0000FC1D0000}"/>
    <cellStyle name="Énfasis2 2 2 3" xfId="19361" xr:uid="{00000000-0005-0000-0000-0000FD1D0000}"/>
    <cellStyle name="Énfasis2 2 3" xfId="9614" xr:uid="{00000000-0005-0000-0000-0000FE1D0000}"/>
    <cellStyle name="Énfasis2 2 4" xfId="9615" xr:uid="{00000000-0005-0000-0000-0000FF1D0000}"/>
    <cellStyle name="Énfasis2 3" xfId="186" xr:uid="{00000000-0005-0000-0000-0000001E0000}"/>
    <cellStyle name="Énfasis2 4" xfId="187" xr:uid="{00000000-0005-0000-0000-0000011E0000}"/>
    <cellStyle name="Énfasis2 5" xfId="19362" xr:uid="{00000000-0005-0000-0000-0000021E0000}"/>
    <cellStyle name="Énfasis3" xfId="188" builtinId="37" customBuiltin="1"/>
    <cellStyle name="Énfasis3 - 20%" xfId="189" xr:uid="{00000000-0005-0000-0000-0000041E0000}"/>
    <cellStyle name="Énfasis3 - 20% 2" xfId="539" xr:uid="{00000000-0005-0000-0000-0000051E0000}"/>
    <cellStyle name="Énfasis3 - 20% 3" xfId="14182" xr:uid="{00000000-0005-0000-0000-0000061E0000}"/>
    <cellStyle name="Énfasis3 - 40%" xfId="190" xr:uid="{00000000-0005-0000-0000-0000071E0000}"/>
    <cellStyle name="Énfasis3 - 40% 2" xfId="540" xr:uid="{00000000-0005-0000-0000-0000081E0000}"/>
    <cellStyle name="Énfasis3 - 40% 3" xfId="14183" xr:uid="{00000000-0005-0000-0000-0000091E0000}"/>
    <cellStyle name="Énfasis3 - 60%" xfId="191" xr:uid="{00000000-0005-0000-0000-00000A1E0000}"/>
    <cellStyle name="Énfasis3 2" xfId="192" xr:uid="{00000000-0005-0000-0000-00000B1E0000}"/>
    <cellStyle name="Énfasis3 2 2" xfId="4101" xr:uid="{00000000-0005-0000-0000-00000C1E0000}"/>
    <cellStyle name="Énfasis3 2 2 2" xfId="19363" xr:uid="{00000000-0005-0000-0000-00000D1E0000}"/>
    <cellStyle name="Énfasis3 2 2 3" xfId="19364" xr:uid="{00000000-0005-0000-0000-00000E1E0000}"/>
    <cellStyle name="Énfasis3 2 3" xfId="19365" xr:uid="{00000000-0005-0000-0000-00000F1E0000}"/>
    <cellStyle name="Énfasis3 3" xfId="193" xr:uid="{00000000-0005-0000-0000-0000101E0000}"/>
    <cellStyle name="Énfasis3 4" xfId="194" xr:uid="{00000000-0005-0000-0000-0000111E0000}"/>
    <cellStyle name="Énfasis3 5" xfId="19366" xr:uid="{00000000-0005-0000-0000-0000121E0000}"/>
    <cellStyle name="Énfasis4" xfId="195" builtinId="41" customBuiltin="1"/>
    <cellStyle name="Énfasis4 - 20%" xfId="196" xr:uid="{00000000-0005-0000-0000-0000141E0000}"/>
    <cellStyle name="Énfasis4 - 20% 2" xfId="541" xr:uid="{00000000-0005-0000-0000-0000151E0000}"/>
    <cellStyle name="Énfasis4 - 20% 3" xfId="14184" xr:uid="{00000000-0005-0000-0000-0000161E0000}"/>
    <cellStyle name="Énfasis4 - 40%" xfId="197" xr:uid="{00000000-0005-0000-0000-0000171E0000}"/>
    <cellStyle name="Énfasis4 - 40% 2" xfId="542" xr:uid="{00000000-0005-0000-0000-0000181E0000}"/>
    <cellStyle name="Énfasis4 - 60%" xfId="198" xr:uid="{00000000-0005-0000-0000-0000191E0000}"/>
    <cellStyle name="Énfasis4 - 60% 2" xfId="14185" xr:uid="{00000000-0005-0000-0000-00001A1E0000}"/>
    <cellStyle name="Énfasis4 2" xfId="199" xr:uid="{00000000-0005-0000-0000-00001B1E0000}"/>
    <cellStyle name="Énfasis4 2 2" xfId="4102" xr:uid="{00000000-0005-0000-0000-00001C1E0000}"/>
    <cellStyle name="Énfasis4 2 2 2" xfId="19367" xr:uid="{00000000-0005-0000-0000-00001D1E0000}"/>
    <cellStyle name="Énfasis4 2 2 3" xfId="19368" xr:uid="{00000000-0005-0000-0000-00001E1E0000}"/>
    <cellStyle name="Énfasis4 2 3" xfId="19369" xr:uid="{00000000-0005-0000-0000-00001F1E0000}"/>
    <cellStyle name="Énfasis4 3" xfId="200" xr:uid="{00000000-0005-0000-0000-0000201E0000}"/>
    <cellStyle name="Énfasis4 4" xfId="201" xr:uid="{00000000-0005-0000-0000-0000211E0000}"/>
    <cellStyle name="Énfasis4 5" xfId="19370" xr:uid="{00000000-0005-0000-0000-0000221E0000}"/>
    <cellStyle name="Énfasis5" xfId="202" builtinId="45" customBuiltin="1"/>
    <cellStyle name="Énfasis5 - 20%" xfId="203" xr:uid="{00000000-0005-0000-0000-0000241E0000}"/>
    <cellStyle name="Énfasis5 - 20% 2" xfId="543" xr:uid="{00000000-0005-0000-0000-0000251E0000}"/>
    <cellStyle name="Énfasis5 - 20% 3" xfId="14186" xr:uid="{00000000-0005-0000-0000-0000261E0000}"/>
    <cellStyle name="Énfasis5 - 40%" xfId="204" xr:uid="{00000000-0005-0000-0000-0000271E0000}"/>
    <cellStyle name="Énfasis5 - 40% 2" xfId="544" xr:uid="{00000000-0005-0000-0000-0000281E0000}"/>
    <cellStyle name="Énfasis5 - 40% 3" xfId="14187" xr:uid="{00000000-0005-0000-0000-0000291E0000}"/>
    <cellStyle name="Énfasis5 - 60%" xfId="205" xr:uid="{00000000-0005-0000-0000-00002A1E0000}"/>
    <cellStyle name="Énfasis5 - 60% 2" xfId="14188" xr:uid="{00000000-0005-0000-0000-00002B1E0000}"/>
    <cellStyle name="Énfasis5 2" xfId="206" xr:uid="{00000000-0005-0000-0000-00002C1E0000}"/>
    <cellStyle name="Énfasis5 2 2" xfId="4103" xr:uid="{00000000-0005-0000-0000-00002D1E0000}"/>
    <cellStyle name="Énfasis5 2 2 2" xfId="19371" xr:uid="{00000000-0005-0000-0000-00002E1E0000}"/>
    <cellStyle name="Énfasis5 2 2 3" xfId="19372" xr:uid="{00000000-0005-0000-0000-00002F1E0000}"/>
    <cellStyle name="Énfasis5 2 3" xfId="19373" xr:uid="{00000000-0005-0000-0000-0000301E0000}"/>
    <cellStyle name="Énfasis5 3" xfId="207" xr:uid="{00000000-0005-0000-0000-0000311E0000}"/>
    <cellStyle name="Énfasis5 4" xfId="208" xr:uid="{00000000-0005-0000-0000-0000321E0000}"/>
    <cellStyle name="Énfasis5 5" xfId="19374" xr:uid="{00000000-0005-0000-0000-0000331E0000}"/>
    <cellStyle name="Énfasis6" xfId="209" builtinId="49" customBuiltin="1"/>
    <cellStyle name="Énfasis6 - 20%" xfId="210" xr:uid="{00000000-0005-0000-0000-0000351E0000}"/>
    <cellStyle name="Énfasis6 - 20% 2" xfId="545" xr:uid="{00000000-0005-0000-0000-0000361E0000}"/>
    <cellStyle name="Énfasis6 - 20% 3" xfId="14189" xr:uid="{00000000-0005-0000-0000-0000371E0000}"/>
    <cellStyle name="Énfasis6 - 40%" xfId="211" xr:uid="{00000000-0005-0000-0000-0000381E0000}"/>
    <cellStyle name="Énfasis6 - 40% 2" xfId="546" xr:uid="{00000000-0005-0000-0000-0000391E0000}"/>
    <cellStyle name="Énfasis6 - 40% 3" xfId="14190" xr:uid="{00000000-0005-0000-0000-00003A1E0000}"/>
    <cellStyle name="Énfasis6 - 60%" xfId="212" xr:uid="{00000000-0005-0000-0000-00003B1E0000}"/>
    <cellStyle name="Énfasis6 - 60% 2" xfId="14191" xr:uid="{00000000-0005-0000-0000-00003C1E0000}"/>
    <cellStyle name="Énfasis6 2" xfId="213" xr:uid="{00000000-0005-0000-0000-00003D1E0000}"/>
    <cellStyle name="Énfasis6 2 2" xfId="4104" xr:uid="{00000000-0005-0000-0000-00003E1E0000}"/>
    <cellStyle name="Énfasis6 2 2 2" xfId="19375" xr:uid="{00000000-0005-0000-0000-00003F1E0000}"/>
    <cellStyle name="Énfasis6 2 2 3" xfId="19376" xr:uid="{00000000-0005-0000-0000-0000401E0000}"/>
    <cellStyle name="Énfasis6 2 3" xfId="19377" xr:uid="{00000000-0005-0000-0000-0000411E0000}"/>
    <cellStyle name="Énfasis6 3" xfId="214" xr:uid="{00000000-0005-0000-0000-0000421E0000}"/>
    <cellStyle name="Énfasis6 4" xfId="215" xr:uid="{00000000-0005-0000-0000-0000431E0000}"/>
    <cellStyle name="Énfasis6 5" xfId="19378" xr:uid="{00000000-0005-0000-0000-0000441E0000}"/>
    <cellStyle name="Entrada" xfId="216" builtinId="20" customBuiltin="1"/>
    <cellStyle name="Entrada 2" xfId="217" xr:uid="{00000000-0005-0000-0000-0000461E0000}"/>
    <cellStyle name="Entrada 2 10" xfId="9616" xr:uid="{00000000-0005-0000-0000-0000471E0000}"/>
    <cellStyle name="Entrada 2 10 2" xfId="9617" xr:uid="{00000000-0005-0000-0000-0000481E0000}"/>
    <cellStyle name="Entrada 2 10 2 2" xfId="9618" xr:uid="{00000000-0005-0000-0000-0000491E0000}"/>
    <cellStyle name="Entrada 2 10 2 3" xfId="15996" xr:uid="{00000000-0005-0000-0000-00004A1E0000}"/>
    <cellStyle name="Entrada 2 10 3" xfId="9619" xr:uid="{00000000-0005-0000-0000-00004B1E0000}"/>
    <cellStyle name="Entrada 2 10 3 2" xfId="15997" xr:uid="{00000000-0005-0000-0000-00004C1E0000}"/>
    <cellStyle name="Entrada 2 10 3 3" xfId="15998" xr:uid="{00000000-0005-0000-0000-00004D1E0000}"/>
    <cellStyle name="Entrada 2 10 4" xfId="15999" xr:uid="{00000000-0005-0000-0000-00004E1E0000}"/>
    <cellStyle name="Entrada 2 10 5" xfId="16000" xr:uid="{00000000-0005-0000-0000-00004F1E0000}"/>
    <cellStyle name="Entrada 2 11" xfId="9620" xr:uid="{00000000-0005-0000-0000-0000501E0000}"/>
    <cellStyle name="Entrada 2 11 2" xfId="9621" xr:uid="{00000000-0005-0000-0000-0000511E0000}"/>
    <cellStyle name="Entrada 2 11 2 2" xfId="9622" xr:uid="{00000000-0005-0000-0000-0000521E0000}"/>
    <cellStyle name="Entrada 2 11 2 3" xfId="16001" xr:uid="{00000000-0005-0000-0000-0000531E0000}"/>
    <cellStyle name="Entrada 2 11 3" xfId="9623" xr:uid="{00000000-0005-0000-0000-0000541E0000}"/>
    <cellStyle name="Entrada 2 11 3 2" xfId="16002" xr:uid="{00000000-0005-0000-0000-0000551E0000}"/>
    <cellStyle name="Entrada 2 11 3 3" xfId="16003" xr:uid="{00000000-0005-0000-0000-0000561E0000}"/>
    <cellStyle name="Entrada 2 11 4" xfId="16004" xr:uid="{00000000-0005-0000-0000-0000571E0000}"/>
    <cellStyle name="Entrada 2 11 5" xfId="16005" xr:uid="{00000000-0005-0000-0000-0000581E0000}"/>
    <cellStyle name="Entrada 2 12" xfId="9624" xr:uid="{00000000-0005-0000-0000-0000591E0000}"/>
    <cellStyle name="Entrada 2 12 2" xfId="9625" xr:uid="{00000000-0005-0000-0000-00005A1E0000}"/>
    <cellStyle name="Entrada 2 12 3" xfId="16006" xr:uid="{00000000-0005-0000-0000-00005B1E0000}"/>
    <cellStyle name="Entrada 2 13" xfId="9626" xr:uid="{00000000-0005-0000-0000-00005C1E0000}"/>
    <cellStyle name="Entrada 2 13 2" xfId="16007" xr:uid="{00000000-0005-0000-0000-00005D1E0000}"/>
    <cellStyle name="Entrada 2 13 3" xfId="16008" xr:uid="{00000000-0005-0000-0000-00005E1E0000}"/>
    <cellStyle name="Entrada 2 14" xfId="16009" xr:uid="{00000000-0005-0000-0000-00005F1E0000}"/>
    <cellStyle name="Entrada 2 15" xfId="16010" xr:uid="{00000000-0005-0000-0000-0000601E0000}"/>
    <cellStyle name="Entrada 2 2" xfId="2002" xr:uid="{00000000-0005-0000-0000-0000611E0000}"/>
    <cellStyle name="Entrada 2 2 2" xfId="2003" xr:uid="{00000000-0005-0000-0000-0000621E0000}"/>
    <cellStyle name="Entrada 2 2 2 2" xfId="9627" xr:uid="{00000000-0005-0000-0000-0000631E0000}"/>
    <cellStyle name="Entrada 2 2 2 2 2" xfId="9628" xr:uid="{00000000-0005-0000-0000-0000641E0000}"/>
    <cellStyle name="Entrada 2 2 2 2 3" xfId="16011" xr:uid="{00000000-0005-0000-0000-0000651E0000}"/>
    <cellStyle name="Entrada 2 2 2 2 4" xfId="16012" xr:uid="{00000000-0005-0000-0000-0000661E0000}"/>
    <cellStyle name="Entrada 2 2 2 3" xfId="9629" xr:uid="{00000000-0005-0000-0000-0000671E0000}"/>
    <cellStyle name="Entrada 2 2 2 3 2" xfId="16013" xr:uid="{00000000-0005-0000-0000-0000681E0000}"/>
    <cellStyle name="Entrada 2 2 2 3 3" xfId="16014" xr:uid="{00000000-0005-0000-0000-0000691E0000}"/>
    <cellStyle name="Entrada 2 2 2 4" xfId="16015" xr:uid="{00000000-0005-0000-0000-00006A1E0000}"/>
    <cellStyle name="Entrada 2 2 2 5" xfId="16016" xr:uid="{00000000-0005-0000-0000-00006B1E0000}"/>
    <cellStyle name="Entrada 2 2 3" xfId="2004" xr:uid="{00000000-0005-0000-0000-00006C1E0000}"/>
    <cellStyle name="Entrada 2 2 3 2" xfId="9630" xr:uid="{00000000-0005-0000-0000-00006D1E0000}"/>
    <cellStyle name="Entrada 2 2 3 2 2" xfId="9631" xr:uid="{00000000-0005-0000-0000-00006E1E0000}"/>
    <cellStyle name="Entrada 2 2 3 2 3" xfId="16017" xr:uid="{00000000-0005-0000-0000-00006F1E0000}"/>
    <cellStyle name="Entrada 2 2 3 2 4" xfId="16018" xr:uid="{00000000-0005-0000-0000-0000701E0000}"/>
    <cellStyle name="Entrada 2 2 3 3" xfId="9632" xr:uid="{00000000-0005-0000-0000-0000711E0000}"/>
    <cellStyle name="Entrada 2 2 3 3 2" xfId="16019" xr:uid="{00000000-0005-0000-0000-0000721E0000}"/>
    <cellStyle name="Entrada 2 2 3 3 3" xfId="16020" xr:uid="{00000000-0005-0000-0000-0000731E0000}"/>
    <cellStyle name="Entrada 2 2 3 4" xfId="16021" xr:uid="{00000000-0005-0000-0000-0000741E0000}"/>
    <cellStyle name="Entrada 2 2 3 5" xfId="16022" xr:uid="{00000000-0005-0000-0000-0000751E0000}"/>
    <cellStyle name="Entrada 2 2 4" xfId="9633" xr:uid="{00000000-0005-0000-0000-0000761E0000}"/>
    <cellStyle name="Entrada 2 2 4 2" xfId="9634" xr:uid="{00000000-0005-0000-0000-0000771E0000}"/>
    <cellStyle name="Entrada 2 2 4 3" xfId="16023" xr:uid="{00000000-0005-0000-0000-0000781E0000}"/>
    <cellStyle name="Entrada 2 2 4 4" xfId="16024" xr:uid="{00000000-0005-0000-0000-0000791E0000}"/>
    <cellStyle name="Entrada 2 2 5" xfId="9635" xr:uid="{00000000-0005-0000-0000-00007A1E0000}"/>
    <cellStyle name="Entrada 2 2 5 2" xfId="16025" xr:uid="{00000000-0005-0000-0000-00007B1E0000}"/>
    <cellStyle name="Entrada 2 2 5 3" xfId="16026" xr:uid="{00000000-0005-0000-0000-00007C1E0000}"/>
    <cellStyle name="Entrada 2 2 6" xfId="16027" xr:uid="{00000000-0005-0000-0000-00007D1E0000}"/>
    <cellStyle name="Entrada 2 2 7" xfId="16028" xr:uid="{00000000-0005-0000-0000-00007E1E0000}"/>
    <cellStyle name="Entrada 2 2 8" xfId="16029" xr:uid="{00000000-0005-0000-0000-00007F1E0000}"/>
    <cellStyle name="Entrada 2 3" xfId="2005" xr:uid="{00000000-0005-0000-0000-0000801E0000}"/>
    <cellStyle name="Entrada 2 3 2" xfId="9636" xr:uid="{00000000-0005-0000-0000-0000811E0000}"/>
    <cellStyle name="Entrada 2 3 2 2" xfId="9637" xr:uid="{00000000-0005-0000-0000-0000821E0000}"/>
    <cellStyle name="Entrada 2 3 2 3" xfId="16030" xr:uid="{00000000-0005-0000-0000-0000831E0000}"/>
    <cellStyle name="Entrada 2 3 2 4" xfId="16031" xr:uid="{00000000-0005-0000-0000-0000841E0000}"/>
    <cellStyle name="Entrada 2 3 3" xfId="9638" xr:uid="{00000000-0005-0000-0000-0000851E0000}"/>
    <cellStyle name="Entrada 2 3 3 2" xfId="16032" xr:uid="{00000000-0005-0000-0000-0000861E0000}"/>
    <cellStyle name="Entrada 2 3 3 3" xfId="16033" xr:uid="{00000000-0005-0000-0000-0000871E0000}"/>
    <cellStyle name="Entrada 2 3 4" xfId="16034" xr:uid="{00000000-0005-0000-0000-0000881E0000}"/>
    <cellStyle name="Entrada 2 3 5" xfId="16035" xr:uid="{00000000-0005-0000-0000-0000891E0000}"/>
    <cellStyle name="Entrada 2 4" xfId="2006" xr:uid="{00000000-0005-0000-0000-00008A1E0000}"/>
    <cellStyle name="Entrada 2 4 2" xfId="9639" xr:uid="{00000000-0005-0000-0000-00008B1E0000}"/>
    <cellStyle name="Entrada 2 4 2 2" xfId="9640" xr:uid="{00000000-0005-0000-0000-00008C1E0000}"/>
    <cellStyle name="Entrada 2 4 2 3" xfId="16036" xr:uid="{00000000-0005-0000-0000-00008D1E0000}"/>
    <cellStyle name="Entrada 2 4 2 4" xfId="16037" xr:uid="{00000000-0005-0000-0000-00008E1E0000}"/>
    <cellStyle name="Entrada 2 4 3" xfId="9641" xr:uid="{00000000-0005-0000-0000-00008F1E0000}"/>
    <cellStyle name="Entrada 2 4 3 2" xfId="16038" xr:uid="{00000000-0005-0000-0000-0000901E0000}"/>
    <cellStyle name="Entrada 2 4 3 3" xfId="16039" xr:uid="{00000000-0005-0000-0000-0000911E0000}"/>
    <cellStyle name="Entrada 2 4 4" xfId="16040" xr:uid="{00000000-0005-0000-0000-0000921E0000}"/>
    <cellStyle name="Entrada 2 4 5" xfId="16041" xr:uid="{00000000-0005-0000-0000-0000931E0000}"/>
    <cellStyle name="Entrada 2 5" xfId="2007" xr:uid="{00000000-0005-0000-0000-0000941E0000}"/>
    <cellStyle name="Entrada 2 5 2" xfId="9642" xr:uid="{00000000-0005-0000-0000-0000951E0000}"/>
    <cellStyle name="Entrada 2 5 2 2" xfId="9643" xr:uid="{00000000-0005-0000-0000-0000961E0000}"/>
    <cellStyle name="Entrada 2 5 2 3" xfId="16042" xr:uid="{00000000-0005-0000-0000-0000971E0000}"/>
    <cellStyle name="Entrada 2 5 2 4" xfId="16043" xr:uid="{00000000-0005-0000-0000-0000981E0000}"/>
    <cellStyle name="Entrada 2 5 3" xfId="9644" xr:uid="{00000000-0005-0000-0000-0000991E0000}"/>
    <cellStyle name="Entrada 2 5 3 2" xfId="16044" xr:uid="{00000000-0005-0000-0000-00009A1E0000}"/>
    <cellStyle name="Entrada 2 5 3 3" xfId="16045" xr:uid="{00000000-0005-0000-0000-00009B1E0000}"/>
    <cellStyle name="Entrada 2 5 4" xfId="16046" xr:uid="{00000000-0005-0000-0000-00009C1E0000}"/>
    <cellStyle name="Entrada 2 5 5" xfId="16047" xr:uid="{00000000-0005-0000-0000-00009D1E0000}"/>
    <cellStyle name="Entrada 2 6" xfId="2008" xr:uid="{00000000-0005-0000-0000-00009E1E0000}"/>
    <cellStyle name="Entrada 2 6 2" xfId="9645" xr:uid="{00000000-0005-0000-0000-00009F1E0000}"/>
    <cellStyle name="Entrada 2 6 2 2" xfId="9646" xr:uid="{00000000-0005-0000-0000-0000A01E0000}"/>
    <cellStyle name="Entrada 2 6 2 3" xfId="16048" xr:uid="{00000000-0005-0000-0000-0000A11E0000}"/>
    <cellStyle name="Entrada 2 6 2 4" xfId="16049" xr:uid="{00000000-0005-0000-0000-0000A21E0000}"/>
    <cellStyle name="Entrada 2 6 3" xfId="9647" xr:uid="{00000000-0005-0000-0000-0000A31E0000}"/>
    <cellStyle name="Entrada 2 6 3 2" xfId="16050" xr:uid="{00000000-0005-0000-0000-0000A41E0000}"/>
    <cellStyle name="Entrada 2 6 3 3" xfId="16051" xr:uid="{00000000-0005-0000-0000-0000A51E0000}"/>
    <cellStyle name="Entrada 2 6 4" xfId="16052" xr:uid="{00000000-0005-0000-0000-0000A61E0000}"/>
    <cellStyle name="Entrada 2 6 5" xfId="16053" xr:uid="{00000000-0005-0000-0000-0000A71E0000}"/>
    <cellStyle name="Entrada 2 7" xfId="2009" xr:uid="{00000000-0005-0000-0000-0000A81E0000}"/>
    <cellStyle name="Entrada 2 7 2" xfId="9648" xr:uid="{00000000-0005-0000-0000-0000A91E0000}"/>
    <cellStyle name="Entrada 2 7 2 2" xfId="9649" xr:uid="{00000000-0005-0000-0000-0000AA1E0000}"/>
    <cellStyle name="Entrada 2 7 2 3" xfId="16054" xr:uid="{00000000-0005-0000-0000-0000AB1E0000}"/>
    <cellStyle name="Entrada 2 7 2 4" xfId="16055" xr:uid="{00000000-0005-0000-0000-0000AC1E0000}"/>
    <cellStyle name="Entrada 2 7 3" xfId="9650" xr:uid="{00000000-0005-0000-0000-0000AD1E0000}"/>
    <cellStyle name="Entrada 2 7 3 2" xfId="16056" xr:uid="{00000000-0005-0000-0000-0000AE1E0000}"/>
    <cellStyle name="Entrada 2 7 3 3" xfId="16057" xr:uid="{00000000-0005-0000-0000-0000AF1E0000}"/>
    <cellStyle name="Entrada 2 7 4" xfId="16058" xr:uid="{00000000-0005-0000-0000-0000B01E0000}"/>
    <cellStyle name="Entrada 2 7 5" xfId="16059" xr:uid="{00000000-0005-0000-0000-0000B11E0000}"/>
    <cellStyle name="Entrada 2 8" xfId="2010" xr:uid="{00000000-0005-0000-0000-0000B21E0000}"/>
    <cellStyle name="Entrada 2 8 2" xfId="9651" xr:uid="{00000000-0005-0000-0000-0000B31E0000}"/>
    <cellStyle name="Entrada 2 8 2 2" xfId="9652" xr:uid="{00000000-0005-0000-0000-0000B41E0000}"/>
    <cellStyle name="Entrada 2 8 2 3" xfId="16060" xr:uid="{00000000-0005-0000-0000-0000B51E0000}"/>
    <cellStyle name="Entrada 2 8 2 4" xfId="16061" xr:uid="{00000000-0005-0000-0000-0000B61E0000}"/>
    <cellStyle name="Entrada 2 8 3" xfId="9653" xr:uid="{00000000-0005-0000-0000-0000B71E0000}"/>
    <cellStyle name="Entrada 2 8 3 2" xfId="16062" xr:uid="{00000000-0005-0000-0000-0000B81E0000}"/>
    <cellStyle name="Entrada 2 8 3 3" xfId="16063" xr:uid="{00000000-0005-0000-0000-0000B91E0000}"/>
    <cellStyle name="Entrada 2 8 4" xfId="16064" xr:uid="{00000000-0005-0000-0000-0000BA1E0000}"/>
    <cellStyle name="Entrada 2 8 5" xfId="16065" xr:uid="{00000000-0005-0000-0000-0000BB1E0000}"/>
    <cellStyle name="Entrada 2 9" xfId="4105" xr:uid="{00000000-0005-0000-0000-0000BC1E0000}"/>
    <cellStyle name="Entrada 2 9 2" xfId="9654" xr:uid="{00000000-0005-0000-0000-0000BD1E0000}"/>
    <cellStyle name="Entrada 2 9 2 2" xfId="9655" xr:uid="{00000000-0005-0000-0000-0000BE1E0000}"/>
    <cellStyle name="Entrada 2 9 2 3" xfId="16066" xr:uid="{00000000-0005-0000-0000-0000BF1E0000}"/>
    <cellStyle name="Entrada 2 9 2 4" xfId="16067" xr:uid="{00000000-0005-0000-0000-0000C01E0000}"/>
    <cellStyle name="Entrada 2 9 3" xfId="9656" xr:uid="{00000000-0005-0000-0000-0000C11E0000}"/>
    <cellStyle name="Entrada 2 9 3 2" xfId="16068" xr:uid="{00000000-0005-0000-0000-0000C21E0000}"/>
    <cellStyle name="Entrada 2 9 3 3" xfId="16069" xr:uid="{00000000-0005-0000-0000-0000C31E0000}"/>
    <cellStyle name="Entrada 2 9 4" xfId="16070" xr:uid="{00000000-0005-0000-0000-0000C41E0000}"/>
    <cellStyle name="Entrada 2 9 5" xfId="16071" xr:uid="{00000000-0005-0000-0000-0000C51E0000}"/>
    <cellStyle name="Entrada 3" xfId="218" xr:uid="{00000000-0005-0000-0000-0000C61E0000}"/>
    <cellStyle name="Entrada 3 10" xfId="9657" xr:uid="{00000000-0005-0000-0000-0000C71E0000}"/>
    <cellStyle name="Entrada 3 10 2" xfId="9658" xr:uid="{00000000-0005-0000-0000-0000C81E0000}"/>
    <cellStyle name="Entrada 3 10 2 2" xfId="9659" xr:uid="{00000000-0005-0000-0000-0000C91E0000}"/>
    <cellStyle name="Entrada 3 10 2 3" xfId="16072" xr:uid="{00000000-0005-0000-0000-0000CA1E0000}"/>
    <cellStyle name="Entrada 3 10 3" xfId="9660" xr:uid="{00000000-0005-0000-0000-0000CB1E0000}"/>
    <cellStyle name="Entrada 3 10 3 2" xfId="16073" xr:uid="{00000000-0005-0000-0000-0000CC1E0000}"/>
    <cellStyle name="Entrada 3 10 3 3" xfId="16074" xr:uid="{00000000-0005-0000-0000-0000CD1E0000}"/>
    <cellStyle name="Entrada 3 10 4" xfId="16075" xr:uid="{00000000-0005-0000-0000-0000CE1E0000}"/>
    <cellStyle name="Entrada 3 10 5" xfId="16076" xr:uid="{00000000-0005-0000-0000-0000CF1E0000}"/>
    <cellStyle name="Entrada 3 11" xfId="9661" xr:uid="{00000000-0005-0000-0000-0000D01E0000}"/>
    <cellStyle name="Entrada 3 11 2" xfId="9662" xr:uid="{00000000-0005-0000-0000-0000D11E0000}"/>
    <cellStyle name="Entrada 3 11 3" xfId="16077" xr:uid="{00000000-0005-0000-0000-0000D21E0000}"/>
    <cellStyle name="Entrada 3 12" xfId="9663" xr:uid="{00000000-0005-0000-0000-0000D31E0000}"/>
    <cellStyle name="Entrada 3 12 2" xfId="16078" xr:uid="{00000000-0005-0000-0000-0000D41E0000}"/>
    <cellStyle name="Entrada 3 12 3" xfId="16079" xr:uid="{00000000-0005-0000-0000-0000D51E0000}"/>
    <cellStyle name="Entrada 3 13" xfId="16080" xr:uid="{00000000-0005-0000-0000-0000D61E0000}"/>
    <cellStyle name="Entrada 3 14" xfId="16081" xr:uid="{00000000-0005-0000-0000-0000D71E0000}"/>
    <cellStyle name="Entrada 3 2" xfId="2011" xr:uid="{00000000-0005-0000-0000-0000D81E0000}"/>
    <cellStyle name="Entrada 3 2 2" xfId="2012" xr:uid="{00000000-0005-0000-0000-0000D91E0000}"/>
    <cellStyle name="Entrada 3 2 2 2" xfId="9664" xr:uid="{00000000-0005-0000-0000-0000DA1E0000}"/>
    <cellStyle name="Entrada 3 2 2 2 2" xfId="9665" xr:uid="{00000000-0005-0000-0000-0000DB1E0000}"/>
    <cellStyle name="Entrada 3 2 2 2 3" xfId="16082" xr:uid="{00000000-0005-0000-0000-0000DC1E0000}"/>
    <cellStyle name="Entrada 3 2 2 2 4" xfId="16083" xr:uid="{00000000-0005-0000-0000-0000DD1E0000}"/>
    <cellStyle name="Entrada 3 2 2 3" xfId="9666" xr:uid="{00000000-0005-0000-0000-0000DE1E0000}"/>
    <cellStyle name="Entrada 3 2 2 3 2" xfId="16084" xr:uid="{00000000-0005-0000-0000-0000DF1E0000}"/>
    <cellStyle name="Entrada 3 2 2 3 3" xfId="16085" xr:uid="{00000000-0005-0000-0000-0000E01E0000}"/>
    <cellStyle name="Entrada 3 2 2 4" xfId="16086" xr:uid="{00000000-0005-0000-0000-0000E11E0000}"/>
    <cellStyle name="Entrada 3 2 2 5" xfId="16087" xr:uid="{00000000-0005-0000-0000-0000E21E0000}"/>
    <cellStyle name="Entrada 3 2 3" xfId="2013" xr:uid="{00000000-0005-0000-0000-0000E31E0000}"/>
    <cellStyle name="Entrada 3 2 3 2" xfId="9667" xr:uid="{00000000-0005-0000-0000-0000E41E0000}"/>
    <cellStyle name="Entrada 3 2 3 2 2" xfId="9668" xr:uid="{00000000-0005-0000-0000-0000E51E0000}"/>
    <cellStyle name="Entrada 3 2 3 2 3" xfId="16088" xr:uid="{00000000-0005-0000-0000-0000E61E0000}"/>
    <cellStyle name="Entrada 3 2 3 2 4" xfId="16089" xr:uid="{00000000-0005-0000-0000-0000E71E0000}"/>
    <cellStyle name="Entrada 3 2 3 3" xfId="9669" xr:uid="{00000000-0005-0000-0000-0000E81E0000}"/>
    <cellStyle name="Entrada 3 2 3 3 2" xfId="16090" xr:uid="{00000000-0005-0000-0000-0000E91E0000}"/>
    <cellStyle name="Entrada 3 2 3 3 3" xfId="16091" xr:uid="{00000000-0005-0000-0000-0000EA1E0000}"/>
    <cellStyle name="Entrada 3 2 3 4" xfId="16092" xr:uid="{00000000-0005-0000-0000-0000EB1E0000}"/>
    <cellStyle name="Entrada 3 2 3 5" xfId="16093" xr:uid="{00000000-0005-0000-0000-0000EC1E0000}"/>
    <cellStyle name="Entrada 3 2 4" xfId="9670" xr:uid="{00000000-0005-0000-0000-0000ED1E0000}"/>
    <cellStyle name="Entrada 3 2 4 2" xfId="9671" xr:uid="{00000000-0005-0000-0000-0000EE1E0000}"/>
    <cellStyle name="Entrada 3 2 4 3" xfId="16094" xr:uid="{00000000-0005-0000-0000-0000EF1E0000}"/>
    <cellStyle name="Entrada 3 2 4 4" xfId="16095" xr:uid="{00000000-0005-0000-0000-0000F01E0000}"/>
    <cellStyle name="Entrada 3 2 5" xfId="9672" xr:uid="{00000000-0005-0000-0000-0000F11E0000}"/>
    <cellStyle name="Entrada 3 2 5 2" xfId="16096" xr:uid="{00000000-0005-0000-0000-0000F21E0000}"/>
    <cellStyle name="Entrada 3 2 5 3" xfId="16097" xr:uid="{00000000-0005-0000-0000-0000F31E0000}"/>
    <cellStyle name="Entrada 3 2 6" xfId="16098" xr:uid="{00000000-0005-0000-0000-0000F41E0000}"/>
    <cellStyle name="Entrada 3 2 7" xfId="16099" xr:uid="{00000000-0005-0000-0000-0000F51E0000}"/>
    <cellStyle name="Entrada 3 3" xfId="2014" xr:uid="{00000000-0005-0000-0000-0000F61E0000}"/>
    <cellStyle name="Entrada 3 3 2" xfId="9673" xr:uid="{00000000-0005-0000-0000-0000F71E0000}"/>
    <cellStyle name="Entrada 3 3 2 2" xfId="9674" xr:uid="{00000000-0005-0000-0000-0000F81E0000}"/>
    <cellStyle name="Entrada 3 3 2 3" xfId="16100" xr:uid="{00000000-0005-0000-0000-0000F91E0000}"/>
    <cellStyle name="Entrada 3 3 2 4" xfId="16101" xr:uid="{00000000-0005-0000-0000-0000FA1E0000}"/>
    <cellStyle name="Entrada 3 3 3" xfId="9675" xr:uid="{00000000-0005-0000-0000-0000FB1E0000}"/>
    <cellStyle name="Entrada 3 3 3 2" xfId="16102" xr:uid="{00000000-0005-0000-0000-0000FC1E0000}"/>
    <cellStyle name="Entrada 3 3 3 3" xfId="16103" xr:uid="{00000000-0005-0000-0000-0000FD1E0000}"/>
    <cellStyle name="Entrada 3 3 4" xfId="16104" xr:uid="{00000000-0005-0000-0000-0000FE1E0000}"/>
    <cellStyle name="Entrada 3 3 5" xfId="16105" xr:uid="{00000000-0005-0000-0000-0000FF1E0000}"/>
    <cellStyle name="Entrada 3 4" xfId="2015" xr:uid="{00000000-0005-0000-0000-0000001F0000}"/>
    <cellStyle name="Entrada 3 4 2" xfId="9676" xr:uid="{00000000-0005-0000-0000-0000011F0000}"/>
    <cellStyle name="Entrada 3 4 2 2" xfId="9677" xr:uid="{00000000-0005-0000-0000-0000021F0000}"/>
    <cellStyle name="Entrada 3 4 2 3" xfId="16106" xr:uid="{00000000-0005-0000-0000-0000031F0000}"/>
    <cellStyle name="Entrada 3 4 2 4" xfId="16107" xr:uid="{00000000-0005-0000-0000-0000041F0000}"/>
    <cellStyle name="Entrada 3 4 3" xfId="9678" xr:uid="{00000000-0005-0000-0000-0000051F0000}"/>
    <cellStyle name="Entrada 3 4 3 2" xfId="16108" xr:uid="{00000000-0005-0000-0000-0000061F0000}"/>
    <cellStyle name="Entrada 3 4 3 3" xfId="16109" xr:uid="{00000000-0005-0000-0000-0000071F0000}"/>
    <cellStyle name="Entrada 3 4 4" xfId="16110" xr:uid="{00000000-0005-0000-0000-0000081F0000}"/>
    <cellStyle name="Entrada 3 4 5" xfId="16111" xr:uid="{00000000-0005-0000-0000-0000091F0000}"/>
    <cellStyle name="Entrada 3 5" xfId="2016" xr:uid="{00000000-0005-0000-0000-00000A1F0000}"/>
    <cellStyle name="Entrada 3 5 2" xfId="9679" xr:uid="{00000000-0005-0000-0000-00000B1F0000}"/>
    <cellStyle name="Entrada 3 5 2 2" xfId="9680" xr:uid="{00000000-0005-0000-0000-00000C1F0000}"/>
    <cellStyle name="Entrada 3 5 2 3" xfId="16112" xr:uid="{00000000-0005-0000-0000-00000D1F0000}"/>
    <cellStyle name="Entrada 3 5 2 4" xfId="16113" xr:uid="{00000000-0005-0000-0000-00000E1F0000}"/>
    <cellStyle name="Entrada 3 5 3" xfId="9681" xr:uid="{00000000-0005-0000-0000-00000F1F0000}"/>
    <cellStyle name="Entrada 3 5 3 2" xfId="16114" xr:uid="{00000000-0005-0000-0000-0000101F0000}"/>
    <cellStyle name="Entrada 3 5 3 3" xfId="16115" xr:uid="{00000000-0005-0000-0000-0000111F0000}"/>
    <cellStyle name="Entrada 3 5 4" xfId="16116" xr:uid="{00000000-0005-0000-0000-0000121F0000}"/>
    <cellStyle name="Entrada 3 5 5" xfId="16117" xr:uid="{00000000-0005-0000-0000-0000131F0000}"/>
    <cellStyle name="Entrada 3 6" xfId="2017" xr:uid="{00000000-0005-0000-0000-0000141F0000}"/>
    <cellStyle name="Entrada 3 6 2" xfId="9682" xr:uid="{00000000-0005-0000-0000-0000151F0000}"/>
    <cellStyle name="Entrada 3 6 2 2" xfId="9683" xr:uid="{00000000-0005-0000-0000-0000161F0000}"/>
    <cellStyle name="Entrada 3 6 2 3" xfId="16118" xr:uid="{00000000-0005-0000-0000-0000171F0000}"/>
    <cellStyle name="Entrada 3 6 2 4" xfId="16119" xr:uid="{00000000-0005-0000-0000-0000181F0000}"/>
    <cellStyle name="Entrada 3 6 3" xfId="9684" xr:uid="{00000000-0005-0000-0000-0000191F0000}"/>
    <cellStyle name="Entrada 3 6 3 2" xfId="16120" xr:uid="{00000000-0005-0000-0000-00001A1F0000}"/>
    <cellStyle name="Entrada 3 6 3 3" xfId="16121" xr:uid="{00000000-0005-0000-0000-00001B1F0000}"/>
    <cellStyle name="Entrada 3 6 4" xfId="16122" xr:uid="{00000000-0005-0000-0000-00001C1F0000}"/>
    <cellStyle name="Entrada 3 6 5" xfId="16123" xr:uid="{00000000-0005-0000-0000-00001D1F0000}"/>
    <cellStyle name="Entrada 3 7" xfId="2018" xr:uid="{00000000-0005-0000-0000-00001E1F0000}"/>
    <cellStyle name="Entrada 3 7 2" xfId="9685" xr:uid="{00000000-0005-0000-0000-00001F1F0000}"/>
    <cellStyle name="Entrada 3 7 2 2" xfId="9686" xr:uid="{00000000-0005-0000-0000-0000201F0000}"/>
    <cellStyle name="Entrada 3 7 2 3" xfId="16124" xr:uid="{00000000-0005-0000-0000-0000211F0000}"/>
    <cellStyle name="Entrada 3 7 2 4" xfId="16125" xr:uid="{00000000-0005-0000-0000-0000221F0000}"/>
    <cellStyle name="Entrada 3 7 3" xfId="9687" xr:uid="{00000000-0005-0000-0000-0000231F0000}"/>
    <cellStyle name="Entrada 3 7 3 2" xfId="16126" xr:uid="{00000000-0005-0000-0000-0000241F0000}"/>
    <cellStyle name="Entrada 3 7 3 3" xfId="16127" xr:uid="{00000000-0005-0000-0000-0000251F0000}"/>
    <cellStyle name="Entrada 3 7 4" xfId="16128" xr:uid="{00000000-0005-0000-0000-0000261F0000}"/>
    <cellStyle name="Entrada 3 7 5" xfId="16129" xr:uid="{00000000-0005-0000-0000-0000271F0000}"/>
    <cellStyle name="Entrada 3 8" xfId="2019" xr:uid="{00000000-0005-0000-0000-0000281F0000}"/>
    <cellStyle name="Entrada 3 8 2" xfId="9688" xr:uid="{00000000-0005-0000-0000-0000291F0000}"/>
    <cellStyle name="Entrada 3 8 2 2" xfId="9689" xr:uid="{00000000-0005-0000-0000-00002A1F0000}"/>
    <cellStyle name="Entrada 3 8 2 3" xfId="16130" xr:uid="{00000000-0005-0000-0000-00002B1F0000}"/>
    <cellStyle name="Entrada 3 8 2 4" xfId="16131" xr:uid="{00000000-0005-0000-0000-00002C1F0000}"/>
    <cellStyle name="Entrada 3 8 3" xfId="9690" xr:uid="{00000000-0005-0000-0000-00002D1F0000}"/>
    <cellStyle name="Entrada 3 8 3 2" xfId="16132" xr:uid="{00000000-0005-0000-0000-00002E1F0000}"/>
    <cellStyle name="Entrada 3 8 3 3" xfId="16133" xr:uid="{00000000-0005-0000-0000-00002F1F0000}"/>
    <cellStyle name="Entrada 3 8 4" xfId="16134" xr:uid="{00000000-0005-0000-0000-0000301F0000}"/>
    <cellStyle name="Entrada 3 8 5" xfId="16135" xr:uid="{00000000-0005-0000-0000-0000311F0000}"/>
    <cellStyle name="Entrada 3 9" xfId="9691" xr:uid="{00000000-0005-0000-0000-0000321F0000}"/>
    <cellStyle name="Entrada 3 9 2" xfId="9692" xr:uid="{00000000-0005-0000-0000-0000331F0000}"/>
    <cellStyle name="Entrada 3 9 2 2" xfId="9693" xr:uid="{00000000-0005-0000-0000-0000341F0000}"/>
    <cellStyle name="Entrada 3 9 2 3" xfId="16136" xr:uid="{00000000-0005-0000-0000-0000351F0000}"/>
    <cellStyle name="Entrada 3 9 3" xfId="9694" xr:uid="{00000000-0005-0000-0000-0000361F0000}"/>
    <cellStyle name="Entrada 3 9 3 2" xfId="16137" xr:uid="{00000000-0005-0000-0000-0000371F0000}"/>
    <cellStyle name="Entrada 3 9 3 3" xfId="16138" xr:uid="{00000000-0005-0000-0000-0000381F0000}"/>
    <cellStyle name="Entrada 3 9 4" xfId="16139" xr:uid="{00000000-0005-0000-0000-0000391F0000}"/>
    <cellStyle name="Entrada 3 9 5" xfId="16140" xr:uid="{00000000-0005-0000-0000-00003A1F0000}"/>
    <cellStyle name="Entrada 4" xfId="219" xr:uid="{00000000-0005-0000-0000-00003B1F0000}"/>
    <cellStyle name="Entrada 4 10" xfId="9695" xr:uid="{00000000-0005-0000-0000-00003C1F0000}"/>
    <cellStyle name="Entrada 4 10 2" xfId="9696" xr:uid="{00000000-0005-0000-0000-00003D1F0000}"/>
    <cellStyle name="Entrada 4 10 2 2" xfId="9697" xr:uid="{00000000-0005-0000-0000-00003E1F0000}"/>
    <cellStyle name="Entrada 4 10 2 3" xfId="16141" xr:uid="{00000000-0005-0000-0000-00003F1F0000}"/>
    <cellStyle name="Entrada 4 10 3" xfId="9698" xr:uid="{00000000-0005-0000-0000-0000401F0000}"/>
    <cellStyle name="Entrada 4 10 3 2" xfId="16142" xr:uid="{00000000-0005-0000-0000-0000411F0000}"/>
    <cellStyle name="Entrada 4 10 3 3" xfId="16143" xr:uid="{00000000-0005-0000-0000-0000421F0000}"/>
    <cellStyle name="Entrada 4 10 4" xfId="16144" xr:uid="{00000000-0005-0000-0000-0000431F0000}"/>
    <cellStyle name="Entrada 4 10 5" xfId="16145" xr:uid="{00000000-0005-0000-0000-0000441F0000}"/>
    <cellStyle name="Entrada 4 11" xfId="9699" xr:uid="{00000000-0005-0000-0000-0000451F0000}"/>
    <cellStyle name="Entrada 4 11 2" xfId="9700" xr:uid="{00000000-0005-0000-0000-0000461F0000}"/>
    <cellStyle name="Entrada 4 11 3" xfId="16146" xr:uid="{00000000-0005-0000-0000-0000471F0000}"/>
    <cellStyle name="Entrada 4 12" xfId="9701" xr:uid="{00000000-0005-0000-0000-0000481F0000}"/>
    <cellStyle name="Entrada 4 12 2" xfId="16147" xr:uid="{00000000-0005-0000-0000-0000491F0000}"/>
    <cellStyle name="Entrada 4 12 3" xfId="16148" xr:uid="{00000000-0005-0000-0000-00004A1F0000}"/>
    <cellStyle name="Entrada 4 13" xfId="16149" xr:uid="{00000000-0005-0000-0000-00004B1F0000}"/>
    <cellStyle name="Entrada 4 14" xfId="16150" xr:uid="{00000000-0005-0000-0000-00004C1F0000}"/>
    <cellStyle name="Entrada 4 2" xfId="2020" xr:uid="{00000000-0005-0000-0000-00004D1F0000}"/>
    <cellStyle name="Entrada 4 2 2" xfId="2021" xr:uid="{00000000-0005-0000-0000-00004E1F0000}"/>
    <cellStyle name="Entrada 4 2 2 2" xfId="9702" xr:uid="{00000000-0005-0000-0000-00004F1F0000}"/>
    <cellStyle name="Entrada 4 2 2 2 2" xfId="9703" xr:uid="{00000000-0005-0000-0000-0000501F0000}"/>
    <cellStyle name="Entrada 4 2 2 2 3" xfId="16151" xr:uid="{00000000-0005-0000-0000-0000511F0000}"/>
    <cellStyle name="Entrada 4 2 2 2 4" xfId="16152" xr:uid="{00000000-0005-0000-0000-0000521F0000}"/>
    <cellStyle name="Entrada 4 2 2 3" xfId="9704" xr:uid="{00000000-0005-0000-0000-0000531F0000}"/>
    <cellStyle name="Entrada 4 2 2 3 2" xfId="16153" xr:uid="{00000000-0005-0000-0000-0000541F0000}"/>
    <cellStyle name="Entrada 4 2 2 3 3" xfId="16154" xr:uid="{00000000-0005-0000-0000-0000551F0000}"/>
    <cellStyle name="Entrada 4 2 2 4" xfId="16155" xr:uid="{00000000-0005-0000-0000-0000561F0000}"/>
    <cellStyle name="Entrada 4 2 2 5" xfId="16156" xr:uid="{00000000-0005-0000-0000-0000571F0000}"/>
    <cellStyle name="Entrada 4 2 3" xfId="2022" xr:uid="{00000000-0005-0000-0000-0000581F0000}"/>
    <cellStyle name="Entrada 4 2 3 2" xfId="9705" xr:uid="{00000000-0005-0000-0000-0000591F0000}"/>
    <cellStyle name="Entrada 4 2 3 2 2" xfId="9706" xr:uid="{00000000-0005-0000-0000-00005A1F0000}"/>
    <cellStyle name="Entrada 4 2 3 2 3" xfId="16157" xr:uid="{00000000-0005-0000-0000-00005B1F0000}"/>
    <cellStyle name="Entrada 4 2 3 2 4" xfId="16158" xr:uid="{00000000-0005-0000-0000-00005C1F0000}"/>
    <cellStyle name="Entrada 4 2 3 3" xfId="9707" xr:uid="{00000000-0005-0000-0000-00005D1F0000}"/>
    <cellStyle name="Entrada 4 2 3 3 2" xfId="16159" xr:uid="{00000000-0005-0000-0000-00005E1F0000}"/>
    <cellStyle name="Entrada 4 2 3 3 3" xfId="16160" xr:uid="{00000000-0005-0000-0000-00005F1F0000}"/>
    <cellStyle name="Entrada 4 2 3 4" xfId="16161" xr:uid="{00000000-0005-0000-0000-0000601F0000}"/>
    <cellStyle name="Entrada 4 2 3 5" xfId="16162" xr:uid="{00000000-0005-0000-0000-0000611F0000}"/>
    <cellStyle name="Entrada 4 2 4" xfId="9708" xr:uid="{00000000-0005-0000-0000-0000621F0000}"/>
    <cellStyle name="Entrada 4 2 4 2" xfId="9709" xr:uid="{00000000-0005-0000-0000-0000631F0000}"/>
    <cellStyle name="Entrada 4 2 4 3" xfId="16163" xr:uid="{00000000-0005-0000-0000-0000641F0000}"/>
    <cellStyle name="Entrada 4 2 4 4" xfId="16164" xr:uid="{00000000-0005-0000-0000-0000651F0000}"/>
    <cellStyle name="Entrada 4 2 5" xfId="9710" xr:uid="{00000000-0005-0000-0000-0000661F0000}"/>
    <cellStyle name="Entrada 4 2 5 2" xfId="16165" xr:uid="{00000000-0005-0000-0000-0000671F0000}"/>
    <cellStyle name="Entrada 4 2 5 3" xfId="16166" xr:uid="{00000000-0005-0000-0000-0000681F0000}"/>
    <cellStyle name="Entrada 4 2 6" xfId="16167" xr:uid="{00000000-0005-0000-0000-0000691F0000}"/>
    <cellStyle name="Entrada 4 2 7" xfId="16168" xr:uid="{00000000-0005-0000-0000-00006A1F0000}"/>
    <cellStyle name="Entrada 4 3" xfId="2023" xr:uid="{00000000-0005-0000-0000-00006B1F0000}"/>
    <cellStyle name="Entrada 4 3 2" xfId="9711" xr:uid="{00000000-0005-0000-0000-00006C1F0000}"/>
    <cellStyle name="Entrada 4 3 2 2" xfId="9712" xr:uid="{00000000-0005-0000-0000-00006D1F0000}"/>
    <cellStyle name="Entrada 4 3 2 3" xfId="16169" xr:uid="{00000000-0005-0000-0000-00006E1F0000}"/>
    <cellStyle name="Entrada 4 3 2 4" xfId="16170" xr:uid="{00000000-0005-0000-0000-00006F1F0000}"/>
    <cellStyle name="Entrada 4 3 3" xfId="9713" xr:uid="{00000000-0005-0000-0000-0000701F0000}"/>
    <cellStyle name="Entrada 4 3 3 2" xfId="16171" xr:uid="{00000000-0005-0000-0000-0000711F0000}"/>
    <cellStyle name="Entrada 4 3 3 3" xfId="16172" xr:uid="{00000000-0005-0000-0000-0000721F0000}"/>
    <cellStyle name="Entrada 4 3 4" xfId="16173" xr:uid="{00000000-0005-0000-0000-0000731F0000}"/>
    <cellStyle name="Entrada 4 3 5" xfId="16174" xr:uid="{00000000-0005-0000-0000-0000741F0000}"/>
    <cellStyle name="Entrada 4 4" xfId="2024" xr:uid="{00000000-0005-0000-0000-0000751F0000}"/>
    <cellStyle name="Entrada 4 4 2" xfId="9714" xr:uid="{00000000-0005-0000-0000-0000761F0000}"/>
    <cellStyle name="Entrada 4 4 2 2" xfId="9715" xr:uid="{00000000-0005-0000-0000-0000771F0000}"/>
    <cellStyle name="Entrada 4 4 2 3" xfId="16175" xr:uid="{00000000-0005-0000-0000-0000781F0000}"/>
    <cellStyle name="Entrada 4 4 2 4" xfId="16176" xr:uid="{00000000-0005-0000-0000-0000791F0000}"/>
    <cellStyle name="Entrada 4 4 3" xfId="9716" xr:uid="{00000000-0005-0000-0000-00007A1F0000}"/>
    <cellStyle name="Entrada 4 4 3 2" xfId="16177" xr:uid="{00000000-0005-0000-0000-00007B1F0000}"/>
    <cellStyle name="Entrada 4 4 3 3" xfId="16178" xr:uid="{00000000-0005-0000-0000-00007C1F0000}"/>
    <cellStyle name="Entrada 4 4 4" xfId="16179" xr:uid="{00000000-0005-0000-0000-00007D1F0000}"/>
    <cellStyle name="Entrada 4 4 5" xfId="16180" xr:uid="{00000000-0005-0000-0000-00007E1F0000}"/>
    <cellStyle name="Entrada 4 5" xfId="2025" xr:uid="{00000000-0005-0000-0000-00007F1F0000}"/>
    <cellStyle name="Entrada 4 5 2" xfId="9717" xr:uid="{00000000-0005-0000-0000-0000801F0000}"/>
    <cellStyle name="Entrada 4 5 2 2" xfId="9718" xr:uid="{00000000-0005-0000-0000-0000811F0000}"/>
    <cellStyle name="Entrada 4 5 2 3" xfId="16181" xr:uid="{00000000-0005-0000-0000-0000821F0000}"/>
    <cellStyle name="Entrada 4 5 2 4" xfId="16182" xr:uid="{00000000-0005-0000-0000-0000831F0000}"/>
    <cellStyle name="Entrada 4 5 3" xfId="9719" xr:uid="{00000000-0005-0000-0000-0000841F0000}"/>
    <cellStyle name="Entrada 4 5 3 2" xfId="16183" xr:uid="{00000000-0005-0000-0000-0000851F0000}"/>
    <cellStyle name="Entrada 4 5 3 3" xfId="16184" xr:uid="{00000000-0005-0000-0000-0000861F0000}"/>
    <cellStyle name="Entrada 4 5 4" xfId="16185" xr:uid="{00000000-0005-0000-0000-0000871F0000}"/>
    <cellStyle name="Entrada 4 5 5" xfId="16186" xr:uid="{00000000-0005-0000-0000-0000881F0000}"/>
    <cellStyle name="Entrada 4 6" xfId="2026" xr:uid="{00000000-0005-0000-0000-0000891F0000}"/>
    <cellStyle name="Entrada 4 6 2" xfId="9720" xr:uid="{00000000-0005-0000-0000-00008A1F0000}"/>
    <cellStyle name="Entrada 4 6 2 2" xfId="9721" xr:uid="{00000000-0005-0000-0000-00008B1F0000}"/>
    <cellStyle name="Entrada 4 6 2 3" xfId="16187" xr:uid="{00000000-0005-0000-0000-00008C1F0000}"/>
    <cellStyle name="Entrada 4 6 2 4" xfId="16188" xr:uid="{00000000-0005-0000-0000-00008D1F0000}"/>
    <cellStyle name="Entrada 4 6 3" xfId="9722" xr:uid="{00000000-0005-0000-0000-00008E1F0000}"/>
    <cellStyle name="Entrada 4 6 3 2" xfId="16189" xr:uid="{00000000-0005-0000-0000-00008F1F0000}"/>
    <cellStyle name="Entrada 4 6 3 3" xfId="16190" xr:uid="{00000000-0005-0000-0000-0000901F0000}"/>
    <cellStyle name="Entrada 4 6 4" xfId="16191" xr:uid="{00000000-0005-0000-0000-0000911F0000}"/>
    <cellStyle name="Entrada 4 6 5" xfId="16192" xr:uid="{00000000-0005-0000-0000-0000921F0000}"/>
    <cellStyle name="Entrada 4 7" xfId="2027" xr:uid="{00000000-0005-0000-0000-0000931F0000}"/>
    <cellStyle name="Entrada 4 7 2" xfId="9723" xr:uid="{00000000-0005-0000-0000-0000941F0000}"/>
    <cellStyle name="Entrada 4 7 2 2" xfId="9724" xr:uid="{00000000-0005-0000-0000-0000951F0000}"/>
    <cellStyle name="Entrada 4 7 2 3" xfId="16193" xr:uid="{00000000-0005-0000-0000-0000961F0000}"/>
    <cellStyle name="Entrada 4 7 2 4" xfId="16194" xr:uid="{00000000-0005-0000-0000-0000971F0000}"/>
    <cellStyle name="Entrada 4 7 3" xfId="9725" xr:uid="{00000000-0005-0000-0000-0000981F0000}"/>
    <cellStyle name="Entrada 4 7 3 2" xfId="16195" xr:uid="{00000000-0005-0000-0000-0000991F0000}"/>
    <cellStyle name="Entrada 4 7 3 3" xfId="16196" xr:uid="{00000000-0005-0000-0000-00009A1F0000}"/>
    <cellStyle name="Entrada 4 7 4" xfId="16197" xr:uid="{00000000-0005-0000-0000-00009B1F0000}"/>
    <cellStyle name="Entrada 4 7 5" xfId="16198" xr:uid="{00000000-0005-0000-0000-00009C1F0000}"/>
    <cellStyle name="Entrada 4 8" xfId="2028" xr:uid="{00000000-0005-0000-0000-00009D1F0000}"/>
    <cellStyle name="Entrada 4 8 2" xfId="9726" xr:uid="{00000000-0005-0000-0000-00009E1F0000}"/>
    <cellStyle name="Entrada 4 8 2 2" xfId="9727" xr:uid="{00000000-0005-0000-0000-00009F1F0000}"/>
    <cellStyle name="Entrada 4 8 2 3" xfId="16199" xr:uid="{00000000-0005-0000-0000-0000A01F0000}"/>
    <cellStyle name="Entrada 4 8 2 4" xfId="16200" xr:uid="{00000000-0005-0000-0000-0000A11F0000}"/>
    <cellStyle name="Entrada 4 8 3" xfId="9728" xr:uid="{00000000-0005-0000-0000-0000A21F0000}"/>
    <cellStyle name="Entrada 4 8 3 2" xfId="16201" xr:uid="{00000000-0005-0000-0000-0000A31F0000}"/>
    <cellStyle name="Entrada 4 8 3 3" xfId="16202" xr:uid="{00000000-0005-0000-0000-0000A41F0000}"/>
    <cellStyle name="Entrada 4 8 4" xfId="16203" xr:uid="{00000000-0005-0000-0000-0000A51F0000}"/>
    <cellStyle name="Entrada 4 8 5" xfId="16204" xr:uid="{00000000-0005-0000-0000-0000A61F0000}"/>
    <cellStyle name="Entrada 4 9" xfId="9729" xr:uid="{00000000-0005-0000-0000-0000A71F0000}"/>
    <cellStyle name="Entrada 4 9 2" xfId="9730" xr:uid="{00000000-0005-0000-0000-0000A81F0000}"/>
    <cellStyle name="Entrada 4 9 2 2" xfId="9731" xr:uid="{00000000-0005-0000-0000-0000A91F0000}"/>
    <cellStyle name="Entrada 4 9 2 3" xfId="16205" xr:uid="{00000000-0005-0000-0000-0000AA1F0000}"/>
    <cellStyle name="Entrada 4 9 3" xfId="9732" xr:uid="{00000000-0005-0000-0000-0000AB1F0000}"/>
    <cellStyle name="Entrada 4 9 3 2" xfId="16206" xr:uid="{00000000-0005-0000-0000-0000AC1F0000}"/>
    <cellStyle name="Entrada 4 9 3 3" xfId="16207" xr:uid="{00000000-0005-0000-0000-0000AD1F0000}"/>
    <cellStyle name="Entrada 4 9 4" xfId="16208" xr:uid="{00000000-0005-0000-0000-0000AE1F0000}"/>
    <cellStyle name="Entrada 4 9 5" xfId="16209" xr:uid="{00000000-0005-0000-0000-0000AF1F0000}"/>
    <cellStyle name="Entrada 5" xfId="19379" xr:uid="{00000000-0005-0000-0000-0000B01F0000}"/>
    <cellStyle name="Euro" xfId="220" xr:uid="{00000000-0005-0000-0000-0000B11F0000}"/>
    <cellStyle name="Euro 2" xfId="221" xr:uid="{00000000-0005-0000-0000-0000B21F0000}"/>
    <cellStyle name="Euro 2 2" xfId="222" xr:uid="{00000000-0005-0000-0000-0000B31F0000}"/>
    <cellStyle name="Euro 2 2 2" xfId="547" xr:uid="{00000000-0005-0000-0000-0000B41F0000}"/>
    <cellStyle name="Euro 2 2 2 2" xfId="14192" xr:uid="{00000000-0005-0000-0000-0000B51F0000}"/>
    <cellStyle name="Euro 2 2 3" xfId="6214" xr:uid="{00000000-0005-0000-0000-0000B61F0000}"/>
    <cellStyle name="Euro 2 2 3 2" xfId="16210" xr:uid="{00000000-0005-0000-0000-0000B71F0000}"/>
    <cellStyle name="Euro 2 2 4" xfId="9733" xr:uid="{00000000-0005-0000-0000-0000B81F0000}"/>
    <cellStyle name="Euro 2 3" xfId="548" xr:uid="{00000000-0005-0000-0000-0000B91F0000}"/>
    <cellStyle name="Euro 2 3 2" xfId="9734" xr:uid="{00000000-0005-0000-0000-0000BA1F0000}"/>
    <cellStyle name="Euro 2 3 2 2" xfId="16211" xr:uid="{00000000-0005-0000-0000-0000BB1F0000}"/>
    <cellStyle name="Euro 2 3 3" xfId="9735" xr:uid="{00000000-0005-0000-0000-0000BC1F0000}"/>
    <cellStyle name="Euro 2 3 4" xfId="16212" xr:uid="{00000000-0005-0000-0000-0000BD1F0000}"/>
    <cellStyle name="Euro 2 4" xfId="2029" xr:uid="{00000000-0005-0000-0000-0000BE1F0000}"/>
    <cellStyle name="Euro 2 5" xfId="6213" xr:uid="{00000000-0005-0000-0000-0000BF1F0000}"/>
    <cellStyle name="Euro 2 5 2" xfId="16213" xr:uid="{00000000-0005-0000-0000-0000C01F0000}"/>
    <cellStyle name="Euro 2 6" xfId="9736" xr:uid="{00000000-0005-0000-0000-0000C11F0000}"/>
    <cellStyle name="Euro 3" xfId="223" xr:uid="{00000000-0005-0000-0000-0000C21F0000}"/>
    <cellStyle name="Euro 3 2" xfId="2030" xr:uid="{00000000-0005-0000-0000-0000C31F0000}"/>
    <cellStyle name="Euro 3 3" xfId="2031" xr:uid="{00000000-0005-0000-0000-0000C41F0000}"/>
    <cellStyle name="Euro 3 3 2" xfId="9737" xr:uid="{00000000-0005-0000-0000-0000C51F0000}"/>
    <cellStyle name="Euro 3 3 3" xfId="9738" xr:uid="{00000000-0005-0000-0000-0000C61F0000}"/>
    <cellStyle name="Euro 3 4" xfId="6215" xr:uid="{00000000-0005-0000-0000-0000C71F0000}"/>
    <cellStyle name="Euro 3 4 2" xfId="14193" xr:uid="{00000000-0005-0000-0000-0000C81F0000}"/>
    <cellStyle name="Euro 3 4 3" xfId="16214" xr:uid="{00000000-0005-0000-0000-0000C91F0000}"/>
    <cellStyle name="Euro 3 5" xfId="9739" xr:uid="{00000000-0005-0000-0000-0000CA1F0000}"/>
    <cellStyle name="Euro 4" xfId="2032" xr:uid="{00000000-0005-0000-0000-0000CB1F0000}"/>
    <cellStyle name="Euro 4 2" xfId="4106" xr:uid="{00000000-0005-0000-0000-0000CC1F0000}"/>
    <cellStyle name="Euro 4 3" xfId="9740" xr:uid="{00000000-0005-0000-0000-0000CD1F0000}"/>
    <cellStyle name="Euro 4 4" xfId="9741" xr:uid="{00000000-0005-0000-0000-0000CE1F0000}"/>
    <cellStyle name="Euro 4 5" xfId="16215" xr:uid="{00000000-0005-0000-0000-0000CF1F0000}"/>
    <cellStyle name="Euro 5" xfId="2033" xr:uid="{00000000-0005-0000-0000-0000D01F0000}"/>
    <cellStyle name="Euro 5 2" xfId="9742" xr:uid="{00000000-0005-0000-0000-0000D11F0000}"/>
    <cellStyle name="Euro 5 3" xfId="9743" xr:uid="{00000000-0005-0000-0000-0000D21F0000}"/>
    <cellStyle name="Euro 6" xfId="3899" xr:uid="{00000000-0005-0000-0000-0000D31F0000}"/>
    <cellStyle name="Euro 7" xfId="14118" xr:uid="{00000000-0005-0000-0000-0000D41F0000}"/>
    <cellStyle name="Euro_Adicional No. 1  Edificio Biblioteca y Verja y parqueos  Universidad ITECO" xfId="224" xr:uid="{00000000-0005-0000-0000-0000D51F0000}"/>
    <cellStyle name="Excel Built-in Comma" xfId="225" xr:uid="{00000000-0005-0000-0000-0000D61F0000}"/>
    <cellStyle name="Excel Built-in Excel Built-in Excel Built-in Excel Built-in Excel Built-in Excel Built-in Normal" xfId="14119" xr:uid="{00000000-0005-0000-0000-0000D71F0000}"/>
    <cellStyle name="Excel Built-in Normal" xfId="226" xr:uid="{00000000-0005-0000-0000-0000D81F0000}"/>
    <cellStyle name="Excel Built-in Normal 2" xfId="2034" xr:uid="{00000000-0005-0000-0000-0000D91F0000}"/>
    <cellStyle name="Excel Built-in Normal 3" xfId="2035" xr:uid="{00000000-0005-0000-0000-0000DA1F0000}"/>
    <cellStyle name="Excel Built-in Normal 4" xfId="14120" xr:uid="{00000000-0005-0000-0000-0000DB1F0000}"/>
    <cellStyle name="Explanatory Text" xfId="227" xr:uid="{00000000-0005-0000-0000-0000DC1F0000}"/>
    <cellStyle name="Explanatory Text 2" xfId="2036" xr:uid="{00000000-0005-0000-0000-0000DD1F0000}"/>
    <cellStyle name="F2" xfId="228" xr:uid="{00000000-0005-0000-0000-0000DE1F0000}"/>
    <cellStyle name="F2 2" xfId="4107" xr:uid="{00000000-0005-0000-0000-0000DF1F0000}"/>
    <cellStyle name="F3" xfId="229" xr:uid="{00000000-0005-0000-0000-0000E01F0000}"/>
    <cellStyle name="F3 2" xfId="4108" xr:uid="{00000000-0005-0000-0000-0000E11F0000}"/>
    <cellStyle name="F4" xfId="230" xr:uid="{00000000-0005-0000-0000-0000E21F0000}"/>
    <cellStyle name="F4 2" xfId="4109" xr:uid="{00000000-0005-0000-0000-0000E31F0000}"/>
    <cellStyle name="F5" xfId="231" xr:uid="{00000000-0005-0000-0000-0000E41F0000}"/>
    <cellStyle name="F5 2" xfId="4110" xr:uid="{00000000-0005-0000-0000-0000E51F0000}"/>
    <cellStyle name="F6" xfId="232" xr:uid="{00000000-0005-0000-0000-0000E61F0000}"/>
    <cellStyle name="F6 2" xfId="4111" xr:uid="{00000000-0005-0000-0000-0000E71F0000}"/>
    <cellStyle name="F7" xfId="233" xr:uid="{00000000-0005-0000-0000-0000E81F0000}"/>
    <cellStyle name="F7 2" xfId="4112" xr:uid="{00000000-0005-0000-0000-0000E91F0000}"/>
    <cellStyle name="F8" xfId="234" xr:uid="{00000000-0005-0000-0000-0000EA1F0000}"/>
    <cellStyle name="F8 2" xfId="4113" xr:uid="{00000000-0005-0000-0000-0000EB1F0000}"/>
    <cellStyle name="Fecha" xfId="3846" xr:uid="{00000000-0005-0000-0000-0000EC1F0000}"/>
    <cellStyle name="Fijo" xfId="3847" xr:uid="{00000000-0005-0000-0000-0000ED1F0000}"/>
    <cellStyle name="Fixed" xfId="2037" xr:uid="{00000000-0005-0000-0000-0000EE1F0000}"/>
    <cellStyle name="Fixed 2" xfId="4114" xr:uid="{00000000-0005-0000-0000-0000EF1F0000}"/>
    <cellStyle name="Fixed 3" xfId="16216" xr:uid="{00000000-0005-0000-0000-0000F01F0000}"/>
    <cellStyle name="Followed Hyperlink" xfId="235" xr:uid="{00000000-0005-0000-0000-0000F11F0000}"/>
    <cellStyle name="Good" xfId="236" xr:uid="{00000000-0005-0000-0000-0000F21F0000}"/>
    <cellStyle name="Good 2" xfId="2038" xr:uid="{00000000-0005-0000-0000-0000F31F0000}"/>
    <cellStyle name="Heading 1" xfId="237" xr:uid="{00000000-0005-0000-0000-0000F41F0000}"/>
    <cellStyle name="Heading 1 2" xfId="2039" xr:uid="{00000000-0005-0000-0000-0000F51F0000}"/>
    <cellStyle name="Heading 1 2 2" xfId="4115" xr:uid="{00000000-0005-0000-0000-0000F61F0000}"/>
    <cellStyle name="Heading 1 3" xfId="2040" xr:uid="{00000000-0005-0000-0000-0000F71F0000}"/>
    <cellStyle name="Heading 1 4" xfId="2041" xr:uid="{00000000-0005-0000-0000-0000F81F0000}"/>
    <cellStyle name="Heading 1 5" xfId="2042" xr:uid="{00000000-0005-0000-0000-0000F91F0000}"/>
    <cellStyle name="Heading 2" xfId="238" xr:uid="{00000000-0005-0000-0000-0000FA1F0000}"/>
    <cellStyle name="Heading 2 2" xfId="2043" xr:uid="{00000000-0005-0000-0000-0000FB1F0000}"/>
    <cellStyle name="Heading 2 2 2" xfId="4116" xr:uid="{00000000-0005-0000-0000-0000FC1F0000}"/>
    <cellStyle name="Heading 2 3" xfId="2044" xr:uid="{00000000-0005-0000-0000-0000FD1F0000}"/>
    <cellStyle name="Heading 2 4" xfId="2045" xr:uid="{00000000-0005-0000-0000-0000FE1F0000}"/>
    <cellStyle name="Heading 3" xfId="239" xr:uid="{00000000-0005-0000-0000-0000FF1F0000}"/>
    <cellStyle name="Heading 3 2" xfId="2046" xr:uid="{00000000-0005-0000-0000-000000200000}"/>
    <cellStyle name="Heading 3 2 2" xfId="4117" xr:uid="{00000000-0005-0000-0000-000001200000}"/>
    <cellStyle name="Heading 3 3" xfId="2047" xr:uid="{00000000-0005-0000-0000-000002200000}"/>
    <cellStyle name="Heading 3 3 2" xfId="2048" xr:uid="{00000000-0005-0000-0000-000003200000}"/>
    <cellStyle name="Heading 3 3 2 2" xfId="2049" xr:uid="{00000000-0005-0000-0000-000004200000}"/>
    <cellStyle name="Heading 3 3 3" xfId="2050" xr:uid="{00000000-0005-0000-0000-000005200000}"/>
    <cellStyle name="Heading 3 3 3 2" xfId="2051" xr:uid="{00000000-0005-0000-0000-000006200000}"/>
    <cellStyle name="Heading 3 3 4" xfId="2052" xr:uid="{00000000-0005-0000-0000-000007200000}"/>
    <cellStyle name="Heading 3 3 5" xfId="2053" xr:uid="{00000000-0005-0000-0000-000008200000}"/>
    <cellStyle name="Heading 3 3 6" xfId="2054" xr:uid="{00000000-0005-0000-0000-000009200000}"/>
    <cellStyle name="Heading 3 4" xfId="2055" xr:uid="{00000000-0005-0000-0000-00000A200000}"/>
    <cellStyle name="Heading 3 4 2" xfId="2056" xr:uid="{00000000-0005-0000-0000-00000B200000}"/>
    <cellStyle name="Heading 3 4 2 2" xfId="2057" xr:uid="{00000000-0005-0000-0000-00000C200000}"/>
    <cellStyle name="Heading 3 4 3" xfId="2058" xr:uid="{00000000-0005-0000-0000-00000D200000}"/>
    <cellStyle name="Heading 3 4 3 2" xfId="2059" xr:uid="{00000000-0005-0000-0000-00000E200000}"/>
    <cellStyle name="Heading 3 4 4" xfId="2060" xr:uid="{00000000-0005-0000-0000-00000F200000}"/>
    <cellStyle name="Heading 3 4 5" xfId="2061" xr:uid="{00000000-0005-0000-0000-000010200000}"/>
    <cellStyle name="Heading 3 4 6" xfId="2062" xr:uid="{00000000-0005-0000-0000-000011200000}"/>
    <cellStyle name="Heading 3 5" xfId="2063" xr:uid="{00000000-0005-0000-0000-000012200000}"/>
    <cellStyle name="Heading 3 5 2" xfId="2064" xr:uid="{00000000-0005-0000-0000-000013200000}"/>
    <cellStyle name="Heading 3 6" xfId="2065" xr:uid="{00000000-0005-0000-0000-000014200000}"/>
    <cellStyle name="Heading 3 6 2" xfId="2066" xr:uid="{00000000-0005-0000-0000-000015200000}"/>
    <cellStyle name="Heading 3 7" xfId="2067" xr:uid="{00000000-0005-0000-0000-000016200000}"/>
    <cellStyle name="Heading 3 8" xfId="2068" xr:uid="{00000000-0005-0000-0000-000017200000}"/>
    <cellStyle name="Heading 3 9" xfId="2069" xr:uid="{00000000-0005-0000-0000-000018200000}"/>
    <cellStyle name="Heading 4" xfId="240" xr:uid="{00000000-0005-0000-0000-000019200000}"/>
    <cellStyle name="Heading 4 2" xfId="2070" xr:uid="{00000000-0005-0000-0000-00001A200000}"/>
    <cellStyle name="HEADING1" xfId="2071" xr:uid="{00000000-0005-0000-0000-00001B200000}"/>
    <cellStyle name="HEADING2" xfId="2072" xr:uid="{00000000-0005-0000-0000-00001C200000}"/>
    <cellStyle name="Hipervínculo 2" xfId="241" xr:uid="{00000000-0005-0000-0000-00001D200000}"/>
    <cellStyle name="Hipervínculo 2 2" xfId="2073" xr:uid="{00000000-0005-0000-0000-00001E200000}"/>
    <cellStyle name="Hipervínculo 2 3" xfId="3931" xr:uid="{00000000-0005-0000-0000-00001F200000}"/>
    <cellStyle name="Hipervínculo 2 3 2" xfId="9744" xr:uid="{00000000-0005-0000-0000-000020200000}"/>
    <cellStyle name="Hipervínculo 2 3 3" xfId="9745" xr:uid="{00000000-0005-0000-0000-000021200000}"/>
    <cellStyle name="Hipervínculo 2 4" xfId="9746" xr:uid="{00000000-0005-0000-0000-000022200000}"/>
    <cellStyle name="Hipervínculo 2 5" xfId="9747" xr:uid="{00000000-0005-0000-0000-000023200000}"/>
    <cellStyle name="Hipervínculo 2 6" xfId="16217" xr:uid="{00000000-0005-0000-0000-000024200000}"/>
    <cellStyle name="Hipervínculo 3" xfId="549" xr:uid="{00000000-0005-0000-0000-000025200000}"/>
    <cellStyle name="Hipervínculo 4" xfId="16218" xr:uid="{00000000-0005-0000-0000-000026200000}"/>
    <cellStyle name="Hipervínculo visitado 2" xfId="242" xr:uid="{00000000-0005-0000-0000-000027200000}"/>
    <cellStyle name="Hipervínculo visitado 2 2" xfId="9748" xr:uid="{00000000-0005-0000-0000-000028200000}"/>
    <cellStyle name="Hipervínculo visitado 2 3" xfId="9749" xr:uid="{00000000-0005-0000-0000-000029200000}"/>
    <cellStyle name="Hipervínculo visitado 2 4" xfId="16219" xr:uid="{00000000-0005-0000-0000-00002A200000}"/>
    <cellStyle name="Hyperlink" xfId="243" xr:uid="{00000000-0005-0000-0000-00002B200000}"/>
    <cellStyle name="Hyperlink 2" xfId="2074" xr:uid="{00000000-0005-0000-0000-00002C200000}"/>
    <cellStyle name="Hyperlink 2 2" xfId="2075" xr:uid="{00000000-0005-0000-0000-00002D200000}"/>
    <cellStyle name="Hyperlink 2 3" xfId="3932" xr:uid="{00000000-0005-0000-0000-00002E200000}"/>
    <cellStyle name="Hyperlink 2 4" xfId="14194" xr:uid="{00000000-0005-0000-0000-00002F200000}"/>
    <cellStyle name="Hyperlink_Analisis  drenaje pluvial 23 Junio 12.xls" xfId="3848" xr:uid="{00000000-0005-0000-0000-000030200000}"/>
    <cellStyle name="Incorrecto" xfId="244" builtinId="27" customBuiltin="1"/>
    <cellStyle name="Incorrecto 2" xfId="245" xr:uid="{00000000-0005-0000-0000-000032200000}"/>
    <cellStyle name="Incorrecto 2 2" xfId="4118" xr:uid="{00000000-0005-0000-0000-000033200000}"/>
    <cellStyle name="Incorrecto 2 2 2" xfId="19380" xr:uid="{00000000-0005-0000-0000-000034200000}"/>
    <cellStyle name="Incorrecto 2 2 3" xfId="19381" xr:uid="{00000000-0005-0000-0000-000035200000}"/>
    <cellStyle name="Incorrecto 2 3" xfId="19382" xr:uid="{00000000-0005-0000-0000-000036200000}"/>
    <cellStyle name="Incorrecto 3" xfId="246" xr:uid="{00000000-0005-0000-0000-000037200000}"/>
    <cellStyle name="Incorrecto 4" xfId="247" xr:uid="{00000000-0005-0000-0000-000038200000}"/>
    <cellStyle name="Incorrecto 5" xfId="19383" xr:uid="{00000000-0005-0000-0000-000039200000}"/>
    <cellStyle name="Input" xfId="248" xr:uid="{00000000-0005-0000-0000-00003A200000}"/>
    <cellStyle name="Input 10" xfId="9750" xr:uid="{00000000-0005-0000-0000-00003B200000}"/>
    <cellStyle name="Input 10 2" xfId="9751" xr:uid="{00000000-0005-0000-0000-00003C200000}"/>
    <cellStyle name="Input 10 2 2" xfId="9752" xr:uid="{00000000-0005-0000-0000-00003D200000}"/>
    <cellStyle name="Input 10 2 3" xfId="16220" xr:uid="{00000000-0005-0000-0000-00003E200000}"/>
    <cellStyle name="Input 10 3" xfId="9753" xr:uid="{00000000-0005-0000-0000-00003F200000}"/>
    <cellStyle name="Input 10 3 2" xfId="16221" xr:uid="{00000000-0005-0000-0000-000040200000}"/>
    <cellStyle name="Input 10 3 3" xfId="16222" xr:uid="{00000000-0005-0000-0000-000041200000}"/>
    <cellStyle name="Input 10 4" xfId="16223" xr:uid="{00000000-0005-0000-0000-000042200000}"/>
    <cellStyle name="Input 10 5" xfId="16224" xr:uid="{00000000-0005-0000-0000-000043200000}"/>
    <cellStyle name="Input 11" xfId="9754" xr:uid="{00000000-0005-0000-0000-000044200000}"/>
    <cellStyle name="Input 11 2" xfId="9755" xr:uid="{00000000-0005-0000-0000-000045200000}"/>
    <cellStyle name="Input 11 2 2" xfId="9756" xr:uid="{00000000-0005-0000-0000-000046200000}"/>
    <cellStyle name="Input 11 2 3" xfId="16225" xr:uid="{00000000-0005-0000-0000-000047200000}"/>
    <cellStyle name="Input 11 3" xfId="9757" xr:uid="{00000000-0005-0000-0000-000048200000}"/>
    <cellStyle name="Input 11 3 2" xfId="16226" xr:uid="{00000000-0005-0000-0000-000049200000}"/>
    <cellStyle name="Input 11 3 3" xfId="16227" xr:uid="{00000000-0005-0000-0000-00004A200000}"/>
    <cellStyle name="Input 11 4" xfId="16228" xr:uid="{00000000-0005-0000-0000-00004B200000}"/>
    <cellStyle name="Input 11 5" xfId="16229" xr:uid="{00000000-0005-0000-0000-00004C200000}"/>
    <cellStyle name="Input 12" xfId="9758" xr:uid="{00000000-0005-0000-0000-00004D200000}"/>
    <cellStyle name="Input 12 2" xfId="9759" xr:uid="{00000000-0005-0000-0000-00004E200000}"/>
    <cellStyle name="Input 12 3" xfId="16230" xr:uid="{00000000-0005-0000-0000-00004F200000}"/>
    <cellStyle name="Input 13" xfId="9760" xr:uid="{00000000-0005-0000-0000-000050200000}"/>
    <cellStyle name="Input 13 2" xfId="16231" xr:uid="{00000000-0005-0000-0000-000051200000}"/>
    <cellStyle name="Input 13 3" xfId="16232" xr:uid="{00000000-0005-0000-0000-000052200000}"/>
    <cellStyle name="Input 14" xfId="16233" xr:uid="{00000000-0005-0000-0000-000053200000}"/>
    <cellStyle name="Input 15" xfId="16234" xr:uid="{00000000-0005-0000-0000-000054200000}"/>
    <cellStyle name="Input 2" xfId="2076" xr:uid="{00000000-0005-0000-0000-000055200000}"/>
    <cellStyle name="Input 2 10" xfId="9761" xr:uid="{00000000-0005-0000-0000-000056200000}"/>
    <cellStyle name="Input 2 10 2" xfId="16235" xr:uid="{00000000-0005-0000-0000-000057200000}"/>
    <cellStyle name="Input 2 10 3" xfId="16236" xr:uid="{00000000-0005-0000-0000-000058200000}"/>
    <cellStyle name="Input 2 11" xfId="16237" xr:uid="{00000000-0005-0000-0000-000059200000}"/>
    <cellStyle name="Input 2 12" xfId="16238" xr:uid="{00000000-0005-0000-0000-00005A200000}"/>
    <cellStyle name="Input 2 2" xfId="2077" xr:uid="{00000000-0005-0000-0000-00005B200000}"/>
    <cellStyle name="Input 2 2 2" xfId="2078" xr:uid="{00000000-0005-0000-0000-00005C200000}"/>
    <cellStyle name="Input 2 2 2 2" xfId="9762" xr:uid="{00000000-0005-0000-0000-00005D200000}"/>
    <cellStyle name="Input 2 2 2 2 2" xfId="9763" xr:uid="{00000000-0005-0000-0000-00005E200000}"/>
    <cellStyle name="Input 2 2 2 2 3" xfId="16239" xr:uid="{00000000-0005-0000-0000-00005F200000}"/>
    <cellStyle name="Input 2 2 2 2 4" xfId="16240" xr:uid="{00000000-0005-0000-0000-000060200000}"/>
    <cellStyle name="Input 2 2 2 3" xfId="9764" xr:uid="{00000000-0005-0000-0000-000061200000}"/>
    <cellStyle name="Input 2 2 2 3 2" xfId="16241" xr:uid="{00000000-0005-0000-0000-000062200000}"/>
    <cellStyle name="Input 2 2 2 3 3" xfId="16242" xr:uid="{00000000-0005-0000-0000-000063200000}"/>
    <cellStyle name="Input 2 2 2 4" xfId="16243" xr:uid="{00000000-0005-0000-0000-000064200000}"/>
    <cellStyle name="Input 2 2 2 5" xfId="16244" xr:uid="{00000000-0005-0000-0000-000065200000}"/>
    <cellStyle name="Input 2 2 3" xfId="2079" xr:uid="{00000000-0005-0000-0000-000066200000}"/>
    <cellStyle name="Input 2 2 3 2" xfId="9765" xr:uid="{00000000-0005-0000-0000-000067200000}"/>
    <cellStyle name="Input 2 2 3 2 2" xfId="9766" xr:uid="{00000000-0005-0000-0000-000068200000}"/>
    <cellStyle name="Input 2 2 3 2 3" xfId="16245" xr:uid="{00000000-0005-0000-0000-000069200000}"/>
    <cellStyle name="Input 2 2 3 2 4" xfId="16246" xr:uid="{00000000-0005-0000-0000-00006A200000}"/>
    <cellStyle name="Input 2 2 3 3" xfId="9767" xr:uid="{00000000-0005-0000-0000-00006B200000}"/>
    <cellStyle name="Input 2 2 3 3 2" xfId="16247" xr:uid="{00000000-0005-0000-0000-00006C200000}"/>
    <cellStyle name="Input 2 2 3 3 3" xfId="16248" xr:uid="{00000000-0005-0000-0000-00006D200000}"/>
    <cellStyle name="Input 2 2 3 4" xfId="16249" xr:uid="{00000000-0005-0000-0000-00006E200000}"/>
    <cellStyle name="Input 2 2 3 5" xfId="16250" xr:uid="{00000000-0005-0000-0000-00006F200000}"/>
    <cellStyle name="Input 2 2 4" xfId="9768" xr:uid="{00000000-0005-0000-0000-000070200000}"/>
    <cellStyle name="Input 2 2 4 2" xfId="9769" xr:uid="{00000000-0005-0000-0000-000071200000}"/>
    <cellStyle name="Input 2 2 4 3" xfId="16251" xr:uid="{00000000-0005-0000-0000-000072200000}"/>
    <cellStyle name="Input 2 2 4 4" xfId="16252" xr:uid="{00000000-0005-0000-0000-000073200000}"/>
    <cellStyle name="Input 2 2 5" xfId="9770" xr:uid="{00000000-0005-0000-0000-000074200000}"/>
    <cellStyle name="Input 2 2 5 2" xfId="16253" xr:uid="{00000000-0005-0000-0000-000075200000}"/>
    <cellStyle name="Input 2 2 5 3" xfId="16254" xr:uid="{00000000-0005-0000-0000-000076200000}"/>
    <cellStyle name="Input 2 2 6" xfId="16255" xr:uid="{00000000-0005-0000-0000-000077200000}"/>
    <cellStyle name="Input 2 2 7" xfId="16256" xr:uid="{00000000-0005-0000-0000-000078200000}"/>
    <cellStyle name="Input 2 3" xfId="2080" xr:uid="{00000000-0005-0000-0000-000079200000}"/>
    <cellStyle name="Input 2 3 2" xfId="9771" xr:uid="{00000000-0005-0000-0000-00007A200000}"/>
    <cellStyle name="Input 2 3 2 2" xfId="9772" xr:uid="{00000000-0005-0000-0000-00007B200000}"/>
    <cellStyle name="Input 2 3 2 3" xfId="16257" xr:uid="{00000000-0005-0000-0000-00007C200000}"/>
    <cellStyle name="Input 2 3 2 4" xfId="16258" xr:uid="{00000000-0005-0000-0000-00007D200000}"/>
    <cellStyle name="Input 2 3 3" xfId="9773" xr:uid="{00000000-0005-0000-0000-00007E200000}"/>
    <cellStyle name="Input 2 3 3 2" xfId="16259" xr:uid="{00000000-0005-0000-0000-00007F200000}"/>
    <cellStyle name="Input 2 3 3 3" xfId="16260" xr:uid="{00000000-0005-0000-0000-000080200000}"/>
    <cellStyle name="Input 2 3 4" xfId="16261" xr:uid="{00000000-0005-0000-0000-000081200000}"/>
    <cellStyle name="Input 2 3 5" xfId="16262" xr:uid="{00000000-0005-0000-0000-000082200000}"/>
    <cellStyle name="Input 2 4" xfId="2081" xr:uid="{00000000-0005-0000-0000-000083200000}"/>
    <cellStyle name="Input 2 4 2" xfId="9774" xr:uid="{00000000-0005-0000-0000-000084200000}"/>
    <cellStyle name="Input 2 4 2 2" xfId="9775" xr:uid="{00000000-0005-0000-0000-000085200000}"/>
    <cellStyle name="Input 2 4 2 3" xfId="16263" xr:uid="{00000000-0005-0000-0000-000086200000}"/>
    <cellStyle name="Input 2 4 2 4" xfId="16264" xr:uid="{00000000-0005-0000-0000-000087200000}"/>
    <cellStyle name="Input 2 4 3" xfId="9776" xr:uid="{00000000-0005-0000-0000-000088200000}"/>
    <cellStyle name="Input 2 4 3 2" xfId="16265" xr:uid="{00000000-0005-0000-0000-000089200000}"/>
    <cellStyle name="Input 2 4 3 3" xfId="16266" xr:uid="{00000000-0005-0000-0000-00008A200000}"/>
    <cellStyle name="Input 2 4 4" xfId="16267" xr:uid="{00000000-0005-0000-0000-00008B200000}"/>
    <cellStyle name="Input 2 4 5" xfId="16268" xr:uid="{00000000-0005-0000-0000-00008C200000}"/>
    <cellStyle name="Input 2 5" xfId="2082" xr:uid="{00000000-0005-0000-0000-00008D200000}"/>
    <cellStyle name="Input 2 5 2" xfId="9777" xr:uid="{00000000-0005-0000-0000-00008E200000}"/>
    <cellStyle name="Input 2 5 2 2" xfId="9778" xr:uid="{00000000-0005-0000-0000-00008F200000}"/>
    <cellStyle name="Input 2 5 2 3" xfId="16269" xr:uid="{00000000-0005-0000-0000-000090200000}"/>
    <cellStyle name="Input 2 5 2 4" xfId="16270" xr:uid="{00000000-0005-0000-0000-000091200000}"/>
    <cellStyle name="Input 2 5 3" xfId="9779" xr:uid="{00000000-0005-0000-0000-000092200000}"/>
    <cellStyle name="Input 2 5 3 2" xfId="16271" xr:uid="{00000000-0005-0000-0000-000093200000}"/>
    <cellStyle name="Input 2 5 3 3" xfId="16272" xr:uid="{00000000-0005-0000-0000-000094200000}"/>
    <cellStyle name="Input 2 5 4" xfId="16273" xr:uid="{00000000-0005-0000-0000-000095200000}"/>
    <cellStyle name="Input 2 5 5" xfId="16274" xr:uid="{00000000-0005-0000-0000-000096200000}"/>
    <cellStyle name="Input 2 6" xfId="2083" xr:uid="{00000000-0005-0000-0000-000097200000}"/>
    <cellStyle name="Input 2 6 2" xfId="9780" xr:uid="{00000000-0005-0000-0000-000098200000}"/>
    <cellStyle name="Input 2 6 2 2" xfId="9781" xr:uid="{00000000-0005-0000-0000-000099200000}"/>
    <cellStyle name="Input 2 6 2 3" xfId="16275" xr:uid="{00000000-0005-0000-0000-00009A200000}"/>
    <cellStyle name="Input 2 6 2 4" xfId="16276" xr:uid="{00000000-0005-0000-0000-00009B200000}"/>
    <cellStyle name="Input 2 6 3" xfId="9782" xr:uid="{00000000-0005-0000-0000-00009C200000}"/>
    <cellStyle name="Input 2 6 3 2" xfId="16277" xr:uid="{00000000-0005-0000-0000-00009D200000}"/>
    <cellStyle name="Input 2 6 3 3" xfId="16278" xr:uid="{00000000-0005-0000-0000-00009E200000}"/>
    <cellStyle name="Input 2 6 4" xfId="16279" xr:uid="{00000000-0005-0000-0000-00009F200000}"/>
    <cellStyle name="Input 2 6 5" xfId="16280" xr:uid="{00000000-0005-0000-0000-0000A0200000}"/>
    <cellStyle name="Input 2 7" xfId="2084" xr:uid="{00000000-0005-0000-0000-0000A1200000}"/>
    <cellStyle name="Input 2 7 2" xfId="9783" xr:uid="{00000000-0005-0000-0000-0000A2200000}"/>
    <cellStyle name="Input 2 7 2 2" xfId="9784" xr:uid="{00000000-0005-0000-0000-0000A3200000}"/>
    <cellStyle name="Input 2 7 2 3" xfId="16281" xr:uid="{00000000-0005-0000-0000-0000A4200000}"/>
    <cellStyle name="Input 2 7 2 4" xfId="16282" xr:uid="{00000000-0005-0000-0000-0000A5200000}"/>
    <cellStyle name="Input 2 7 3" xfId="9785" xr:uid="{00000000-0005-0000-0000-0000A6200000}"/>
    <cellStyle name="Input 2 7 3 2" xfId="16283" xr:uid="{00000000-0005-0000-0000-0000A7200000}"/>
    <cellStyle name="Input 2 7 3 3" xfId="16284" xr:uid="{00000000-0005-0000-0000-0000A8200000}"/>
    <cellStyle name="Input 2 7 4" xfId="16285" xr:uid="{00000000-0005-0000-0000-0000A9200000}"/>
    <cellStyle name="Input 2 7 5" xfId="16286" xr:uid="{00000000-0005-0000-0000-0000AA200000}"/>
    <cellStyle name="Input 2 8" xfId="2085" xr:uid="{00000000-0005-0000-0000-0000AB200000}"/>
    <cellStyle name="Input 2 8 2" xfId="9786" xr:uid="{00000000-0005-0000-0000-0000AC200000}"/>
    <cellStyle name="Input 2 8 2 2" xfId="9787" xr:uid="{00000000-0005-0000-0000-0000AD200000}"/>
    <cellStyle name="Input 2 8 2 3" xfId="16287" xr:uid="{00000000-0005-0000-0000-0000AE200000}"/>
    <cellStyle name="Input 2 8 2 4" xfId="16288" xr:uid="{00000000-0005-0000-0000-0000AF200000}"/>
    <cellStyle name="Input 2 8 3" xfId="9788" xr:uid="{00000000-0005-0000-0000-0000B0200000}"/>
    <cellStyle name="Input 2 8 3 2" xfId="16289" xr:uid="{00000000-0005-0000-0000-0000B1200000}"/>
    <cellStyle name="Input 2 8 3 3" xfId="16290" xr:uid="{00000000-0005-0000-0000-0000B2200000}"/>
    <cellStyle name="Input 2 8 4" xfId="16291" xr:uid="{00000000-0005-0000-0000-0000B3200000}"/>
    <cellStyle name="Input 2 8 5" xfId="16292" xr:uid="{00000000-0005-0000-0000-0000B4200000}"/>
    <cellStyle name="Input 2 9" xfId="9789" xr:uid="{00000000-0005-0000-0000-0000B5200000}"/>
    <cellStyle name="Input 2 9 2" xfId="9790" xr:uid="{00000000-0005-0000-0000-0000B6200000}"/>
    <cellStyle name="Input 2 9 3" xfId="16293" xr:uid="{00000000-0005-0000-0000-0000B7200000}"/>
    <cellStyle name="Input 2 9 4" xfId="16294" xr:uid="{00000000-0005-0000-0000-0000B8200000}"/>
    <cellStyle name="Input 3" xfId="2086" xr:uid="{00000000-0005-0000-0000-0000B9200000}"/>
    <cellStyle name="Input 3 2" xfId="2087" xr:uid="{00000000-0005-0000-0000-0000BA200000}"/>
    <cellStyle name="Input 3 2 2" xfId="9791" xr:uid="{00000000-0005-0000-0000-0000BB200000}"/>
    <cellStyle name="Input 3 2 2 2" xfId="9792" xr:uid="{00000000-0005-0000-0000-0000BC200000}"/>
    <cellStyle name="Input 3 2 2 3" xfId="16295" xr:uid="{00000000-0005-0000-0000-0000BD200000}"/>
    <cellStyle name="Input 3 2 2 4" xfId="16296" xr:uid="{00000000-0005-0000-0000-0000BE200000}"/>
    <cellStyle name="Input 3 2 3" xfId="9793" xr:uid="{00000000-0005-0000-0000-0000BF200000}"/>
    <cellStyle name="Input 3 2 3 2" xfId="16297" xr:uid="{00000000-0005-0000-0000-0000C0200000}"/>
    <cellStyle name="Input 3 2 3 3" xfId="16298" xr:uid="{00000000-0005-0000-0000-0000C1200000}"/>
    <cellStyle name="Input 3 2 4" xfId="16299" xr:uid="{00000000-0005-0000-0000-0000C2200000}"/>
    <cellStyle name="Input 3 2 5" xfId="16300" xr:uid="{00000000-0005-0000-0000-0000C3200000}"/>
    <cellStyle name="Input 3 3" xfId="2088" xr:uid="{00000000-0005-0000-0000-0000C4200000}"/>
    <cellStyle name="Input 3 3 2" xfId="9794" xr:uid="{00000000-0005-0000-0000-0000C5200000}"/>
    <cellStyle name="Input 3 3 2 2" xfId="9795" xr:uid="{00000000-0005-0000-0000-0000C6200000}"/>
    <cellStyle name="Input 3 3 2 3" xfId="16301" xr:uid="{00000000-0005-0000-0000-0000C7200000}"/>
    <cellStyle name="Input 3 3 2 4" xfId="16302" xr:uid="{00000000-0005-0000-0000-0000C8200000}"/>
    <cellStyle name="Input 3 3 3" xfId="9796" xr:uid="{00000000-0005-0000-0000-0000C9200000}"/>
    <cellStyle name="Input 3 3 3 2" xfId="16303" xr:uid="{00000000-0005-0000-0000-0000CA200000}"/>
    <cellStyle name="Input 3 3 3 3" xfId="16304" xr:uid="{00000000-0005-0000-0000-0000CB200000}"/>
    <cellStyle name="Input 3 3 4" xfId="16305" xr:uid="{00000000-0005-0000-0000-0000CC200000}"/>
    <cellStyle name="Input 3 3 5" xfId="16306" xr:uid="{00000000-0005-0000-0000-0000CD200000}"/>
    <cellStyle name="Input 3 4" xfId="9797" xr:uid="{00000000-0005-0000-0000-0000CE200000}"/>
    <cellStyle name="Input 3 4 2" xfId="9798" xr:uid="{00000000-0005-0000-0000-0000CF200000}"/>
    <cellStyle name="Input 3 4 3" xfId="16307" xr:uid="{00000000-0005-0000-0000-0000D0200000}"/>
    <cellStyle name="Input 3 4 4" xfId="16308" xr:uid="{00000000-0005-0000-0000-0000D1200000}"/>
    <cellStyle name="Input 3 5" xfId="9799" xr:uid="{00000000-0005-0000-0000-0000D2200000}"/>
    <cellStyle name="Input 3 5 2" xfId="16309" xr:uid="{00000000-0005-0000-0000-0000D3200000}"/>
    <cellStyle name="Input 3 5 3" xfId="16310" xr:uid="{00000000-0005-0000-0000-0000D4200000}"/>
    <cellStyle name="Input 3 6" xfId="16311" xr:uid="{00000000-0005-0000-0000-0000D5200000}"/>
    <cellStyle name="Input 3 7" xfId="16312" xr:uid="{00000000-0005-0000-0000-0000D6200000}"/>
    <cellStyle name="Input 4" xfId="2089" xr:uid="{00000000-0005-0000-0000-0000D7200000}"/>
    <cellStyle name="Input 4 2" xfId="9800" xr:uid="{00000000-0005-0000-0000-0000D8200000}"/>
    <cellStyle name="Input 4 2 2" xfId="9801" xr:uid="{00000000-0005-0000-0000-0000D9200000}"/>
    <cellStyle name="Input 4 2 3" xfId="16313" xr:uid="{00000000-0005-0000-0000-0000DA200000}"/>
    <cellStyle name="Input 4 2 4" xfId="16314" xr:uid="{00000000-0005-0000-0000-0000DB200000}"/>
    <cellStyle name="Input 4 3" xfId="9802" xr:uid="{00000000-0005-0000-0000-0000DC200000}"/>
    <cellStyle name="Input 4 3 2" xfId="16315" xr:uid="{00000000-0005-0000-0000-0000DD200000}"/>
    <cellStyle name="Input 4 3 3" xfId="16316" xr:uid="{00000000-0005-0000-0000-0000DE200000}"/>
    <cellStyle name="Input 4 4" xfId="16317" xr:uid="{00000000-0005-0000-0000-0000DF200000}"/>
    <cellStyle name="Input 4 5" xfId="16318" xr:uid="{00000000-0005-0000-0000-0000E0200000}"/>
    <cellStyle name="Input 5" xfId="2090" xr:uid="{00000000-0005-0000-0000-0000E1200000}"/>
    <cellStyle name="Input 5 2" xfId="9803" xr:uid="{00000000-0005-0000-0000-0000E2200000}"/>
    <cellStyle name="Input 5 2 2" xfId="9804" xr:uid="{00000000-0005-0000-0000-0000E3200000}"/>
    <cellStyle name="Input 5 2 3" xfId="16319" xr:uid="{00000000-0005-0000-0000-0000E4200000}"/>
    <cellStyle name="Input 5 2 4" xfId="16320" xr:uid="{00000000-0005-0000-0000-0000E5200000}"/>
    <cellStyle name="Input 5 3" xfId="9805" xr:uid="{00000000-0005-0000-0000-0000E6200000}"/>
    <cellStyle name="Input 5 3 2" xfId="16321" xr:uid="{00000000-0005-0000-0000-0000E7200000}"/>
    <cellStyle name="Input 5 3 3" xfId="16322" xr:uid="{00000000-0005-0000-0000-0000E8200000}"/>
    <cellStyle name="Input 5 4" xfId="16323" xr:uid="{00000000-0005-0000-0000-0000E9200000}"/>
    <cellStyle name="Input 5 5" xfId="16324" xr:uid="{00000000-0005-0000-0000-0000EA200000}"/>
    <cellStyle name="Input 6" xfId="2091" xr:uid="{00000000-0005-0000-0000-0000EB200000}"/>
    <cellStyle name="Input 6 2" xfId="9806" xr:uid="{00000000-0005-0000-0000-0000EC200000}"/>
    <cellStyle name="Input 6 2 2" xfId="9807" xr:uid="{00000000-0005-0000-0000-0000ED200000}"/>
    <cellStyle name="Input 6 2 3" xfId="16325" xr:uid="{00000000-0005-0000-0000-0000EE200000}"/>
    <cellStyle name="Input 6 2 4" xfId="16326" xr:uid="{00000000-0005-0000-0000-0000EF200000}"/>
    <cellStyle name="Input 6 3" xfId="9808" xr:uid="{00000000-0005-0000-0000-0000F0200000}"/>
    <cellStyle name="Input 6 3 2" xfId="16327" xr:uid="{00000000-0005-0000-0000-0000F1200000}"/>
    <cellStyle name="Input 6 3 3" xfId="16328" xr:uid="{00000000-0005-0000-0000-0000F2200000}"/>
    <cellStyle name="Input 6 4" xfId="16329" xr:uid="{00000000-0005-0000-0000-0000F3200000}"/>
    <cellStyle name="Input 6 5" xfId="16330" xr:uid="{00000000-0005-0000-0000-0000F4200000}"/>
    <cellStyle name="Input 7" xfId="2092" xr:uid="{00000000-0005-0000-0000-0000F5200000}"/>
    <cellStyle name="Input 7 2" xfId="9809" xr:uid="{00000000-0005-0000-0000-0000F6200000}"/>
    <cellStyle name="Input 7 2 2" xfId="9810" xr:uid="{00000000-0005-0000-0000-0000F7200000}"/>
    <cellStyle name="Input 7 2 3" xfId="16331" xr:uid="{00000000-0005-0000-0000-0000F8200000}"/>
    <cellStyle name="Input 7 2 4" xfId="16332" xr:uid="{00000000-0005-0000-0000-0000F9200000}"/>
    <cellStyle name="Input 7 3" xfId="9811" xr:uid="{00000000-0005-0000-0000-0000FA200000}"/>
    <cellStyle name="Input 7 3 2" xfId="16333" xr:uid="{00000000-0005-0000-0000-0000FB200000}"/>
    <cellStyle name="Input 7 3 3" xfId="16334" xr:uid="{00000000-0005-0000-0000-0000FC200000}"/>
    <cellStyle name="Input 7 4" xfId="16335" xr:uid="{00000000-0005-0000-0000-0000FD200000}"/>
    <cellStyle name="Input 7 5" xfId="16336" xr:uid="{00000000-0005-0000-0000-0000FE200000}"/>
    <cellStyle name="Input 8" xfId="2093" xr:uid="{00000000-0005-0000-0000-0000FF200000}"/>
    <cellStyle name="Input 8 2" xfId="9812" xr:uid="{00000000-0005-0000-0000-000000210000}"/>
    <cellStyle name="Input 8 2 2" xfId="9813" xr:uid="{00000000-0005-0000-0000-000001210000}"/>
    <cellStyle name="Input 8 2 3" xfId="16337" xr:uid="{00000000-0005-0000-0000-000002210000}"/>
    <cellStyle name="Input 8 2 4" xfId="16338" xr:uid="{00000000-0005-0000-0000-000003210000}"/>
    <cellStyle name="Input 8 3" xfId="9814" xr:uid="{00000000-0005-0000-0000-000004210000}"/>
    <cellStyle name="Input 8 3 2" xfId="16339" xr:uid="{00000000-0005-0000-0000-000005210000}"/>
    <cellStyle name="Input 8 3 3" xfId="16340" xr:uid="{00000000-0005-0000-0000-000006210000}"/>
    <cellStyle name="Input 8 4" xfId="16341" xr:uid="{00000000-0005-0000-0000-000007210000}"/>
    <cellStyle name="Input 8 5" xfId="16342" xr:uid="{00000000-0005-0000-0000-000008210000}"/>
    <cellStyle name="Input 9" xfId="2094" xr:uid="{00000000-0005-0000-0000-000009210000}"/>
    <cellStyle name="Input 9 2" xfId="9815" xr:uid="{00000000-0005-0000-0000-00000A210000}"/>
    <cellStyle name="Input 9 2 2" xfId="9816" xr:uid="{00000000-0005-0000-0000-00000B210000}"/>
    <cellStyle name="Input 9 2 3" xfId="16343" xr:uid="{00000000-0005-0000-0000-00000C210000}"/>
    <cellStyle name="Input 9 2 4" xfId="16344" xr:uid="{00000000-0005-0000-0000-00000D210000}"/>
    <cellStyle name="Input 9 3" xfId="9817" xr:uid="{00000000-0005-0000-0000-00000E210000}"/>
    <cellStyle name="Input 9 3 2" xfId="16345" xr:uid="{00000000-0005-0000-0000-00000F210000}"/>
    <cellStyle name="Input 9 3 3" xfId="16346" xr:uid="{00000000-0005-0000-0000-000010210000}"/>
    <cellStyle name="Input 9 4" xfId="16347" xr:uid="{00000000-0005-0000-0000-000011210000}"/>
    <cellStyle name="Input 9 5" xfId="16348" xr:uid="{00000000-0005-0000-0000-000012210000}"/>
    <cellStyle name="Linked Cell" xfId="249" xr:uid="{00000000-0005-0000-0000-000013210000}"/>
    <cellStyle name="Linked Cell 2" xfId="2095" xr:uid="{00000000-0005-0000-0000-000014210000}"/>
    <cellStyle name="Millares [0] 2" xfId="250" xr:uid="{00000000-0005-0000-0000-000015210000}"/>
    <cellStyle name="Millares [0] 2 2" xfId="550" xr:uid="{00000000-0005-0000-0000-000016210000}"/>
    <cellStyle name="Millares [0] 2 2 2" xfId="9818" xr:uid="{00000000-0005-0000-0000-000017210000}"/>
    <cellStyle name="Millares [0] 2 2 2 2" xfId="9819" xr:uid="{00000000-0005-0000-0000-000018210000}"/>
    <cellStyle name="Millares [0] 2 2 2 3" xfId="9820" xr:uid="{00000000-0005-0000-0000-000019210000}"/>
    <cellStyle name="Millares [0] 2 2 2 4" xfId="9821" xr:uid="{00000000-0005-0000-0000-00001A210000}"/>
    <cellStyle name="Millares [0] 2 2 3" xfId="9822" xr:uid="{00000000-0005-0000-0000-00001B210000}"/>
    <cellStyle name="Millares [0] 2 2 4" xfId="9823" xr:uid="{00000000-0005-0000-0000-00001C210000}"/>
    <cellStyle name="Millares [0] 2 2 5" xfId="9824" xr:uid="{00000000-0005-0000-0000-00001D210000}"/>
    <cellStyle name="Millares [0] 2 3" xfId="5008" xr:uid="{00000000-0005-0000-0000-00001E210000}"/>
    <cellStyle name="Millares [0] 2 3 2" xfId="9825" xr:uid="{00000000-0005-0000-0000-00001F210000}"/>
    <cellStyle name="Millares [0] 2 3 3" xfId="9826" xr:uid="{00000000-0005-0000-0000-000020210000}"/>
    <cellStyle name="Millares [0] 2 3 4" xfId="9827" xr:uid="{00000000-0005-0000-0000-000021210000}"/>
    <cellStyle name="Millares [0] 2 4" xfId="6171" xr:uid="{00000000-0005-0000-0000-000022210000}"/>
    <cellStyle name="Millares [0] 2 4 2" xfId="9828" xr:uid="{00000000-0005-0000-0000-000023210000}"/>
    <cellStyle name="Millares [0] 2 5" xfId="9829" xr:uid="{00000000-0005-0000-0000-000024210000}"/>
    <cellStyle name="Millares [0] 2 5 2" xfId="9830" xr:uid="{00000000-0005-0000-0000-000025210000}"/>
    <cellStyle name="Millares [0] 2 5 3" xfId="9831" xr:uid="{00000000-0005-0000-0000-000026210000}"/>
    <cellStyle name="Millares [0] 2 5 4" xfId="9832" xr:uid="{00000000-0005-0000-0000-000027210000}"/>
    <cellStyle name="Millares [0] 2 6" xfId="9833" xr:uid="{00000000-0005-0000-0000-000028210000}"/>
    <cellStyle name="Millares [0] 2 6 2" xfId="9834" xr:uid="{00000000-0005-0000-0000-000029210000}"/>
    <cellStyle name="Millares [0] 2 6 3" xfId="9835" xr:uid="{00000000-0005-0000-0000-00002A210000}"/>
    <cellStyle name="Millares [0] 2 6 4" xfId="9836" xr:uid="{00000000-0005-0000-0000-00002B210000}"/>
    <cellStyle name="Millares [0] 3" xfId="251" xr:uid="{00000000-0005-0000-0000-00002C210000}"/>
    <cellStyle name="Millares [0] 3 2" xfId="551" xr:uid="{00000000-0005-0000-0000-00002D210000}"/>
    <cellStyle name="Millares [0] 3 2 2" xfId="9837" xr:uid="{00000000-0005-0000-0000-00002E210000}"/>
    <cellStyle name="Millares [0] 3 2 2 2" xfId="9838" xr:uid="{00000000-0005-0000-0000-00002F210000}"/>
    <cellStyle name="Millares [0] 3 2 2 3" xfId="9839" xr:uid="{00000000-0005-0000-0000-000030210000}"/>
    <cellStyle name="Millares [0] 3 2 2 4" xfId="9840" xr:uid="{00000000-0005-0000-0000-000031210000}"/>
    <cellStyle name="Millares [0] 3 2 3" xfId="9841" xr:uid="{00000000-0005-0000-0000-000032210000}"/>
    <cellStyle name="Millares [0] 3 2 4" xfId="9842" xr:uid="{00000000-0005-0000-0000-000033210000}"/>
    <cellStyle name="Millares [0] 3 2 5" xfId="9843" xr:uid="{00000000-0005-0000-0000-000034210000}"/>
    <cellStyle name="Millares [0] 3 3" xfId="9844" xr:uid="{00000000-0005-0000-0000-000035210000}"/>
    <cellStyle name="Millares [0] 3 3 2" xfId="9845" xr:uid="{00000000-0005-0000-0000-000036210000}"/>
    <cellStyle name="Millares [0] 3 3 3" xfId="9846" xr:uid="{00000000-0005-0000-0000-000037210000}"/>
    <cellStyle name="Millares [0] 3 3 4" xfId="9847" xr:uid="{00000000-0005-0000-0000-000038210000}"/>
    <cellStyle name="Millares [0] 3 4" xfId="9848" xr:uid="{00000000-0005-0000-0000-000039210000}"/>
    <cellStyle name="Millares [0] 3 4 2" xfId="9849" xr:uid="{00000000-0005-0000-0000-00003A210000}"/>
    <cellStyle name="Millares [0] 3 4 3" xfId="9850" xr:uid="{00000000-0005-0000-0000-00003B210000}"/>
    <cellStyle name="Millares [0] 3 4 4" xfId="9851" xr:uid="{00000000-0005-0000-0000-00003C210000}"/>
    <cellStyle name="Millares [0] 5" xfId="252" xr:uid="{00000000-0005-0000-0000-00003D210000}"/>
    <cellStyle name="Millares [0] 5 2" xfId="4119" xr:uid="{00000000-0005-0000-0000-00003E210000}"/>
    <cellStyle name="Millares [0] 5 3" xfId="9852" xr:uid="{00000000-0005-0000-0000-00003F210000}"/>
    <cellStyle name="Millares [0] 5 4" xfId="9853" xr:uid="{00000000-0005-0000-0000-000040210000}"/>
    <cellStyle name="Millares 10" xfId="253" xr:uid="{00000000-0005-0000-0000-000041210000}"/>
    <cellStyle name="Millares 10 2" xfId="254" xr:uid="{00000000-0005-0000-0000-000042210000}"/>
    <cellStyle name="Millares 10 2 2" xfId="508" xr:uid="{00000000-0005-0000-0000-000043210000}"/>
    <cellStyle name="Millares 10 2 2 2" xfId="2096" xr:uid="{00000000-0005-0000-0000-000044210000}"/>
    <cellStyle name="Millares 10 2 2 2 2" xfId="9854" xr:uid="{00000000-0005-0000-0000-000045210000}"/>
    <cellStyle name="Millares 10 2 2 2 2 2" xfId="9855" xr:uid="{00000000-0005-0000-0000-000046210000}"/>
    <cellStyle name="Millares 10 2 2 2 2 3" xfId="9856" xr:uid="{00000000-0005-0000-0000-000047210000}"/>
    <cellStyle name="Millares 10 2 2 2 2 4" xfId="9857" xr:uid="{00000000-0005-0000-0000-000048210000}"/>
    <cellStyle name="Millares 10 2 2 2 2 5" xfId="16349" xr:uid="{00000000-0005-0000-0000-000049210000}"/>
    <cellStyle name="Millares 10 2 2 2 3" xfId="9858" xr:uid="{00000000-0005-0000-0000-00004A210000}"/>
    <cellStyle name="Millares 10 2 2 2 3 2" xfId="9859" xr:uid="{00000000-0005-0000-0000-00004B210000}"/>
    <cellStyle name="Millares 10 2 2 2 3 3" xfId="9860" xr:uid="{00000000-0005-0000-0000-00004C210000}"/>
    <cellStyle name="Millares 10 2 2 2 3 4" xfId="9861" xr:uid="{00000000-0005-0000-0000-00004D210000}"/>
    <cellStyle name="Millares 10 2 2 3" xfId="4120" xr:uid="{00000000-0005-0000-0000-00004E210000}"/>
    <cellStyle name="Millares 10 2 2 3 2" xfId="9862" xr:uid="{00000000-0005-0000-0000-00004F210000}"/>
    <cellStyle name="Millares 10 2 2 3 3" xfId="9863" xr:uid="{00000000-0005-0000-0000-000050210000}"/>
    <cellStyle name="Millares 10 2 2 3 4" xfId="9864" xr:uid="{00000000-0005-0000-0000-000051210000}"/>
    <cellStyle name="Millares 10 2 2 4" xfId="9865" xr:uid="{00000000-0005-0000-0000-000052210000}"/>
    <cellStyle name="Millares 10 2 2 4 2" xfId="9866" xr:uid="{00000000-0005-0000-0000-000053210000}"/>
    <cellStyle name="Millares 10 2 2 4 3" xfId="9867" xr:uid="{00000000-0005-0000-0000-000054210000}"/>
    <cellStyle name="Millares 10 2 2 4 4" xfId="9868" xr:uid="{00000000-0005-0000-0000-000055210000}"/>
    <cellStyle name="Millares 10 2 2 4 5" xfId="14141" xr:uid="{00000000-0005-0000-0000-000056210000}"/>
    <cellStyle name="Millares 10 2 2 5" xfId="9869" xr:uid="{00000000-0005-0000-0000-000057210000}"/>
    <cellStyle name="Millares 10 2 2 5 2" xfId="9870" xr:uid="{00000000-0005-0000-0000-000058210000}"/>
    <cellStyle name="Millares 10 2 2 5 3" xfId="9871" xr:uid="{00000000-0005-0000-0000-000059210000}"/>
    <cellStyle name="Millares 10 2 2 5 4" xfId="9872" xr:uid="{00000000-0005-0000-0000-00005A210000}"/>
    <cellStyle name="Millares 10 2 2 6" xfId="9873" xr:uid="{00000000-0005-0000-0000-00005B210000}"/>
    <cellStyle name="Millares 10 2 2 6 2" xfId="9874" xr:uid="{00000000-0005-0000-0000-00005C210000}"/>
    <cellStyle name="Millares 10 2 3" xfId="2097" xr:uid="{00000000-0005-0000-0000-00005D210000}"/>
    <cellStyle name="Millares 10 2 3 2" xfId="5009" xr:uid="{00000000-0005-0000-0000-00005E210000}"/>
    <cellStyle name="Millares 10 2 3 2 2" xfId="9875" xr:uid="{00000000-0005-0000-0000-00005F210000}"/>
    <cellStyle name="Millares 10 2 3 2 3" xfId="9876" xr:uid="{00000000-0005-0000-0000-000060210000}"/>
    <cellStyle name="Millares 10 2 3 2 4" xfId="9877" xr:uid="{00000000-0005-0000-0000-000061210000}"/>
    <cellStyle name="Millares 10 2 3 3" xfId="9878" xr:uid="{00000000-0005-0000-0000-000062210000}"/>
    <cellStyle name="Millares 10 2 3 3 2" xfId="9879" xr:uid="{00000000-0005-0000-0000-000063210000}"/>
    <cellStyle name="Millares 10 2 3 3 3" xfId="9880" xr:uid="{00000000-0005-0000-0000-000064210000}"/>
    <cellStyle name="Millares 10 2 3 3 4" xfId="9881" xr:uid="{00000000-0005-0000-0000-000065210000}"/>
    <cellStyle name="Millares 10 2 3 3 5" xfId="16350" xr:uid="{00000000-0005-0000-0000-000066210000}"/>
    <cellStyle name="Millares 10 2 3 4" xfId="9882" xr:uid="{00000000-0005-0000-0000-000067210000}"/>
    <cellStyle name="Millares 10 2 3 4 2" xfId="9883" xr:uid="{00000000-0005-0000-0000-000068210000}"/>
    <cellStyle name="Millares 10 2 3 4 3" xfId="9884" xr:uid="{00000000-0005-0000-0000-000069210000}"/>
    <cellStyle name="Millares 10 2 3 4 4" xfId="9885" xr:uid="{00000000-0005-0000-0000-00006A210000}"/>
    <cellStyle name="Millares 10 2 4" xfId="2098" xr:uid="{00000000-0005-0000-0000-00006B210000}"/>
    <cellStyle name="Millares 10 2 5" xfId="3934" xr:uid="{00000000-0005-0000-0000-00006C210000}"/>
    <cellStyle name="Millares 10 2 5 2" xfId="9886" xr:uid="{00000000-0005-0000-0000-00006D210000}"/>
    <cellStyle name="Millares 10 2 5 3" xfId="9887" xr:uid="{00000000-0005-0000-0000-00006E210000}"/>
    <cellStyle name="Millares 10 2 5 4" xfId="9888" xr:uid="{00000000-0005-0000-0000-00006F210000}"/>
    <cellStyle name="Millares 10 2 6" xfId="9889" xr:uid="{00000000-0005-0000-0000-000070210000}"/>
    <cellStyle name="Millares 10 2 6 2" xfId="9890" xr:uid="{00000000-0005-0000-0000-000071210000}"/>
    <cellStyle name="Millares 10 2 7" xfId="9891" xr:uid="{00000000-0005-0000-0000-000072210000}"/>
    <cellStyle name="Millares 10 2 7 2" xfId="9892" xr:uid="{00000000-0005-0000-0000-000073210000}"/>
    <cellStyle name="Millares 10 3" xfId="595" xr:uid="{00000000-0005-0000-0000-000074210000}"/>
    <cellStyle name="Millares 10 3 2" xfId="3849" xr:uid="{00000000-0005-0000-0000-000075210000}"/>
    <cellStyle name="Millares 10 3 2 2" xfId="16351" xr:uid="{00000000-0005-0000-0000-000076210000}"/>
    <cellStyle name="Millares 10 3 3" xfId="3935" xr:uid="{00000000-0005-0000-0000-000077210000}"/>
    <cellStyle name="Millares 10 3 3 2" xfId="9893" xr:uid="{00000000-0005-0000-0000-000078210000}"/>
    <cellStyle name="Millares 10 3 3 3" xfId="9894" xr:uid="{00000000-0005-0000-0000-000079210000}"/>
    <cellStyle name="Millares 10 3 3 4" xfId="9895" xr:uid="{00000000-0005-0000-0000-00007A210000}"/>
    <cellStyle name="Millares 10 3 4" xfId="9896" xr:uid="{00000000-0005-0000-0000-00007B210000}"/>
    <cellStyle name="Millares 10 3 4 2" xfId="9897" xr:uid="{00000000-0005-0000-0000-00007C210000}"/>
    <cellStyle name="Millares 10 3 4 3" xfId="9898" xr:uid="{00000000-0005-0000-0000-00007D210000}"/>
    <cellStyle name="Millares 10 3 4 4" xfId="9899" xr:uid="{00000000-0005-0000-0000-00007E210000}"/>
    <cellStyle name="Millares 10 3 5" xfId="9900" xr:uid="{00000000-0005-0000-0000-00007F210000}"/>
    <cellStyle name="Millares 10 3 5 2" xfId="9901" xr:uid="{00000000-0005-0000-0000-000080210000}"/>
    <cellStyle name="Millares 10 3 5 3" xfId="9902" xr:uid="{00000000-0005-0000-0000-000081210000}"/>
    <cellStyle name="Millares 10 3 5 4" xfId="9903" xr:uid="{00000000-0005-0000-0000-000082210000}"/>
    <cellStyle name="Millares 10 4" xfId="596" xr:uid="{00000000-0005-0000-0000-000083210000}"/>
    <cellStyle name="Millares 10 4 2" xfId="5010" xr:uid="{00000000-0005-0000-0000-000084210000}"/>
    <cellStyle name="Millares 10 4 2 2" xfId="9904" xr:uid="{00000000-0005-0000-0000-000085210000}"/>
    <cellStyle name="Millares 10 4 2 3" xfId="9905" xr:uid="{00000000-0005-0000-0000-000086210000}"/>
    <cellStyle name="Millares 10 4 2 4" xfId="9906" xr:uid="{00000000-0005-0000-0000-000087210000}"/>
    <cellStyle name="Millares 10 4 3" xfId="9907" xr:uid="{00000000-0005-0000-0000-000088210000}"/>
    <cellStyle name="Millares 10 4 3 2" xfId="9908" xr:uid="{00000000-0005-0000-0000-000089210000}"/>
    <cellStyle name="Millares 10 4 3 3" xfId="9909" xr:uid="{00000000-0005-0000-0000-00008A210000}"/>
    <cellStyle name="Millares 10 4 3 4" xfId="9910" xr:uid="{00000000-0005-0000-0000-00008B210000}"/>
    <cellStyle name="Millares 10 4 4" xfId="9911" xr:uid="{00000000-0005-0000-0000-00008C210000}"/>
    <cellStyle name="Millares 10 4 4 2" xfId="9912" xr:uid="{00000000-0005-0000-0000-00008D210000}"/>
    <cellStyle name="Millares 10 4 4 3" xfId="9913" xr:uid="{00000000-0005-0000-0000-00008E210000}"/>
    <cellStyle name="Millares 10 4 4 4" xfId="9914" xr:uid="{00000000-0005-0000-0000-00008F210000}"/>
    <cellStyle name="Millares 10 5" xfId="2099" xr:uid="{00000000-0005-0000-0000-000090210000}"/>
    <cellStyle name="Millares 10 6" xfId="3933" xr:uid="{00000000-0005-0000-0000-000091210000}"/>
    <cellStyle name="Millares 10 6 2" xfId="9915" xr:uid="{00000000-0005-0000-0000-000092210000}"/>
    <cellStyle name="Millares 10 6 3" xfId="9916" xr:uid="{00000000-0005-0000-0000-000093210000}"/>
    <cellStyle name="Millares 10 6 4" xfId="9917" xr:uid="{00000000-0005-0000-0000-000094210000}"/>
    <cellStyle name="Millares 10 7" xfId="6180" xr:uid="{00000000-0005-0000-0000-000095210000}"/>
    <cellStyle name="Millares 10 7 2" xfId="16352" xr:uid="{00000000-0005-0000-0000-000096210000}"/>
    <cellStyle name="Millares 10 8" xfId="6246" xr:uid="{00000000-0005-0000-0000-000097210000}"/>
    <cellStyle name="Millares 10 8 2" xfId="16353" xr:uid="{00000000-0005-0000-0000-000098210000}"/>
    <cellStyle name="Millares 10 9" xfId="9918" xr:uid="{00000000-0005-0000-0000-000099210000}"/>
    <cellStyle name="Millares 11" xfId="255" xr:uid="{00000000-0005-0000-0000-00009A210000}"/>
    <cellStyle name="Millares 11 2" xfId="256" xr:uid="{00000000-0005-0000-0000-00009B210000}"/>
    <cellStyle name="Millares 11 2 2" xfId="2100" xr:uid="{00000000-0005-0000-0000-00009C210000}"/>
    <cellStyle name="Millares 11 2 2 2" xfId="5011" xr:uid="{00000000-0005-0000-0000-00009D210000}"/>
    <cellStyle name="Millares 11 2 2 2 2" xfId="9919" xr:uid="{00000000-0005-0000-0000-00009E210000}"/>
    <cellStyle name="Millares 11 2 2 2 3" xfId="9920" xr:uid="{00000000-0005-0000-0000-00009F210000}"/>
    <cellStyle name="Millares 11 2 2 2 4" xfId="9921" xr:uid="{00000000-0005-0000-0000-0000A0210000}"/>
    <cellStyle name="Millares 11 2 2 3" xfId="9922" xr:uid="{00000000-0005-0000-0000-0000A1210000}"/>
    <cellStyle name="Millares 11 2 2 3 2" xfId="9923" xr:uid="{00000000-0005-0000-0000-0000A2210000}"/>
    <cellStyle name="Millares 11 2 2 3 3" xfId="9924" xr:uid="{00000000-0005-0000-0000-0000A3210000}"/>
    <cellStyle name="Millares 11 2 2 3 4" xfId="9925" xr:uid="{00000000-0005-0000-0000-0000A4210000}"/>
    <cellStyle name="Millares 11 2 2 4" xfId="9926" xr:uid="{00000000-0005-0000-0000-0000A5210000}"/>
    <cellStyle name="Millares 11 2 2 4 2" xfId="9927" xr:uid="{00000000-0005-0000-0000-0000A6210000}"/>
    <cellStyle name="Millares 11 2 2 4 3" xfId="9928" xr:uid="{00000000-0005-0000-0000-0000A7210000}"/>
    <cellStyle name="Millares 11 2 2 4 4" xfId="9929" xr:uid="{00000000-0005-0000-0000-0000A8210000}"/>
    <cellStyle name="Millares 11 2 3" xfId="2101" xr:uid="{00000000-0005-0000-0000-0000A9210000}"/>
    <cellStyle name="Millares 11 2 3 2" xfId="5012" xr:uid="{00000000-0005-0000-0000-0000AA210000}"/>
    <cellStyle name="Millares 11 2 3 2 2" xfId="9930" xr:uid="{00000000-0005-0000-0000-0000AB210000}"/>
    <cellStyle name="Millares 11 2 3 2 3" xfId="9931" xr:uid="{00000000-0005-0000-0000-0000AC210000}"/>
    <cellStyle name="Millares 11 2 3 2 4" xfId="9932" xr:uid="{00000000-0005-0000-0000-0000AD210000}"/>
    <cellStyle name="Millares 11 2 3 3" xfId="9933" xr:uid="{00000000-0005-0000-0000-0000AE210000}"/>
    <cellStyle name="Millares 11 2 3 3 2" xfId="9934" xr:uid="{00000000-0005-0000-0000-0000AF210000}"/>
    <cellStyle name="Millares 11 2 3 3 3" xfId="9935" xr:uid="{00000000-0005-0000-0000-0000B0210000}"/>
    <cellStyle name="Millares 11 2 3 3 4" xfId="9936" xr:uid="{00000000-0005-0000-0000-0000B1210000}"/>
    <cellStyle name="Millares 11 2 3 4" xfId="9937" xr:uid="{00000000-0005-0000-0000-0000B2210000}"/>
    <cellStyle name="Millares 11 2 3 4 2" xfId="9938" xr:uid="{00000000-0005-0000-0000-0000B3210000}"/>
    <cellStyle name="Millares 11 2 3 4 3" xfId="9939" xr:uid="{00000000-0005-0000-0000-0000B4210000}"/>
    <cellStyle name="Millares 11 2 3 4 4" xfId="9940" xr:uid="{00000000-0005-0000-0000-0000B5210000}"/>
    <cellStyle name="Millares 11 2 4" xfId="3936" xr:uid="{00000000-0005-0000-0000-0000B6210000}"/>
    <cellStyle name="Millares 11 2 5" xfId="9941" xr:uid="{00000000-0005-0000-0000-0000B7210000}"/>
    <cellStyle name="Millares 11 2 5 2" xfId="9942" xr:uid="{00000000-0005-0000-0000-0000B8210000}"/>
    <cellStyle name="Millares 11 2 5 3" xfId="9943" xr:uid="{00000000-0005-0000-0000-0000B9210000}"/>
    <cellStyle name="Millares 11 2 5 4" xfId="9944" xr:uid="{00000000-0005-0000-0000-0000BA210000}"/>
    <cellStyle name="Millares 11 2 6" xfId="9945" xr:uid="{00000000-0005-0000-0000-0000BB210000}"/>
    <cellStyle name="Millares 11 2 6 2" xfId="9946" xr:uid="{00000000-0005-0000-0000-0000BC210000}"/>
    <cellStyle name="Millares 11 2 6 3" xfId="9947" xr:uid="{00000000-0005-0000-0000-0000BD210000}"/>
    <cellStyle name="Millares 11 2 6 4" xfId="9948" xr:uid="{00000000-0005-0000-0000-0000BE210000}"/>
    <cellStyle name="Millares 11 3" xfId="2102" xr:uid="{00000000-0005-0000-0000-0000BF210000}"/>
    <cellStyle name="Millares 11 3 2" xfId="2103" xr:uid="{00000000-0005-0000-0000-0000C0210000}"/>
    <cellStyle name="Millares 11 3 2 2" xfId="5013" xr:uid="{00000000-0005-0000-0000-0000C1210000}"/>
    <cellStyle name="Millares 11 3 2 2 2" xfId="9949" xr:uid="{00000000-0005-0000-0000-0000C2210000}"/>
    <cellStyle name="Millares 11 3 2 2 3" xfId="9950" xr:uid="{00000000-0005-0000-0000-0000C3210000}"/>
    <cellStyle name="Millares 11 3 2 2 4" xfId="9951" xr:uid="{00000000-0005-0000-0000-0000C4210000}"/>
    <cellStyle name="Millares 11 3 3" xfId="2104" xr:uid="{00000000-0005-0000-0000-0000C5210000}"/>
    <cellStyle name="Millares 11 3 3 2" xfId="5014" xr:uid="{00000000-0005-0000-0000-0000C6210000}"/>
    <cellStyle name="Millares 11 3 3 2 2" xfId="9952" xr:uid="{00000000-0005-0000-0000-0000C7210000}"/>
    <cellStyle name="Millares 11 3 3 2 3" xfId="9953" xr:uid="{00000000-0005-0000-0000-0000C8210000}"/>
    <cellStyle name="Millares 11 3 3 2 4" xfId="9954" xr:uid="{00000000-0005-0000-0000-0000C9210000}"/>
    <cellStyle name="Millares 11 3 3 3" xfId="9955" xr:uid="{00000000-0005-0000-0000-0000CA210000}"/>
    <cellStyle name="Millares 11 3 3 4" xfId="9956" xr:uid="{00000000-0005-0000-0000-0000CB210000}"/>
    <cellStyle name="Millares 11 3 3 5" xfId="9957" xr:uid="{00000000-0005-0000-0000-0000CC210000}"/>
    <cellStyle name="Millares 11 3 4" xfId="3937" xr:uid="{00000000-0005-0000-0000-0000CD210000}"/>
    <cellStyle name="Millares 11 3 4 2" xfId="9958" xr:uid="{00000000-0005-0000-0000-0000CE210000}"/>
    <cellStyle name="Millares 11 3 4 3" xfId="9959" xr:uid="{00000000-0005-0000-0000-0000CF210000}"/>
    <cellStyle name="Millares 11 3 4 4" xfId="9960" xr:uid="{00000000-0005-0000-0000-0000D0210000}"/>
    <cellStyle name="Millares 11 3 5" xfId="9961" xr:uid="{00000000-0005-0000-0000-0000D1210000}"/>
    <cellStyle name="Millares 11 3 5 2" xfId="9962" xr:uid="{00000000-0005-0000-0000-0000D2210000}"/>
    <cellStyle name="Millares 11 3 5 3" xfId="9963" xr:uid="{00000000-0005-0000-0000-0000D3210000}"/>
    <cellStyle name="Millares 11 3 5 4" xfId="9964" xr:uid="{00000000-0005-0000-0000-0000D4210000}"/>
    <cellStyle name="Millares 11 3 6" xfId="9965" xr:uid="{00000000-0005-0000-0000-0000D5210000}"/>
    <cellStyle name="Millares 11 3 6 2" xfId="9966" xr:uid="{00000000-0005-0000-0000-0000D6210000}"/>
    <cellStyle name="Millares 11 3 6 3" xfId="9967" xr:uid="{00000000-0005-0000-0000-0000D7210000}"/>
    <cellStyle name="Millares 11 3 6 4" xfId="9968" xr:uid="{00000000-0005-0000-0000-0000D8210000}"/>
    <cellStyle name="Millares 11 4" xfId="2105" xr:uid="{00000000-0005-0000-0000-0000D9210000}"/>
    <cellStyle name="Millares 11 4 2" xfId="2106" xr:uid="{00000000-0005-0000-0000-0000DA210000}"/>
    <cellStyle name="Millares 11 4 2 2" xfId="5015" xr:uid="{00000000-0005-0000-0000-0000DB210000}"/>
    <cellStyle name="Millares 11 4 2 2 2" xfId="9969" xr:uid="{00000000-0005-0000-0000-0000DC210000}"/>
    <cellStyle name="Millares 11 4 2 2 3" xfId="9970" xr:uid="{00000000-0005-0000-0000-0000DD210000}"/>
    <cellStyle name="Millares 11 4 2 2 4" xfId="9971" xr:uid="{00000000-0005-0000-0000-0000DE210000}"/>
    <cellStyle name="Millares 11 4 3" xfId="2107" xr:uid="{00000000-0005-0000-0000-0000DF210000}"/>
    <cellStyle name="Millares 11 4 3 2" xfId="5016" xr:uid="{00000000-0005-0000-0000-0000E0210000}"/>
    <cellStyle name="Millares 11 4 3 2 2" xfId="9972" xr:uid="{00000000-0005-0000-0000-0000E1210000}"/>
    <cellStyle name="Millares 11 4 3 2 3" xfId="9973" xr:uid="{00000000-0005-0000-0000-0000E2210000}"/>
    <cellStyle name="Millares 11 4 3 2 4" xfId="9974" xr:uid="{00000000-0005-0000-0000-0000E3210000}"/>
    <cellStyle name="Millares 11 4 3 3" xfId="9975" xr:uid="{00000000-0005-0000-0000-0000E4210000}"/>
    <cellStyle name="Millares 11 4 3 4" xfId="9976" xr:uid="{00000000-0005-0000-0000-0000E5210000}"/>
    <cellStyle name="Millares 11 4 3 5" xfId="9977" xr:uid="{00000000-0005-0000-0000-0000E6210000}"/>
    <cellStyle name="Millares 11 4 4" xfId="3938" xr:uid="{00000000-0005-0000-0000-0000E7210000}"/>
    <cellStyle name="Millares 11 4 4 2" xfId="9978" xr:uid="{00000000-0005-0000-0000-0000E8210000}"/>
    <cellStyle name="Millares 11 4 4 3" xfId="9979" xr:uid="{00000000-0005-0000-0000-0000E9210000}"/>
    <cellStyle name="Millares 11 4 4 4" xfId="9980" xr:uid="{00000000-0005-0000-0000-0000EA210000}"/>
    <cellStyle name="Millares 11 4 5" xfId="9981" xr:uid="{00000000-0005-0000-0000-0000EB210000}"/>
    <cellStyle name="Millares 11 4 5 2" xfId="9982" xr:uid="{00000000-0005-0000-0000-0000EC210000}"/>
    <cellStyle name="Millares 11 4 5 3" xfId="9983" xr:uid="{00000000-0005-0000-0000-0000ED210000}"/>
    <cellStyle name="Millares 11 4 5 4" xfId="9984" xr:uid="{00000000-0005-0000-0000-0000EE210000}"/>
    <cellStyle name="Millares 11 4 6" xfId="9985" xr:uid="{00000000-0005-0000-0000-0000EF210000}"/>
    <cellStyle name="Millares 11 4 6 2" xfId="9986" xr:uid="{00000000-0005-0000-0000-0000F0210000}"/>
    <cellStyle name="Millares 11 4 6 3" xfId="9987" xr:uid="{00000000-0005-0000-0000-0000F1210000}"/>
    <cellStyle name="Millares 11 4 6 4" xfId="9988" xr:uid="{00000000-0005-0000-0000-0000F2210000}"/>
    <cellStyle name="Millares 11 5" xfId="2108" xr:uid="{00000000-0005-0000-0000-0000F3210000}"/>
    <cellStyle name="Millares 11 6" xfId="9989" xr:uid="{00000000-0005-0000-0000-0000F4210000}"/>
    <cellStyle name="Millares 11 6 2" xfId="9990" xr:uid="{00000000-0005-0000-0000-0000F5210000}"/>
    <cellStyle name="Millares 11 6 3" xfId="9991" xr:uid="{00000000-0005-0000-0000-0000F6210000}"/>
    <cellStyle name="Millares 11 6 4" xfId="9992" xr:uid="{00000000-0005-0000-0000-0000F7210000}"/>
    <cellStyle name="Millares 11 7" xfId="9993" xr:uid="{00000000-0005-0000-0000-0000F8210000}"/>
    <cellStyle name="Millares 11 7 2" xfId="9994" xr:uid="{00000000-0005-0000-0000-0000F9210000}"/>
    <cellStyle name="Millares 11 7 3" xfId="9995" xr:uid="{00000000-0005-0000-0000-0000FA210000}"/>
    <cellStyle name="Millares 11 7 4" xfId="9996" xr:uid="{00000000-0005-0000-0000-0000FB210000}"/>
    <cellStyle name="Millares 12" xfId="257" xr:uid="{00000000-0005-0000-0000-0000FC210000}"/>
    <cellStyle name="Millares 12 2" xfId="258" xr:uid="{00000000-0005-0000-0000-0000FD210000}"/>
    <cellStyle name="Millares 12 2 2" xfId="2109" xr:uid="{00000000-0005-0000-0000-0000FE210000}"/>
    <cellStyle name="Millares 12 2 2 2" xfId="5017" xr:uid="{00000000-0005-0000-0000-0000FF210000}"/>
    <cellStyle name="Millares 12 2 2 2 2" xfId="9997" xr:uid="{00000000-0005-0000-0000-000000220000}"/>
    <cellStyle name="Millares 12 2 2 2 3" xfId="9998" xr:uid="{00000000-0005-0000-0000-000001220000}"/>
    <cellStyle name="Millares 12 2 2 2 4" xfId="9999" xr:uid="{00000000-0005-0000-0000-000002220000}"/>
    <cellStyle name="Millares 12 2 2 3" xfId="10000" xr:uid="{00000000-0005-0000-0000-000003220000}"/>
    <cellStyle name="Millares 12 2 2 3 2" xfId="10001" xr:uid="{00000000-0005-0000-0000-000004220000}"/>
    <cellStyle name="Millares 12 2 2 3 3" xfId="10002" xr:uid="{00000000-0005-0000-0000-000005220000}"/>
    <cellStyle name="Millares 12 2 2 3 4" xfId="10003" xr:uid="{00000000-0005-0000-0000-000006220000}"/>
    <cellStyle name="Millares 12 2 2 3 5" xfId="16354" xr:uid="{00000000-0005-0000-0000-000007220000}"/>
    <cellStyle name="Millares 12 2 2 4" xfId="10004" xr:uid="{00000000-0005-0000-0000-000008220000}"/>
    <cellStyle name="Millares 12 2 2 4 2" xfId="10005" xr:uid="{00000000-0005-0000-0000-000009220000}"/>
    <cellStyle name="Millares 12 2 2 4 3" xfId="10006" xr:uid="{00000000-0005-0000-0000-00000A220000}"/>
    <cellStyle name="Millares 12 2 2 4 4" xfId="10007" xr:uid="{00000000-0005-0000-0000-00000B220000}"/>
    <cellStyle name="Millares 12 2 2 4 5" xfId="16355" xr:uid="{00000000-0005-0000-0000-00000C220000}"/>
    <cellStyle name="Millares 12 2 3" xfId="2110" xr:uid="{00000000-0005-0000-0000-00000D220000}"/>
    <cellStyle name="Millares 12 2 4" xfId="3940" xr:uid="{00000000-0005-0000-0000-00000E220000}"/>
    <cellStyle name="Millares 12 2 5" xfId="6216" xr:uid="{00000000-0005-0000-0000-00000F220000}"/>
    <cellStyle name="Millares 12 3" xfId="2111" xr:uid="{00000000-0005-0000-0000-000010220000}"/>
    <cellStyle name="Millares 12 3 2" xfId="5018" xr:uid="{00000000-0005-0000-0000-000011220000}"/>
    <cellStyle name="Millares 12 3 2 2" xfId="10008" xr:uid="{00000000-0005-0000-0000-000012220000}"/>
    <cellStyle name="Millares 12 3 2 3" xfId="10009" xr:uid="{00000000-0005-0000-0000-000013220000}"/>
    <cellStyle name="Millares 12 3 2 4" xfId="10010" xr:uid="{00000000-0005-0000-0000-000014220000}"/>
    <cellStyle name="Millares 12 3 3" xfId="10011" xr:uid="{00000000-0005-0000-0000-000015220000}"/>
    <cellStyle name="Millares 12 3 3 2" xfId="10012" xr:uid="{00000000-0005-0000-0000-000016220000}"/>
    <cellStyle name="Millares 12 3 3 3" xfId="10013" xr:uid="{00000000-0005-0000-0000-000017220000}"/>
    <cellStyle name="Millares 12 3 3 4" xfId="10014" xr:uid="{00000000-0005-0000-0000-000018220000}"/>
    <cellStyle name="Millares 12 3 4" xfId="10015" xr:uid="{00000000-0005-0000-0000-000019220000}"/>
    <cellStyle name="Millares 12 3 4 2" xfId="10016" xr:uid="{00000000-0005-0000-0000-00001A220000}"/>
    <cellStyle name="Millares 12 3 4 3" xfId="10017" xr:uid="{00000000-0005-0000-0000-00001B220000}"/>
    <cellStyle name="Millares 12 3 4 4" xfId="10018" xr:uid="{00000000-0005-0000-0000-00001C220000}"/>
    <cellStyle name="Millares 12 4" xfId="2112" xr:uid="{00000000-0005-0000-0000-00001D220000}"/>
    <cellStyle name="Millares 12 4 2" xfId="5019" xr:uid="{00000000-0005-0000-0000-00001E220000}"/>
    <cellStyle name="Millares 12 4 2 2" xfId="10019" xr:uid="{00000000-0005-0000-0000-00001F220000}"/>
    <cellStyle name="Millares 12 4 2 3" xfId="10020" xr:uid="{00000000-0005-0000-0000-000020220000}"/>
    <cellStyle name="Millares 12 4 2 4" xfId="10021" xr:uid="{00000000-0005-0000-0000-000021220000}"/>
    <cellStyle name="Millares 12 5" xfId="3939" xr:uid="{00000000-0005-0000-0000-000022220000}"/>
    <cellStyle name="Millares 12 6" xfId="10022" xr:uid="{00000000-0005-0000-0000-000023220000}"/>
    <cellStyle name="Millares 12 6 2" xfId="10023" xr:uid="{00000000-0005-0000-0000-000024220000}"/>
    <cellStyle name="Millares 12 6 3" xfId="10024" xr:uid="{00000000-0005-0000-0000-000025220000}"/>
    <cellStyle name="Millares 12 6 4" xfId="10025" xr:uid="{00000000-0005-0000-0000-000026220000}"/>
    <cellStyle name="Millares 12 7" xfId="10026" xr:uid="{00000000-0005-0000-0000-000027220000}"/>
    <cellStyle name="Millares 12 7 2" xfId="10027" xr:uid="{00000000-0005-0000-0000-000028220000}"/>
    <cellStyle name="Millares 12 7 3" xfId="10028" xr:uid="{00000000-0005-0000-0000-000029220000}"/>
    <cellStyle name="Millares 12 7 4" xfId="10029" xr:uid="{00000000-0005-0000-0000-00002A220000}"/>
    <cellStyle name="Millares 12 8" xfId="10030" xr:uid="{00000000-0005-0000-0000-00002B220000}"/>
    <cellStyle name="Millares 12 8 2" xfId="10031" xr:uid="{00000000-0005-0000-0000-00002C220000}"/>
    <cellStyle name="Millares 13" xfId="259" xr:uid="{00000000-0005-0000-0000-00002D220000}"/>
    <cellStyle name="Millares 13 10" xfId="10032" xr:uid="{00000000-0005-0000-0000-00002E220000}"/>
    <cellStyle name="Millares 13 11" xfId="10033" xr:uid="{00000000-0005-0000-0000-00002F220000}"/>
    <cellStyle name="Millares 13 12" xfId="10034" xr:uid="{00000000-0005-0000-0000-000030220000}"/>
    <cellStyle name="Millares 13 2" xfId="260" xr:uid="{00000000-0005-0000-0000-000031220000}"/>
    <cellStyle name="Millares 13 2 2" xfId="582" xr:uid="{00000000-0005-0000-0000-000032220000}"/>
    <cellStyle name="Millares 13 2 2 2" xfId="2113" xr:uid="{00000000-0005-0000-0000-000033220000}"/>
    <cellStyle name="Millares 13 2 2 3" xfId="2114" xr:uid="{00000000-0005-0000-0000-000034220000}"/>
    <cellStyle name="Millares 13 2 2 4" xfId="10035" xr:uid="{00000000-0005-0000-0000-000035220000}"/>
    <cellStyle name="Millares 13 2 2 5" xfId="10036" xr:uid="{00000000-0005-0000-0000-000036220000}"/>
    <cellStyle name="Millares 13 2 2 6" xfId="16356" xr:uid="{00000000-0005-0000-0000-000037220000}"/>
    <cellStyle name="Millares 13 2 3" xfId="2115" xr:uid="{00000000-0005-0000-0000-000038220000}"/>
    <cellStyle name="Millares 13 2 3 2" xfId="3850" xr:uid="{00000000-0005-0000-0000-000039220000}"/>
    <cellStyle name="Millares 13 2 3 2 2" xfId="16357" xr:uid="{00000000-0005-0000-0000-00003A220000}"/>
    <cellStyle name="Millares 13 2 3 3" xfId="5020" xr:uid="{00000000-0005-0000-0000-00003B220000}"/>
    <cellStyle name="Millares 13 2 3 3 2" xfId="10037" xr:uid="{00000000-0005-0000-0000-00003C220000}"/>
    <cellStyle name="Millares 13 2 3 3 3" xfId="10038" xr:uid="{00000000-0005-0000-0000-00003D220000}"/>
    <cellStyle name="Millares 13 2 3 3 4" xfId="10039" xr:uid="{00000000-0005-0000-0000-00003E220000}"/>
    <cellStyle name="Millares 13 2 3 4" xfId="10040" xr:uid="{00000000-0005-0000-0000-00003F220000}"/>
    <cellStyle name="Millares 13 2 3 5" xfId="10041" xr:uid="{00000000-0005-0000-0000-000040220000}"/>
    <cellStyle name="Millares 13 2 3 6" xfId="10042" xr:uid="{00000000-0005-0000-0000-000041220000}"/>
    <cellStyle name="Millares 13 2 4" xfId="2116" xr:uid="{00000000-0005-0000-0000-000042220000}"/>
    <cellStyle name="Millares 13 2 4 2" xfId="3851" xr:uid="{00000000-0005-0000-0000-000043220000}"/>
    <cellStyle name="Millares 13 2 4 2 2" xfId="16358" xr:uid="{00000000-0005-0000-0000-000044220000}"/>
    <cellStyle name="Millares 13 2 5" xfId="10043" xr:uid="{00000000-0005-0000-0000-000045220000}"/>
    <cellStyle name="Millares 13 2 5 2" xfId="10044" xr:uid="{00000000-0005-0000-0000-000046220000}"/>
    <cellStyle name="Millares 13 2 5 3" xfId="10045" xr:uid="{00000000-0005-0000-0000-000047220000}"/>
    <cellStyle name="Millares 13 2 5 4" xfId="10046" xr:uid="{00000000-0005-0000-0000-000048220000}"/>
    <cellStyle name="Millares 13 2 5 5" xfId="16359" xr:uid="{00000000-0005-0000-0000-000049220000}"/>
    <cellStyle name="Millares 13 2 6" xfId="10047" xr:uid="{00000000-0005-0000-0000-00004A220000}"/>
    <cellStyle name="Millares 13 2 6 2" xfId="10048" xr:uid="{00000000-0005-0000-0000-00004B220000}"/>
    <cellStyle name="Millares 13 2 6 3" xfId="10049" xr:uid="{00000000-0005-0000-0000-00004C220000}"/>
    <cellStyle name="Millares 13 2 6 4" xfId="10050" xr:uid="{00000000-0005-0000-0000-00004D220000}"/>
    <cellStyle name="Millares 13 2 6 5" xfId="16360" xr:uid="{00000000-0005-0000-0000-00004E220000}"/>
    <cellStyle name="Millares 13 3" xfId="2117" xr:uid="{00000000-0005-0000-0000-00004F220000}"/>
    <cellStyle name="Millares 13 3 2" xfId="2118" xr:uid="{00000000-0005-0000-0000-000050220000}"/>
    <cellStyle name="Millares 13 3 2 2" xfId="5021" xr:uid="{00000000-0005-0000-0000-000051220000}"/>
    <cellStyle name="Millares 13 3 2 2 2" xfId="10051" xr:uid="{00000000-0005-0000-0000-000052220000}"/>
    <cellStyle name="Millares 13 3 2 2 3" xfId="10052" xr:uid="{00000000-0005-0000-0000-000053220000}"/>
    <cellStyle name="Millares 13 3 2 2 4" xfId="10053" xr:uid="{00000000-0005-0000-0000-000054220000}"/>
    <cellStyle name="Millares 13 3 3" xfId="2119" xr:uid="{00000000-0005-0000-0000-000055220000}"/>
    <cellStyle name="Millares 13 3 4" xfId="4121" xr:uid="{00000000-0005-0000-0000-000056220000}"/>
    <cellStyle name="Millares 13 3 4 2" xfId="10054" xr:uid="{00000000-0005-0000-0000-000057220000}"/>
    <cellStyle name="Millares 13 3 4 3" xfId="10055" xr:uid="{00000000-0005-0000-0000-000058220000}"/>
    <cellStyle name="Millares 13 3 4 4" xfId="10056" xr:uid="{00000000-0005-0000-0000-000059220000}"/>
    <cellStyle name="Millares 13 3 5" xfId="14195" xr:uid="{00000000-0005-0000-0000-00005A220000}"/>
    <cellStyle name="Millares 13 3 6" xfId="14196" xr:uid="{00000000-0005-0000-0000-00005B220000}"/>
    <cellStyle name="Millares 13 4" xfId="2120" xr:uid="{00000000-0005-0000-0000-00005C220000}"/>
    <cellStyle name="Millares 13 4 2" xfId="4197" xr:uid="{00000000-0005-0000-0000-00005D220000}"/>
    <cellStyle name="Millares 13 5" xfId="2121" xr:uid="{00000000-0005-0000-0000-00005E220000}"/>
    <cellStyle name="Millares 13 5 2" xfId="5022" xr:uid="{00000000-0005-0000-0000-00005F220000}"/>
    <cellStyle name="Millares 13 5 2 2" xfId="10057" xr:uid="{00000000-0005-0000-0000-000060220000}"/>
    <cellStyle name="Millares 13 5 2 3" xfId="10058" xr:uid="{00000000-0005-0000-0000-000061220000}"/>
    <cellStyle name="Millares 13 5 2 4" xfId="10059" xr:uid="{00000000-0005-0000-0000-000062220000}"/>
    <cellStyle name="Millares 13 5 3" xfId="10060" xr:uid="{00000000-0005-0000-0000-000063220000}"/>
    <cellStyle name="Millares 13 5 4" xfId="10061" xr:uid="{00000000-0005-0000-0000-000064220000}"/>
    <cellStyle name="Millares 13 5 5" xfId="10062" xr:uid="{00000000-0005-0000-0000-000065220000}"/>
    <cellStyle name="Millares 13 6" xfId="2122" xr:uid="{00000000-0005-0000-0000-000066220000}"/>
    <cellStyle name="Millares 13 6 2" xfId="10063" xr:uid="{00000000-0005-0000-0000-000067220000}"/>
    <cellStyle name="Millares 13 6 3" xfId="10064" xr:uid="{00000000-0005-0000-0000-000068220000}"/>
    <cellStyle name="Millares 13 7" xfId="6198" xr:uid="{00000000-0005-0000-0000-000069220000}"/>
    <cellStyle name="Millares 13 7 2" xfId="10065" xr:uid="{00000000-0005-0000-0000-00006A220000}"/>
    <cellStyle name="Millares 13 7 2 2" xfId="16361" xr:uid="{00000000-0005-0000-0000-00006B220000}"/>
    <cellStyle name="Millares 13 7 3" xfId="10066" xr:uid="{00000000-0005-0000-0000-00006C220000}"/>
    <cellStyle name="Millares 13 7 4" xfId="16362" xr:uid="{00000000-0005-0000-0000-00006D220000}"/>
    <cellStyle name="Millares 13 8" xfId="10067" xr:uid="{00000000-0005-0000-0000-00006E220000}"/>
    <cellStyle name="Millares 13 9" xfId="10068" xr:uid="{00000000-0005-0000-0000-00006F220000}"/>
    <cellStyle name="Millares 14" xfId="261" xr:uid="{00000000-0005-0000-0000-000070220000}"/>
    <cellStyle name="Millares 14 2" xfId="552" xr:uid="{00000000-0005-0000-0000-000071220000}"/>
    <cellStyle name="Millares 14 2 2" xfId="578" xr:uid="{00000000-0005-0000-0000-000072220000}"/>
    <cellStyle name="Millares 14 2 2 2" xfId="3943" xr:uid="{00000000-0005-0000-0000-000073220000}"/>
    <cellStyle name="Millares 14 2 2 2 2" xfId="10069" xr:uid="{00000000-0005-0000-0000-000074220000}"/>
    <cellStyle name="Millares 14 2 2 2 3" xfId="10070" xr:uid="{00000000-0005-0000-0000-000075220000}"/>
    <cellStyle name="Millares 14 2 2 3" xfId="14197" xr:uid="{00000000-0005-0000-0000-000076220000}"/>
    <cellStyle name="Millares 14 2 2 4" xfId="14198" xr:uid="{00000000-0005-0000-0000-000077220000}"/>
    <cellStyle name="Millares 14 2 2 5" xfId="14199" xr:uid="{00000000-0005-0000-0000-000078220000}"/>
    <cellStyle name="Millares 14 2 3" xfId="589" xr:uid="{00000000-0005-0000-0000-000079220000}"/>
    <cellStyle name="Millares 14 2 3 2" xfId="4192" xr:uid="{00000000-0005-0000-0000-00007A220000}"/>
    <cellStyle name="Millares 14 2 3 3" xfId="10071" xr:uid="{00000000-0005-0000-0000-00007B220000}"/>
    <cellStyle name="Millares 14 2 3 3 2" xfId="16363" xr:uid="{00000000-0005-0000-0000-00007C220000}"/>
    <cellStyle name="Millares 14 2 3 4" xfId="10072" xr:uid="{00000000-0005-0000-0000-00007D220000}"/>
    <cellStyle name="Millares 14 2 4" xfId="3942" xr:uid="{00000000-0005-0000-0000-00007E220000}"/>
    <cellStyle name="Millares 14 2 4 2" xfId="10073" xr:uid="{00000000-0005-0000-0000-00007F220000}"/>
    <cellStyle name="Millares 14 2 4 3" xfId="10074" xr:uid="{00000000-0005-0000-0000-000080220000}"/>
    <cellStyle name="Millares 14 2 4 4" xfId="10075" xr:uid="{00000000-0005-0000-0000-000081220000}"/>
    <cellStyle name="Millares 14 2 5" xfId="10076" xr:uid="{00000000-0005-0000-0000-000082220000}"/>
    <cellStyle name="Millares 14 2 5 2" xfId="16364" xr:uid="{00000000-0005-0000-0000-000083220000}"/>
    <cellStyle name="Millares 14 2 6" xfId="10077" xr:uid="{00000000-0005-0000-0000-000084220000}"/>
    <cellStyle name="Millares 14 3" xfId="586" xr:uid="{00000000-0005-0000-0000-000085220000}"/>
    <cellStyle name="Millares 14 3 2" xfId="4122" xr:uid="{00000000-0005-0000-0000-000086220000}"/>
    <cellStyle name="Millares 14 3 2 2" xfId="10078" xr:uid="{00000000-0005-0000-0000-000087220000}"/>
    <cellStyle name="Millares 14 3 2 3" xfId="10079" xr:uid="{00000000-0005-0000-0000-000088220000}"/>
    <cellStyle name="Millares 14 3 2 4" xfId="10080" xr:uid="{00000000-0005-0000-0000-000089220000}"/>
    <cellStyle name="Millares 14 3 3" xfId="10081" xr:uid="{00000000-0005-0000-0000-00008A220000}"/>
    <cellStyle name="Millares 14 3 3 2" xfId="10082" xr:uid="{00000000-0005-0000-0000-00008B220000}"/>
    <cellStyle name="Millares 14 3 3 3" xfId="10083" xr:uid="{00000000-0005-0000-0000-00008C220000}"/>
    <cellStyle name="Millares 14 3 3 4" xfId="10084" xr:uid="{00000000-0005-0000-0000-00008D220000}"/>
    <cellStyle name="Millares 14 3 3 5" xfId="16365" xr:uid="{00000000-0005-0000-0000-00008E220000}"/>
    <cellStyle name="Millares 14 3 4" xfId="10085" xr:uid="{00000000-0005-0000-0000-00008F220000}"/>
    <cellStyle name="Millares 14 3 4 2" xfId="10086" xr:uid="{00000000-0005-0000-0000-000090220000}"/>
    <cellStyle name="Millares 14 3 4 3" xfId="10087" xr:uid="{00000000-0005-0000-0000-000091220000}"/>
    <cellStyle name="Millares 14 3 4 4" xfId="10088" xr:uid="{00000000-0005-0000-0000-000092220000}"/>
    <cellStyle name="Millares 14 3 4 5" xfId="16366" xr:uid="{00000000-0005-0000-0000-000093220000}"/>
    <cellStyle name="Millares 14 3 5" xfId="14200" xr:uid="{00000000-0005-0000-0000-000094220000}"/>
    <cellStyle name="Millares 14 4" xfId="4191" xr:uid="{00000000-0005-0000-0000-000095220000}"/>
    <cellStyle name="Millares 14 4 2" xfId="10089" xr:uid="{00000000-0005-0000-0000-000096220000}"/>
    <cellStyle name="Millares 14 4 2 2" xfId="16367" xr:uid="{00000000-0005-0000-0000-000097220000}"/>
    <cellStyle name="Millares 14 4 3" xfId="10090" xr:uid="{00000000-0005-0000-0000-000098220000}"/>
    <cellStyle name="Millares 14 4 3 2" xfId="16368" xr:uid="{00000000-0005-0000-0000-000099220000}"/>
    <cellStyle name="Millares 14 5" xfId="3941" xr:uid="{00000000-0005-0000-0000-00009A220000}"/>
    <cellStyle name="Millares 14 5 2" xfId="10091" xr:uid="{00000000-0005-0000-0000-00009B220000}"/>
    <cellStyle name="Millares 14 5 3" xfId="10092" xr:uid="{00000000-0005-0000-0000-00009C220000}"/>
    <cellStyle name="Millares 14 5 4" xfId="10093" xr:uid="{00000000-0005-0000-0000-00009D220000}"/>
    <cellStyle name="Millares 14 6" xfId="6201" xr:uid="{00000000-0005-0000-0000-00009E220000}"/>
    <cellStyle name="Millares 14 6 2" xfId="16369" xr:uid="{00000000-0005-0000-0000-00009F220000}"/>
    <cellStyle name="Millares 14 7" xfId="10094" xr:uid="{00000000-0005-0000-0000-0000A0220000}"/>
    <cellStyle name="Millares 14 8" xfId="16370" xr:uid="{00000000-0005-0000-0000-0000A1220000}"/>
    <cellStyle name="Millares 15" xfId="262" xr:uid="{00000000-0005-0000-0000-0000A2220000}"/>
    <cellStyle name="Millares 15 2" xfId="553" xr:uid="{00000000-0005-0000-0000-0000A3220000}"/>
    <cellStyle name="Millares 15 2 2" xfId="5023" xr:uid="{00000000-0005-0000-0000-0000A4220000}"/>
    <cellStyle name="Millares 15 2 2 2" xfId="10095" xr:uid="{00000000-0005-0000-0000-0000A5220000}"/>
    <cellStyle name="Millares 15 2 2 2 2" xfId="10096" xr:uid="{00000000-0005-0000-0000-0000A6220000}"/>
    <cellStyle name="Millares 15 2 2 2 3" xfId="10097" xr:uid="{00000000-0005-0000-0000-0000A7220000}"/>
    <cellStyle name="Millares 15 2 2 2 4" xfId="10098" xr:uid="{00000000-0005-0000-0000-0000A8220000}"/>
    <cellStyle name="Millares 15 2 2 2 5" xfId="16371" xr:uid="{00000000-0005-0000-0000-0000A9220000}"/>
    <cellStyle name="Millares 15 2 2 3" xfId="10099" xr:uid="{00000000-0005-0000-0000-0000AA220000}"/>
    <cellStyle name="Millares 15 2 2 3 2" xfId="10100" xr:uid="{00000000-0005-0000-0000-0000AB220000}"/>
    <cellStyle name="Millares 15 2 2 3 3" xfId="10101" xr:uid="{00000000-0005-0000-0000-0000AC220000}"/>
    <cellStyle name="Millares 15 2 2 3 4" xfId="10102" xr:uid="{00000000-0005-0000-0000-0000AD220000}"/>
    <cellStyle name="Millares 15 2 2 4" xfId="10103" xr:uid="{00000000-0005-0000-0000-0000AE220000}"/>
    <cellStyle name="Millares 15 2 2 5" xfId="10104" xr:uid="{00000000-0005-0000-0000-0000AF220000}"/>
    <cellStyle name="Millares 15 2 2 6" xfId="10105" xr:uid="{00000000-0005-0000-0000-0000B0220000}"/>
    <cellStyle name="Millares 15 2 3" xfId="10106" xr:uid="{00000000-0005-0000-0000-0000B1220000}"/>
    <cellStyle name="Millares 15 2 4" xfId="10107" xr:uid="{00000000-0005-0000-0000-0000B2220000}"/>
    <cellStyle name="Millares 15 2 5" xfId="10108" xr:uid="{00000000-0005-0000-0000-0000B3220000}"/>
    <cellStyle name="Millares 15 3" xfId="2123" xr:uid="{00000000-0005-0000-0000-0000B4220000}"/>
    <cellStyle name="Millares 15 3 2" xfId="5024" xr:uid="{00000000-0005-0000-0000-0000B5220000}"/>
    <cellStyle name="Millares 15 3 2 2" xfId="10109" xr:uid="{00000000-0005-0000-0000-0000B6220000}"/>
    <cellStyle name="Millares 15 3 2 3" xfId="10110" xr:uid="{00000000-0005-0000-0000-0000B7220000}"/>
    <cellStyle name="Millares 15 3 2 4" xfId="10111" xr:uid="{00000000-0005-0000-0000-0000B8220000}"/>
    <cellStyle name="Millares 15 4" xfId="3944" xr:uid="{00000000-0005-0000-0000-0000B9220000}"/>
    <cellStyle name="Millares 15 4 2" xfId="10112" xr:uid="{00000000-0005-0000-0000-0000BA220000}"/>
    <cellStyle name="Millares 15 4 3" xfId="10113" xr:uid="{00000000-0005-0000-0000-0000BB220000}"/>
    <cellStyle name="Millares 15 4 4" xfId="10114" xr:uid="{00000000-0005-0000-0000-0000BC220000}"/>
    <cellStyle name="Millares 15 5" xfId="10115" xr:uid="{00000000-0005-0000-0000-0000BD220000}"/>
    <cellStyle name="Millares 15 5 2" xfId="10116" xr:uid="{00000000-0005-0000-0000-0000BE220000}"/>
    <cellStyle name="Millares 15 5 3" xfId="10117" xr:uid="{00000000-0005-0000-0000-0000BF220000}"/>
    <cellStyle name="Millares 15 5 4" xfId="10118" xr:uid="{00000000-0005-0000-0000-0000C0220000}"/>
    <cellStyle name="Millares 15 6" xfId="10119" xr:uid="{00000000-0005-0000-0000-0000C1220000}"/>
    <cellStyle name="Millares 15 6 2" xfId="10120" xr:uid="{00000000-0005-0000-0000-0000C2220000}"/>
    <cellStyle name="Millares 15 6 3" xfId="10121" xr:uid="{00000000-0005-0000-0000-0000C3220000}"/>
    <cellStyle name="Millares 15 6 4" xfId="10122" xr:uid="{00000000-0005-0000-0000-0000C4220000}"/>
    <cellStyle name="Millares 15 7" xfId="16372" xr:uid="{00000000-0005-0000-0000-0000C5220000}"/>
    <cellStyle name="Millares 16" xfId="263" xr:uid="{00000000-0005-0000-0000-0000C6220000}"/>
    <cellStyle name="Millares 16 2" xfId="554" xr:uid="{00000000-0005-0000-0000-0000C7220000}"/>
    <cellStyle name="Millares 16 2 2" xfId="5025" xr:uid="{00000000-0005-0000-0000-0000C8220000}"/>
    <cellStyle name="Millares 16 2 2 2" xfId="10123" xr:uid="{00000000-0005-0000-0000-0000C9220000}"/>
    <cellStyle name="Millares 16 2 2 2 2" xfId="10124" xr:uid="{00000000-0005-0000-0000-0000CA220000}"/>
    <cellStyle name="Millares 16 2 2 2 3" xfId="10125" xr:uid="{00000000-0005-0000-0000-0000CB220000}"/>
    <cellStyle name="Millares 16 2 2 2 4" xfId="10126" xr:uid="{00000000-0005-0000-0000-0000CC220000}"/>
    <cellStyle name="Millares 16 2 2 2 5" xfId="16373" xr:uid="{00000000-0005-0000-0000-0000CD220000}"/>
    <cellStyle name="Millares 16 2 2 3" xfId="10127" xr:uid="{00000000-0005-0000-0000-0000CE220000}"/>
    <cellStyle name="Millares 16 2 2 3 2" xfId="10128" xr:uid="{00000000-0005-0000-0000-0000CF220000}"/>
    <cellStyle name="Millares 16 2 2 3 3" xfId="10129" xr:uid="{00000000-0005-0000-0000-0000D0220000}"/>
    <cellStyle name="Millares 16 2 2 3 4" xfId="10130" xr:uid="{00000000-0005-0000-0000-0000D1220000}"/>
    <cellStyle name="Millares 16 2 2 4" xfId="10131" xr:uid="{00000000-0005-0000-0000-0000D2220000}"/>
    <cellStyle name="Millares 16 2 2 5" xfId="10132" xr:uid="{00000000-0005-0000-0000-0000D3220000}"/>
    <cellStyle name="Millares 16 2 2 6" xfId="10133" xr:uid="{00000000-0005-0000-0000-0000D4220000}"/>
    <cellStyle name="Millares 16 2 3" xfId="10134" xr:uid="{00000000-0005-0000-0000-0000D5220000}"/>
    <cellStyle name="Millares 16 2 3 2" xfId="10135" xr:uid="{00000000-0005-0000-0000-0000D6220000}"/>
    <cellStyle name="Millares 16 2 3 3" xfId="10136" xr:uid="{00000000-0005-0000-0000-0000D7220000}"/>
    <cellStyle name="Millares 16 2 3 4" xfId="10137" xr:uid="{00000000-0005-0000-0000-0000D8220000}"/>
    <cellStyle name="Millares 16 2 4" xfId="10138" xr:uid="{00000000-0005-0000-0000-0000D9220000}"/>
    <cellStyle name="Millares 16 2 4 2" xfId="10139" xr:uid="{00000000-0005-0000-0000-0000DA220000}"/>
    <cellStyle name="Millares 16 2 4 3" xfId="10140" xr:uid="{00000000-0005-0000-0000-0000DB220000}"/>
    <cellStyle name="Millares 16 2 4 4" xfId="10141" xr:uid="{00000000-0005-0000-0000-0000DC220000}"/>
    <cellStyle name="Millares 16 2 5" xfId="10142" xr:uid="{00000000-0005-0000-0000-0000DD220000}"/>
    <cellStyle name="Millares 16 2 6" xfId="10143" xr:uid="{00000000-0005-0000-0000-0000DE220000}"/>
    <cellStyle name="Millares 16 2 7" xfId="10144" xr:uid="{00000000-0005-0000-0000-0000DF220000}"/>
    <cellStyle name="Millares 16 3" xfId="3945" xr:uid="{00000000-0005-0000-0000-0000E0220000}"/>
    <cellStyle name="Millares 16 4" xfId="10145" xr:uid="{00000000-0005-0000-0000-0000E1220000}"/>
    <cellStyle name="Millares 16 5" xfId="10146" xr:uid="{00000000-0005-0000-0000-0000E2220000}"/>
    <cellStyle name="Millares 16 6" xfId="16374" xr:uid="{00000000-0005-0000-0000-0000E3220000}"/>
    <cellStyle name="Millares 17" xfId="264" xr:uid="{00000000-0005-0000-0000-0000E4220000}"/>
    <cellStyle name="Millares 17 2" xfId="555" xr:uid="{00000000-0005-0000-0000-0000E5220000}"/>
    <cellStyle name="Millares 17 2 2" xfId="597" xr:uid="{00000000-0005-0000-0000-0000E6220000}"/>
    <cellStyle name="Millares 17 2 2 2" xfId="10147" xr:uid="{00000000-0005-0000-0000-0000E7220000}"/>
    <cellStyle name="Millares 17 2 2 2 2" xfId="10148" xr:uid="{00000000-0005-0000-0000-0000E8220000}"/>
    <cellStyle name="Millares 17 2 2 2 3" xfId="10149" xr:uid="{00000000-0005-0000-0000-0000E9220000}"/>
    <cellStyle name="Millares 17 2 2 2 4" xfId="10150" xr:uid="{00000000-0005-0000-0000-0000EA220000}"/>
    <cellStyle name="Millares 17 2 2 2 5" xfId="16375" xr:uid="{00000000-0005-0000-0000-0000EB220000}"/>
    <cellStyle name="Millares 17 2 2 3" xfId="10151" xr:uid="{00000000-0005-0000-0000-0000EC220000}"/>
    <cellStyle name="Millares 17 2 2 3 2" xfId="10152" xr:uid="{00000000-0005-0000-0000-0000ED220000}"/>
    <cellStyle name="Millares 17 2 2 3 3" xfId="10153" xr:uid="{00000000-0005-0000-0000-0000EE220000}"/>
    <cellStyle name="Millares 17 2 2 3 4" xfId="10154" xr:uid="{00000000-0005-0000-0000-0000EF220000}"/>
    <cellStyle name="Millares 17 2 2 3 5" xfId="16376" xr:uid="{00000000-0005-0000-0000-0000F0220000}"/>
    <cellStyle name="Millares 17 2 3" xfId="598" xr:uid="{00000000-0005-0000-0000-0000F1220000}"/>
    <cellStyle name="Millares 17 2 3 2" xfId="10155" xr:uid="{00000000-0005-0000-0000-0000F2220000}"/>
    <cellStyle name="Millares 17 2 3 2 2" xfId="16377" xr:uid="{00000000-0005-0000-0000-0000F3220000}"/>
    <cellStyle name="Millares 17 2 3 3" xfId="10156" xr:uid="{00000000-0005-0000-0000-0000F4220000}"/>
    <cellStyle name="Millares 17 2 4" xfId="4123" xr:uid="{00000000-0005-0000-0000-0000F5220000}"/>
    <cellStyle name="Millares 17 2 4 2" xfId="10157" xr:uid="{00000000-0005-0000-0000-0000F6220000}"/>
    <cellStyle name="Millares 17 2 4 2 2" xfId="16378" xr:uid="{00000000-0005-0000-0000-0000F7220000}"/>
    <cellStyle name="Millares 17 2 4 3" xfId="10158" xr:uid="{00000000-0005-0000-0000-0000F8220000}"/>
    <cellStyle name="Millares 17 2 4 4" xfId="10159" xr:uid="{00000000-0005-0000-0000-0000F9220000}"/>
    <cellStyle name="Millares 17 2 4 5" xfId="10160" xr:uid="{00000000-0005-0000-0000-0000FA220000}"/>
    <cellStyle name="Millares 17 2 4 6" xfId="10161" xr:uid="{00000000-0005-0000-0000-0000FB220000}"/>
    <cellStyle name="Millares 17 2 5" xfId="10162" xr:uid="{00000000-0005-0000-0000-0000FC220000}"/>
    <cellStyle name="Millares 17 2 5 2" xfId="10163" xr:uid="{00000000-0005-0000-0000-0000FD220000}"/>
    <cellStyle name="Millares 17 2 5 3" xfId="10164" xr:uid="{00000000-0005-0000-0000-0000FE220000}"/>
    <cellStyle name="Millares 17 2 5 4" xfId="10165" xr:uid="{00000000-0005-0000-0000-0000FF220000}"/>
    <cellStyle name="Millares 17 2 5 5" xfId="16379" xr:uid="{00000000-0005-0000-0000-000000230000}"/>
    <cellStyle name="Millares 17 2 6" xfId="10166" xr:uid="{00000000-0005-0000-0000-000001230000}"/>
    <cellStyle name="Millares 17 2 6 2" xfId="10167" xr:uid="{00000000-0005-0000-0000-000002230000}"/>
    <cellStyle name="Millares 17 2 6 3" xfId="10168" xr:uid="{00000000-0005-0000-0000-000003230000}"/>
    <cellStyle name="Millares 17 2 6 4" xfId="10169" xr:uid="{00000000-0005-0000-0000-000004230000}"/>
    <cellStyle name="Millares 17 3" xfId="581" xr:uid="{00000000-0005-0000-0000-000005230000}"/>
    <cellStyle name="Millares 17 3 2" xfId="4196" xr:uid="{00000000-0005-0000-0000-000006230000}"/>
    <cellStyle name="Millares 17 3 2 2" xfId="10170" xr:uid="{00000000-0005-0000-0000-000007230000}"/>
    <cellStyle name="Millares 17 3 2 3" xfId="10171" xr:uid="{00000000-0005-0000-0000-000008230000}"/>
    <cellStyle name="Millares 17 3 2 4" xfId="10172" xr:uid="{00000000-0005-0000-0000-000009230000}"/>
    <cellStyle name="Millares 17 4" xfId="3946" xr:uid="{00000000-0005-0000-0000-00000A230000}"/>
    <cellStyle name="Millares 17 4 2" xfId="10173" xr:uid="{00000000-0005-0000-0000-00000B230000}"/>
    <cellStyle name="Millares 17 4 3" xfId="10174" xr:uid="{00000000-0005-0000-0000-00000C230000}"/>
    <cellStyle name="Millares 17 4 4" xfId="10175" xr:uid="{00000000-0005-0000-0000-00000D230000}"/>
    <cellStyle name="Millares 17 5" xfId="10176" xr:uid="{00000000-0005-0000-0000-00000E230000}"/>
    <cellStyle name="Millares 17 5 2" xfId="10177" xr:uid="{00000000-0005-0000-0000-00000F230000}"/>
    <cellStyle name="Millares 17 6" xfId="10178" xr:uid="{00000000-0005-0000-0000-000010230000}"/>
    <cellStyle name="Millares 17 6 2" xfId="10179" xr:uid="{00000000-0005-0000-0000-000011230000}"/>
    <cellStyle name="Millares 18" xfId="265" xr:uid="{00000000-0005-0000-0000-000012230000}"/>
    <cellStyle name="Millares 18 2" xfId="3947" xr:uid="{00000000-0005-0000-0000-000013230000}"/>
    <cellStyle name="Millares 18 2 2" xfId="10180" xr:uid="{00000000-0005-0000-0000-000014230000}"/>
    <cellStyle name="Millares 18 2 2 2" xfId="16380" xr:uid="{00000000-0005-0000-0000-000015230000}"/>
    <cellStyle name="Millares 18 2 3" xfId="10181" xr:uid="{00000000-0005-0000-0000-000016230000}"/>
    <cellStyle name="Millares 18 2 3 2" xfId="16381" xr:uid="{00000000-0005-0000-0000-000017230000}"/>
    <cellStyle name="Millares 18 2 4" xfId="10182" xr:uid="{00000000-0005-0000-0000-000018230000}"/>
    <cellStyle name="Millares 18 2 5" xfId="10183" xr:uid="{00000000-0005-0000-0000-000019230000}"/>
    <cellStyle name="Millares 18 2 6" xfId="10184" xr:uid="{00000000-0005-0000-0000-00001A230000}"/>
    <cellStyle name="Millares 18 3" xfId="6203" xr:uid="{00000000-0005-0000-0000-00001B230000}"/>
    <cellStyle name="Millares 18 3 2" xfId="10185" xr:uid="{00000000-0005-0000-0000-00001C230000}"/>
    <cellStyle name="Millares 18 3 3" xfId="10186" xr:uid="{00000000-0005-0000-0000-00001D230000}"/>
    <cellStyle name="Millares 18 3 4" xfId="10187" xr:uid="{00000000-0005-0000-0000-00001E230000}"/>
    <cellStyle name="Millares 18 3 5" xfId="16382" xr:uid="{00000000-0005-0000-0000-00001F230000}"/>
    <cellStyle name="Millares 18 4" xfId="10188" xr:uid="{00000000-0005-0000-0000-000020230000}"/>
    <cellStyle name="Millares 18 4 2" xfId="10189" xr:uid="{00000000-0005-0000-0000-000021230000}"/>
    <cellStyle name="Millares 18 4 3" xfId="10190" xr:uid="{00000000-0005-0000-0000-000022230000}"/>
    <cellStyle name="Millares 18 4 4" xfId="10191" xr:uid="{00000000-0005-0000-0000-000023230000}"/>
    <cellStyle name="Millares 18 4 5" xfId="16383" xr:uid="{00000000-0005-0000-0000-000024230000}"/>
    <cellStyle name="Millares 18 5" xfId="14122" xr:uid="{00000000-0005-0000-0000-000025230000}"/>
    <cellStyle name="Millares 19" xfId="266" xr:uid="{00000000-0005-0000-0000-000026230000}"/>
    <cellStyle name="Millares 19 2" xfId="3948" xr:uid="{00000000-0005-0000-0000-000027230000}"/>
    <cellStyle name="Millares 19 3" xfId="10192" xr:uid="{00000000-0005-0000-0000-000028230000}"/>
    <cellStyle name="Millares 19 3 2" xfId="10193" xr:uid="{00000000-0005-0000-0000-000029230000}"/>
    <cellStyle name="Millares 19 3 3" xfId="10194" xr:uid="{00000000-0005-0000-0000-00002A230000}"/>
    <cellStyle name="Millares 19 3 4" xfId="10195" xr:uid="{00000000-0005-0000-0000-00002B230000}"/>
    <cellStyle name="Millares 19 3 5" xfId="16384" xr:uid="{00000000-0005-0000-0000-00002C230000}"/>
    <cellStyle name="Millares 19 4" xfId="10196" xr:uid="{00000000-0005-0000-0000-00002D230000}"/>
    <cellStyle name="Millares 19 4 2" xfId="10197" xr:uid="{00000000-0005-0000-0000-00002E230000}"/>
    <cellStyle name="Millares 19 4 3" xfId="10198" xr:uid="{00000000-0005-0000-0000-00002F230000}"/>
    <cellStyle name="Millares 19 4 4" xfId="10199" xr:uid="{00000000-0005-0000-0000-000030230000}"/>
    <cellStyle name="Millares 2" xfId="267" xr:uid="{00000000-0005-0000-0000-000031230000}"/>
    <cellStyle name="Millares 2 10" xfId="268" xr:uid="{00000000-0005-0000-0000-000032230000}"/>
    <cellStyle name="Millares 2 10 2" xfId="269" xr:uid="{00000000-0005-0000-0000-000033230000}"/>
    <cellStyle name="Millares 2 10 2 2" xfId="5026" xr:uid="{00000000-0005-0000-0000-000034230000}"/>
    <cellStyle name="Millares 2 10 2 2 2" xfId="10200" xr:uid="{00000000-0005-0000-0000-000035230000}"/>
    <cellStyle name="Millares 2 10 2 2 3" xfId="10201" xr:uid="{00000000-0005-0000-0000-000036230000}"/>
    <cellStyle name="Millares 2 10 2 2 4" xfId="10202" xr:uid="{00000000-0005-0000-0000-000037230000}"/>
    <cellStyle name="Millares 2 10 2 3" xfId="10203" xr:uid="{00000000-0005-0000-0000-000038230000}"/>
    <cellStyle name="Millares 2 10 2 3 2" xfId="10204" xr:uid="{00000000-0005-0000-0000-000039230000}"/>
    <cellStyle name="Millares 2 10 2 3 3" xfId="10205" xr:uid="{00000000-0005-0000-0000-00003A230000}"/>
    <cellStyle name="Millares 2 10 2 3 4" xfId="10206" xr:uid="{00000000-0005-0000-0000-00003B230000}"/>
    <cellStyle name="Millares 2 10 2 3 5" xfId="16385" xr:uid="{00000000-0005-0000-0000-00003C230000}"/>
    <cellStyle name="Millares 2 10 2 4" xfId="10207" xr:uid="{00000000-0005-0000-0000-00003D230000}"/>
    <cellStyle name="Millares 2 10 2 4 2" xfId="10208" xr:uid="{00000000-0005-0000-0000-00003E230000}"/>
    <cellStyle name="Millares 2 10 2 4 3" xfId="10209" xr:uid="{00000000-0005-0000-0000-00003F230000}"/>
    <cellStyle name="Millares 2 10 2 4 4" xfId="10210" xr:uid="{00000000-0005-0000-0000-000040230000}"/>
    <cellStyle name="Millares 2 10 2 4 5" xfId="16386" xr:uid="{00000000-0005-0000-0000-000041230000}"/>
    <cellStyle name="Millares 2 10 3" xfId="2124" xr:uid="{00000000-0005-0000-0000-000042230000}"/>
    <cellStyle name="Millares 2 10 4" xfId="3949" xr:uid="{00000000-0005-0000-0000-000043230000}"/>
    <cellStyle name="Millares 2 10 4 2" xfId="10211" xr:uid="{00000000-0005-0000-0000-000044230000}"/>
    <cellStyle name="Millares 2 10 4 3" xfId="10212" xr:uid="{00000000-0005-0000-0000-000045230000}"/>
    <cellStyle name="Millares 2 10 4 4" xfId="10213" xr:uid="{00000000-0005-0000-0000-000046230000}"/>
    <cellStyle name="Millares 2 10 5" xfId="10214" xr:uid="{00000000-0005-0000-0000-000047230000}"/>
    <cellStyle name="Millares 2 10 5 2" xfId="10215" xr:uid="{00000000-0005-0000-0000-000048230000}"/>
    <cellStyle name="Millares 2 10 5 3" xfId="10216" xr:uid="{00000000-0005-0000-0000-000049230000}"/>
    <cellStyle name="Millares 2 10 5 4" xfId="10217" xr:uid="{00000000-0005-0000-0000-00004A230000}"/>
    <cellStyle name="Millares 2 10 5 5" xfId="16387" xr:uid="{00000000-0005-0000-0000-00004B230000}"/>
    <cellStyle name="Millares 2 10 6" xfId="10218" xr:uid="{00000000-0005-0000-0000-00004C230000}"/>
    <cellStyle name="Millares 2 10 6 2" xfId="10219" xr:uid="{00000000-0005-0000-0000-00004D230000}"/>
    <cellStyle name="Millares 2 10 6 3" xfId="10220" xr:uid="{00000000-0005-0000-0000-00004E230000}"/>
    <cellStyle name="Millares 2 10 6 4" xfId="10221" xr:uid="{00000000-0005-0000-0000-00004F230000}"/>
    <cellStyle name="Millares 2 10 7" xfId="14256" xr:uid="{00000000-0005-0000-0000-000050230000}"/>
    <cellStyle name="Millares 2 11" xfId="2125" xr:uid="{00000000-0005-0000-0000-000051230000}"/>
    <cellStyle name="Millares 2 11 2" xfId="3950" xr:uid="{00000000-0005-0000-0000-000052230000}"/>
    <cellStyle name="Millares 2 11 2 2" xfId="10222" xr:uid="{00000000-0005-0000-0000-000053230000}"/>
    <cellStyle name="Millares 2 11 2 3" xfId="10223" xr:uid="{00000000-0005-0000-0000-000054230000}"/>
    <cellStyle name="Millares 2 11 2 4" xfId="10224" xr:uid="{00000000-0005-0000-0000-000055230000}"/>
    <cellStyle name="Millares 2 11 3" xfId="10225" xr:uid="{00000000-0005-0000-0000-000056230000}"/>
    <cellStyle name="Millares 2 11 3 2" xfId="10226" xr:uid="{00000000-0005-0000-0000-000057230000}"/>
    <cellStyle name="Millares 2 11 4" xfId="10227" xr:uid="{00000000-0005-0000-0000-000058230000}"/>
    <cellStyle name="Millares 2 11 4 2" xfId="10228" xr:uid="{00000000-0005-0000-0000-000059230000}"/>
    <cellStyle name="Millares 2 12" xfId="3901" xr:uid="{00000000-0005-0000-0000-00005A230000}"/>
    <cellStyle name="Millares 2 12 2" xfId="10229" xr:uid="{00000000-0005-0000-0000-00005B230000}"/>
    <cellStyle name="Millares 2 12 3" xfId="10230" xr:uid="{00000000-0005-0000-0000-00005C230000}"/>
    <cellStyle name="Millares 2 12 4" xfId="10231" xr:uid="{00000000-0005-0000-0000-00005D230000}"/>
    <cellStyle name="Millares 2 13" xfId="6179" xr:uid="{00000000-0005-0000-0000-00005E230000}"/>
    <cellStyle name="Millares 2 13 2" xfId="10232" xr:uid="{00000000-0005-0000-0000-00005F230000}"/>
    <cellStyle name="Millares 2 14" xfId="6244" xr:uid="{00000000-0005-0000-0000-000060230000}"/>
    <cellStyle name="Millares 2 14 2" xfId="16388" xr:uid="{00000000-0005-0000-0000-000061230000}"/>
    <cellStyle name="Millares 2 15" xfId="10233" xr:uid="{00000000-0005-0000-0000-000062230000}"/>
    <cellStyle name="Millares 2 16" xfId="10234" xr:uid="{00000000-0005-0000-0000-000063230000}"/>
    <cellStyle name="Millares 2 17" xfId="10235" xr:uid="{00000000-0005-0000-0000-000064230000}"/>
    <cellStyle name="Millares 2 18" xfId="10236" xr:uid="{00000000-0005-0000-0000-000065230000}"/>
    <cellStyle name="Millares 2 19" xfId="10237" xr:uid="{00000000-0005-0000-0000-000066230000}"/>
    <cellStyle name="Millares 2 2" xfId="270" xr:uid="{00000000-0005-0000-0000-000067230000}"/>
    <cellStyle name="Millares 2 2 2" xfId="271" xr:uid="{00000000-0005-0000-0000-000068230000}"/>
    <cellStyle name="Millares 2 2 2 2" xfId="520" xr:uid="{00000000-0005-0000-0000-000069230000}"/>
    <cellStyle name="Millares 2 2 2 2 2" xfId="3952" xr:uid="{00000000-0005-0000-0000-00006A230000}"/>
    <cellStyle name="Millares 2 2 2 2 2 2" xfId="10238" xr:uid="{00000000-0005-0000-0000-00006B230000}"/>
    <cellStyle name="Millares 2 2 2 2 2 3" xfId="10239" xr:uid="{00000000-0005-0000-0000-00006C230000}"/>
    <cellStyle name="Millares 2 2 2 2 2 4" xfId="10240" xr:uid="{00000000-0005-0000-0000-00006D230000}"/>
    <cellStyle name="Millares 2 2 2 2 3" xfId="10241" xr:uid="{00000000-0005-0000-0000-00006E230000}"/>
    <cellStyle name="Millares 2 2 2 2 3 2" xfId="16389" xr:uid="{00000000-0005-0000-0000-00006F230000}"/>
    <cellStyle name="Millares 2 2 2 2 3 3" xfId="16390" xr:uid="{00000000-0005-0000-0000-000070230000}"/>
    <cellStyle name="Millares 2 2 2 2 4" xfId="10242" xr:uid="{00000000-0005-0000-0000-000071230000}"/>
    <cellStyle name="Millares 2 2 2 2 5" xfId="16391" xr:uid="{00000000-0005-0000-0000-000072230000}"/>
    <cellStyle name="Millares 2 2 2 3" xfId="3951" xr:uid="{00000000-0005-0000-0000-000073230000}"/>
    <cellStyle name="Millares 2 2 2 3 2" xfId="10243" xr:uid="{00000000-0005-0000-0000-000074230000}"/>
    <cellStyle name="Millares 2 2 2 3 2 2" xfId="10244" xr:uid="{00000000-0005-0000-0000-000075230000}"/>
    <cellStyle name="Millares 2 2 2 3 3" xfId="10245" xr:uid="{00000000-0005-0000-0000-000076230000}"/>
    <cellStyle name="Millares 2 2 2 3 3 2" xfId="10246" xr:uid="{00000000-0005-0000-0000-000077230000}"/>
    <cellStyle name="Millares 2 2 2 3 4" xfId="10247" xr:uid="{00000000-0005-0000-0000-000078230000}"/>
    <cellStyle name="Millares 2 2 2 3 5" xfId="10248" xr:uid="{00000000-0005-0000-0000-000079230000}"/>
    <cellStyle name="Millares 2 2 2 3 6" xfId="10249" xr:uid="{00000000-0005-0000-0000-00007A230000}"/>
    <cellStyle name="Millares 2 2 2 4" xfId="10250" xr:uid="{00000000-0005-0000-0000-00007B230000}"/>
    <cellStyle name="Millares 2 2 2 4 2" xfId="10251" xr:uid="{00000000-0005-0000-0000-00007C230000}"/>
    <cellStyle name="Millares 2 2 2 4 3" xfId="10252" xr:uid="{00000000-0005-0000-0000-00007D230000}"/>
    <cellStyle name="Millares 2 2 2 4 4" xfId="10253" xr:uid="{00000000-0005-0000-0000-00007E230000}"/>
    <cellStyle name="Millares 2 2 2 5" xfId="10254" xr:uid="{00000000-0005-0000-0000-00007F230000}"/>
    <cellStyle name="Millares 2 2 2 5 2" xfId="10255" xr:uid="{00000000-0005-0000-0000-000080230000}"/>
    <cellStyle name="Millares 2 2 2 5 3" xfId="10256" xr:uid="{00000000-0005-0000-0000-000081230000}"/>
    <cellStyle name="Millares 2 2 2 5 4" xfId="10257" xr:uid="{00000000-0005-0000-0000-000082230000}"/>
    <cellStyle name="Millares 2 2 3" xfId="2126" xr:uid="{00000000-0005-0000-0000-000083230000}"/>
    <cellStyle name="Millares 2 2 3 2" xfId="2127" xr:uid="{00000000-0005-0000-0000-000084230000}"/>
    <cellStyle name="Millares 2 2 3 2 2" xfId="4124" xr:uid="{00000000-0005-0000-0000-000085230000}"/>
    <cellStyle name="Millares 2 2 3 2 3" xfId="10258" xr:uid="{00000000-0005-0000-0000-000086230000}"/>
    <cellStyle name="Millares 2 2 3 2 3 2" xfId="10259" xr:uid="{00000000-0005-0000-0000-000087230000}"/>
    <cellStyle name="Millares 2 2 3 2 3 3" xfId="10260" xr:uid="{00000000-0005-0000-0000-000088230000}"/>
    <cellStyle name="Millares 2 2 3 2 3 4" xfId="10261" xr:uid="{00000000-0005-0000-0000-000089230000}"/>
    <cellStyle name="Millares 2 2 3 2 4" xfId="10262" xr:uid="{00000000-0005-0000-0000-00008A230000}"/>
    <cellStyle name="Millares 2 2 3 2 4 2" xfId="10263" xr:uid="{00000000-0005-0000-0000-00008B230000}"/>
    <cellStyle name="Millares 2 2 3 2 4 3" xfId="10264" xr:uid="{00000000-0005-0000-0000-00008C230000}"/>
    <cellStyle name="Millares 2 2 3 2 4 4" xfId="10265" xr:uid="{00000000-0005-0000-0000-00008D230000}"/>
    <cellStyle name="Millares 2 2 3 3" xfId="2128" xr:uid="{00000000-0005-0000-0000-00008E230000}"/>
    <cellStyle name="Millares 2 2 3 4" xfId="3953" xr:uid="{00000000-0005-0000-0000-00008F230000}"/>
    <cellStyle name="Millares 2 2 3 5" xfId="10266" xr:uid="{00000000-0005-0000-0000-000090230000}"/>
    <cellStyle name="Millares 2 2 3 5 2" xfId="16392" xr:uid="{00000000-0005-0000-0000-000091230000}"/>
    <cellStyle name="Millares 2 2 3 6" xfId="10267" xr:uid="{00000000-0005-0000-0000-000092230000}"/>
    <cellStyle name="Millares 2 2 4" xfId="2129" xr:uid="{00000000-0005-0000-0000-000093230000}"/>
    <cellStyle name="Millares 2 2 4 2" xfId="3904" xr:uid="{00000000-0005-0000-0000-000094230000}"/>
    <cellStyle name="Millares 2 2 4 3" xfId="10268" xr:uid="{00000000-0005-0000-0000-000095230000}"/>
    <cellStyle name="Millares 2 2 4 3 2" xfId="10269" xr:uid="{00000000-0005-0000-0000-000096230000}"/>
    <cellStyle name="Millares 2 2 4 3 3" xfId="10270" xr:uid="{00000000-0005-0000-0000-000097230000}"/>
    <cellStyle name="Millares 2 2 4 3 4" xfId="10271" xr:uid="{00000000-0005-0000-0000-000098230000}"/>
    <cellStyle name="Millares 2 2 4 4" xfId="10272" xr:uid="{00000000-0005-0000-0000-000099230000}"/>
    <cellStyle name="Millares 2 2 4 4 2" xfId="10273" xr:uid="{00000000-0005-0000-0000-00009A230000}"/>
    <cellStyle name="Millares 2 2 4 4 3" xfId="10274" xr:uid="{00000000-0005-0000-0000-00009B230000}"/>
    <cellStyle name="Millares 2 2 4 4 4" xfId="10275" xr:uid="{00000000-0005-0000-0000-00009C230000}"/>
    <cellStyle name="Millares 2 2 4 5" xfId="16393" xr:uid="{00000000-0005-0000-0000-00009D230000}"/>
    <cellStyle name="Millares 2 2 5" xfId="3903" xr:uid="{00000000-0005-0000-0000-00009E230000}"/>
    <cellStyle name="Millares 2 2 5 2" xfId="10276" xr:uid="{00000000-0005-0000-0000-00009F230000}"/>
    <cellStyle name="Millares 2 2 5 2 2" xfId="10277" xr:uid="{00000000-0005-0000-0000-0000A0230000}"/>
    <cellStyle name="Millares 2 2 5 2 3" xfId="10278" xr:uid="{00000000-0005-0000-0000-0000A1230000}"/>
    <cellStyle name="Millares 2 2 5 2 4" xfId="10279" xr:uid="{00000000-0005-0000-0000-0000A2230000}"/>
    <cellStyle name="Millares 2 2 5 3" xfId="10280" xr:uid="{00000000-0005-0000-0000-0000A3230000}"/>
    <cellStyle name="Millares 2 2 5 3 2" xfId="10281" xr:uid="{00000000-0005-0000-0000-0000A4230000}"/>
    <cellStyle name="Millares 2 2 5 3 3" xfId="10282" xr:uid="{00000000-0005-0000-0000-0000A5230000}"/>
    <cellStyle name="Millares 2 2 5 3 4" xfId="10283" xr:uid="{00000000-0005-0000-0000-0000A6230000}"/>
    <cellStyle name="Millares 2 2 6" xfId="10284" xr:uid="{00000000-0005-0000-0000-0000A7230000}"/>
    <cellStyle name="Millares 2 2 6 2" xfId="10285" xr:uid="{00000000-0005-0000-0000-0000A8230000}"/>
    <cellStyle name="Millares 2 2 7" xfId="10286" xr:uid="{00000000-0005-0000-0000-0000A9230000}"/>
    <cellStyle name="Millares 2 2 7 2" xfId="10287" xr:uid="{00000000-0005-0000-0000-0000AA230000}"/>
    <cellStyle name="Millares 2 20" xfId="10288" xr:uid="{00000000-0005-0000-0000-0000AB230000}"/>
    <cellStyle name="Millares 2 21" xfId="10289" xr:uid="{00000000-0005-0000-0000-0000AC230000}"/>
    <cellStyle name="Millares 2 22" xfId="10290" xr:uid="{00000000-0005-0000-0000-0000AD230000}"/>
    <cellStyle name="Millares 2 23" xfId="10291" xr:uid="{00000000-0005-0000-0000-0000AE230000}"/>
    <cellStyle name="Millares 2 24" xfId="10292" xr:uid="{00000000-0005-0000-0000-0000AF230000}"/>
    <cellStyle name="Millares 2 25" xfId="10293" xr:uid="{00000000-0005-0000-0000-0000B0230000}"/>
    <cellStyle name="Millares 2 26" xfId="10294" xr:uid="{00000000-0005-0000-0000-0000B1230000}"/>
    <cellStyle name="Millares 2 27" xfId="10295" xr:uid="{00000000-0005-0000-0000-0000B2230000}"/>
    <cellStyle name="Millares 2 28" xfId="10296" xr:uid="{00000000-0005-0000-0000-0000B3230000}"/>
    <cellStyle name="Millares 2 29" xfId="10297" xr:uid="{00000000-0005-0000-0000-0000B4230000}"/>
    <cellStyle name="Millares 2 3" xfId="272" xr:uid="{00000000-0005-0000-0000-0000B5230000}"/>
    <cellStyle name="Millares 2 3 10" xfId="10298" xr:uid="{00000000-0005-0000-0000-0000B6230000}"/>
    <cellStyle name="Millares 2 3 11" xfId="10299" xr:uid="{00000000-0005-0000-0000-0000B7230000}"/>
    <cellStyle name="Millares 2 3 12" xfId="10300" xr:uid="{00000000-0005-0000-0000-0000B8230000}"/>
    <cellStyle name="Millares 2 3 12 2" xfId="10301" xr:uid="{00000000-0005-0000-0000-0000B9230000}"/>
    <cellStyle name="Millares 2 3 12 3" xfId="19289" xr:uid="{00000000-0005-0000-0000-0000BA230000}"/>
    <cellStyle name="Millares 2 3 13" xfId="10302" xr:uid="{00000000-0005-0000-0000-0000BB230000}"/>
    <cellStyle name="Millares 2 3 14" xfId="10303" xr:uid="{00000000-0005-0000-0000-0000BC230000}"/>
    <cellStyle name="Millares 2 3 15" xfId="10304" xr:uid="{00000000-0005-0000-0000-0000BD230000}"/>
    <cellStyle name="Millares 2 3 2" xfId="273" xr:uid="{00000000-0005-0000-0000-0000BE230000}"/>
    <cellStyle name="Millares 2 3 2 2" xfId="4125" xr:uid="{00000000-0005-0000-0000-0000BF230000}"/>
    <cellStyle name="Millares 2 3 2 2 2" xfId="10305" xr:uid="{00000000-0005-0000-0000-0000C0230000}"/>
    <cellStyle name="Millares 2 3 2 2 3" xfId="10306" xr:uid="{00000000-0005-0000-0000-0000C1230000}"/>
    <cellStyle name="Millares 2 3 2 3" xfId="3955" xr:uid="{00000000-0005-0000-0000-0000C2230000}"/>
    <cellStyle name="Millares 2 3 2 3 2" xfId="16394" xr:uid="{00000000-0005-0000-0000-0000C3230000}"/>
    <cellStyle name="Millares 2 3 2 4" xfId="6242" xr:uid="{00000000-0005-0000-0000-0000C4230000}"/>
    <cellStyle name="Millares 2 3 2 4 2" xfId="16395" xr:uid="{00000000-0005-0000-0000-0000C5230000}"/>
    <cellStyle name="Millares 2 3 2 4 3" xfId="19287" xr:uid="{00000000-0005-0000-0000-0000C6230000}"/>
    <cellStyle name="Millares 2 3 2 5" xfId="10307" xr:uid="{00000000-0005-0000-0000-0000C7230000}"/>
    <cellStyle name="Millares 2 3 2 5 2" xfId="16396" xr:uid="{00000000-0005-0000-0000-0000C8230000}"/>
    <cellStyle name="Millares 2 3 2 6" xfId="10308" xr:uid="{00000000-0005-0000-0000-0000C9230000}"/>
    <cellStyle name="Millares 2 3 2 7" xfId="16397" xr:uid="{00000000-0005-0000-0000-0000CA230000}"/>
    <cellStyle name="Millares 2 3 3" xfId="274" xr:uid="{00000000-0005-0000-0000-0000CB230000}"/>
    <cellStyle name="Millares 2 3 3 2" xfId="2130" xr:uid="{00000000-0005-0000-0000-0000CC230000}"/>
    <cellStyle name="Millares 2 3 3 2 2" xfId="4127" xr:uid="{00000000-0005-0000-0000-0000CD230000}"/>
    <cellStyle name="Millares 2 3 3 3" xfId="2131" xr:uid="{00000000-0005-0000-0000-0000CE230000}"/>
    <cellStyle name="Millares 2 3 3 4" xfId="4128" xr:uid="{00000000-0005-0000-0000-0000CF230000}"/>
    <cellStyle name="Millares 2 3 3 4 2" xfId="14201" xr:uid="{00000000-0005-0000-0000-0000D0230000}"/>
    <cellStyle name="Millares 2 3 3 5" xfId="4126" xr:uid="{00000000-0005-0000-0000-0000D1230000}"/>
    <cellStyle name="Millares 2 3 3 6" xfId="10309" xr:uid="{00000000-0005-0000-0000-0000D2230000}"/>
    <cellStyle name="Millares 2 3 3 6 2" xfId="16398" xr:uid="{00000000-0005-0000-0000-0000D3230000}"/>
    <cellStyle name="Millares 2 3 3 7" xfId="10310" xr:uid="{00000000-0005-0000-0000-0000D4230000}"/>
    <cellStyle name="Millares 2 3 3 8" xfId="16399" xr:uid="{00000000-0005-0000-0000-0000D5230000}"/>
    <cellStyle name="Millares 2 3 4" xfId="618" xr:uid="{00000000-0005-0000-0000-0000D6230000}"/>
    <cellStyle name="Millares 2 3 4 2" xfId="4129" xr:uid="{00000000-0005-0000-0000-0000D7230000}"/>
    <cellStyle name="Millares 2 3 4 2 2" xfId="10311" xr:uid="{00000000-0005-0000-0000-0000D8230000}"/>
    <cellStyle name="Millares 2 3 4 3" xfId="10312" xr:uid="{00000000-0005-0000-0000-0000D9230000}"/>
    <cellStyle name="Millares 2 3 4 4" xfId="10313" xr:uid="{00000000-0005-0000-0000-0000DA230000}"/>
    <cellStyle name="Millares 2 3 5" xfId="626" xr:uid="{00000000-0005-0000-0000-0000DB230000}"/>
    <cellStyle name="Millares 2 3 5 2" xfId="4130" xr:uid="{00000000-0005-0000-0000-0000DC230000}"/>
    <cellStyle name="Millares 2 3 5 2 2" xfId="16400" xr:uid="{00000000-0005-0000-0000-0000DD230000}"/>
    <cellStyle name="Millares 2 3 5 2 2 2" xfId="19292" xr:uid="{00000000-0005-0000-0000-0000DE230000}"/>
    <cellStyle name="Millares 2 3 5 3" xfId="10314" xr:uid="{00000000-0005-0000-0000-0000DF230000}"/>
    <cellStyle name="Millares 2 3 5 3 2" xfId="16401" xr:uid="{00000000-0005-0000-0000-0000E0230000}"/>
    <cellStyle name="Millares 2 3 5 4" xfId="10315" xr:uid="{00000000-0005-0000-0000-0000E1230000}"/>
    <cellStyle name="Millares 2 3 6" xfId="3954" xr:uid="{00000000-0005-0000-0000-0000E2230000}"/>
    <cellStyle name="Millares 2 3 6 2" xfId="10316" xr:uid="{00000000-0005-0000-0000-0000E3230000}"/>
    <cellStyle name="Millares 2 3 6 3" xfId="10317" xr:uid="{00000000-0005-0000-0000-0000E4230000}"/>
    <cellStyle name="Millares 2 3 6 4" xfId="10318" xr:uid="{00000000-0005-0000-0000-0000E5230000}"/>
    <cellStyle name="Millares 2 3 6 5" xfId="10319" xr:uid="{00000000-0005-0000-0000-0000E6230000}"/>
    <cellStyle name="Millares 2 3 6 6" xfId="10320" xr:uid="{00000000-0005-0000-0000-0000E7230000}"/>
    <cellStyle name="Millares 2 3 7" xfId="10321" xr:uid="{00000000-0005-0000-0000-0000E8230000}"/>
    <cellStyle name="Millares 2 3 7 2" xfId="10322" xr:uid="{00000000-0005-0000-0000-0000E9230000}"/>
    <cellStyle name="Millares 2 3 7 3" xfId="10323" xr:uid="{00000000-0005-0000-0000-0000EA230000}"/>
    <cellStyle name="Millares 2 3 7 4" xfId="10324" xr:uid="{00000000-0005-0000-0000-0000EB230000}"/>
    <cellStyle name="Millares 2 3 7 5" xfId="16402" xr:uid="{00000000-0005-0000-0000-0000EC230000}"/>
    <cellStyle name="Millares 2 3 8" xfId="10325" xr:uid="{00000000-0005-0000-0000-0000ED230000}"/>
    <cellStyle name="Millares 2 3 8 2" xfId="10326" xr:uid="{00000000-0005-0000-0000-0000EE230000}"/>
    <cellStyle name="Millares 2 3 8 3" xfId="10327" xr:uid="{00000000-0005-0000-0000-0000EF230000}"/>
    <cellStyle name="Millares 2 3 8 4" xfId="10328" xr:uid="{00000000-0005-0000-0000-0000F0230000}"/>
    <cellStyle name="Millares 2 3 9" xfId="10329" xr:uid="{00000000-0005-0000-0000-0000F1230000}"/>
    <cellStyle name="Millares 2 3 9 2" xfId="10330" xr:uid="{00000000-0005-0000-0000-0000F2230000}"/>
    <cellStyle name="Millares 2 30" xfId="10331" xr:uid="{00000000-0005-0000-0000-0000F3230000}"/>
    <cellStyle name="Millares 2 31" xfId="10332" xr:uid="{00000000-0005-0000-0000-0000F4230000}"/>
    <cellStyle name="Millares 2 32" xfId="275" xr:uid="{00000000-0005-0000-0000-0000F5230000}"/>
    <cellStyle name="Millares 2 32 2" xfId="2132" xr:uid="{00000000-0005-0000-0000-0000F6230000}"/>
    <cellStyle name="Millares 2 32 2 2" xfId="5027" xr:uid="{00000000-0005-0000-0000-0000F7230000}"/>
    <cellStyle name="Millares 2 32 2 2 2" xfId="10333" xr:uid="{00000000-0005-0000-0000-0000F8230000}"/>
    <cellStyle name="Millares 2 32 2 2 3" xfId="10334" xr:uid="{00000000-0005-0000-0000-0000F9230000}"/>
    <cellStyle name="Millares 2 32 2 2 4" xfId="10335" xr:uid="{00000000-0005-0000-0000-0000FA230000}"/>
    <cellStyle name="Millares 2 32 2 3" xfId="16403" xr:uid="{00000000-0005-0000-0000-0000FB230000}"/>
    <cellStyle name="Millares 2 32 3" xfId="4131" xr:uid="{00000000-0005-0000-0000-0000FC230000}"/>
    <cellStyle name="Millares 2 32 3 2" xfId="10336" xr:uid="{00000000-0005-0000-0000-0000FD230000}"/>
    <cellStyle name="Millares 2 32 3 3" xfId="10337" xr:uid="{00000000-0005-0000-0000-0000FE230000}"/>
    <cellStyle name="Millares 2 32 3 4" xfId="10338" xr:uid="{00000000-0005-0000-0000-0000FF230000}"/>
    <cellStyle name="Millares 2 32 4" xfId="10339" xr:uid="{00000000-0005-0000-0000-000000240000}"/>
    <cellStyle name="Millares 2 32 4 2" xfId="10340" xr:uid="{00000000-0005-0000-0000-000001240000}"/>
    <cellStyle name="Millares 2 32 4 3" xfId="10341" xr:uid="{00000000-0005-0000-0000-000002240000}"/>
    <cellStyle name="Millares 2 32 4 4" xfId="10342" xr:uid="{00000000-0005-0000-0000-000003240000}"/>
    <cellStyle name="Millares 2 32 4 5" xfId="16404" xr:uid="{00000000-0005-0000-0000-000004240000}"/>
    <cellStyle name="Millares 2 32 5" xfId="10343" xr:uid="{00000000-0005-0000-0000-000005240000}"/>
    <cellStyle name="Millares 2 32 5 2" xfId="10344" xr:uid="{00000000-0005-0000-0000-000006240000}"/>
    <cellStyle name="Millares 2 32 5 3" xfId="10345" xr:uid="{00000000-0005-0000-0000-000007240000}"/>
    <cellStyle name="Millares 2 32 5 4" xfId="10346" xr:uid="{00000000-0005-0000-0000-000008240000}"/>
    <cellStyle name="Millares 2 33" xfId="10347" xr:uid="{00000000-0005-0000-0000-000009240000}"/>
    <cellStyle name="Millares 2 33 2" xfId="10348" xr:uid="{00000000-0005-0000-0000-00000A240000}"/>
    <cellStyle name="Millares 2 34" xfId="10349" xr:uid="{00000000-0005-0000-0000-00000B240000}"/>
    <cellStyle name="Millares 2 35" xfId="10350" xr:uid="{00000000-0005-0000-0000-00000C240000}"/>
    <cellStyle name="Millares 2 35 2" xfId="10351" xr:uid="{00000000-0005-0000-0000-00000D240000}"/>
    <cellStyle name="Millares 2 36" xfId="14123" xr:uid="{00000000-0005-0000-0000-00000E240000}"/>
    <cellStyle name="Millares 2 4" xfId="276" xr:uid="{00000000-0005-0000-0000-00000F240000}"/>
    <cellStyle name="Millares 2 4 2" xfId="599" xr:uid="{00000000-0005-0000-0000-000010240000}"/>
    <cellStyle name="Millares 2 4 2 2" xfId="4198" xr:uid="{00000000-0005-0000-0000-000011240000}"/>
    <cellStyle name="Millares 2 4 2 3" xfId="3957" xr:uid="{00000000-0005-0000-0000-000012240000}"/>
    <cellStyle name="Millares 2 4 2 3 2" xfId="10352" xr:uid="{00000000-0005-0000-0000-000013240000}"/>
    <cellStyle name="Millares 2 4 2 3 3" xfId="10353" xr:uid="{00000000-0005-0000-0000-000014240000}"/>
    <cellStyle name="Millares 2 4 2 3 4" xfId="10354" xr:uid="{00000000-0005-0000-0000-000015240000}"/>
    <cellStyle name="Millares 2 4 2 4" xfId="10355" xr:uid="{00000000-0005-0000-0000-000016240000}"/>
    <cellStyle name="Millares 2 4 2 5" xfId="10356" xr:uid="{00000000-0005-0000-0000-000017240000}"/>
    <cellStyle name="Millares 2 4 3" xfId="584" xr:uid="{00000000-0005-0000-0000-000018240000}"/>
    <cellStyle name="Millares 2 4 3 2" xfId="3958" xr:uid="{00000000-0005-0000-0000-000019240000}"/>
    <cellStyle name="Millares 2 4 3 3" xfId="10357" xr:uid="{00000000-0005-0000-0000-00001A240000}"/>
    <cellStyle name="Millares 2 4 3 3 2" xfId="10358" xr:uid="{00000000-0005-0000-0000-00001B240000}"/>
    <cellStyle name="Millares 2 4 3 3 3" xfId="10359" xr:uid="{00000000-0005-0000-0000-00001C240000}"/>
    <cellStyle name="Millares 2 4 3 3 4" xfId="10360" xr:uid="{00000000-0005-0000-0000-00001D240000}"/>
    <cellStyle name="Millares 2 4 3 3 5" xfId="16405" xr:uid="{00000000-0005-0000-0000-00001E240000}"/>
    <cellStyle name="Millares 2 4 3 4" xfId="10361" xr:uid="{00000000-0005-0000-0000-00001F240000}"/>
    <cellStyle name="Millares 2 4 3 4 2" xfId="10362" xr:uid="{00000000-0005-0000-0000-000020240000}"/>
    <cellStyle name="Millares 2 4 3 4 3" xfId="10363" xr:uid="{00000000-0005-0000-0000-000021240000}"/>
    <cellStyle name="Millares 2 4 3 4 4" xfId="10364" xr:uid="{00000000-0005-0000-0000-000022240000}"/>
    <cellStyle name="Millares 2 4 3 4 5" xfId="16406" xr:uid="{00000000-0005-0000-0000-000023240000}"/>
    <cellStyle name="Millares 2 4 3 5" xfId="14202" xr:uid="{00000000-0005-0000-0000-000024240000}"/>
    <cellStyle name="Millares 2 4 4" xfId="2133" xr:uid="{00000000-0005-0000-0000-000025240000}"/>
    <cellStyle name="Millares 2 4 4 2" xfId="10365" xr:uid="{00000000-0005-0000-0000-000026240000}"/>
    <cellStyle name="Millares 2 4 4 2 2" xfId="10366" xr:uid="{00000000-0005-0000-0000-000027240000}"/>
    <cellStyle name="Millares 2 4 4 2 3" xfId="10367" xr:uid="{00000000-0005-0000-0000-000028240000}"/>
    <cellStyle name="Millares 2 4 4 2 4" xfId="10368" xr:uid="{00000000-0005-0000-0000-000029240000}"/>
    <cellStyle name="Millares 2 4 4 2 5" xfId="16407" xr:uid="{00000000-0005-0000-0000-00002A240000}"/>
    <cellStyle name="Millares 2 4 4 3" xfId="10369" xr:uid="{00000000-0005-0000-0000-00002B240000}"/>
    <cellStyle name="Millares 2 4 4 3 2" xfId="10370" xr:uid="{00000000-0005-0000-0000-00002C240000}"/>
    <cellStyle name="Millares 2 4 4 3 3" xfId="10371" xr:uid="{00000000-0005-0000-0000-00002D240000}"/>
    <cellStyle name="Millares 2 4 4 3 4" xfId="10372" xr:uid="{00000000-0005-0000-0000-00002E240000}"/>
    <cellStyle name="Millares 2 4 4 3 5" xfId="16408" xr:uid="{00000000-0005-0000-0000-00002F240000}"/>
    <cellStyle name="Millares 2 4 5" xfId="3956" xr:uid="{00000000-0005-0000-0000-000030240000}"/>
    <cellStyle name="Millares 2 4 5 2" xfId="10373" xr:uid="{00000000-0005-0000-0000-000031240000}"/>
    <cellStyle name="Millares 2 4 5 2 2" xfId="10374" xr:uid="{00000000-0005-0000-0000-000032240000}"/>
    <cellStyle name="Millares 2 4 5 2 3" xfId="10375" xr:uid="{00000000-0005-0000-0000-000033240000}"/>
    <cellStyle name="Millares 2 4 5 2 4" xfId="10376" xr:uid="{00000000-0005-0000-0000-000034240000}"/>
    <cellStyle name="Millares 2 4 5 3" xfId="10377" xr:uid="{00000000-0005-0000-0000-000035240000}"/>
    <cellStyle name="Millares 2 4 5 3 2" xfId="10378" xr:uid="{00000000-0005-0000-0000-000036240000}"/>
    <cellStyle name="Millares 2 4 5 3 3" xfId="10379" xr:uid="{00000000-0005-0000-0000-000037240000}"/>
    <cellStyle name="Millares 2 4 5 3 4" xfId="10380" xr:uid="{00000000-0005-0000-0000-000038240000}"/>
    <cellStyle name="Millares 2 4 5 4" xfId="10381" xr:uid="{00000000-0005-0000-0000-000039240000}"/>
    <cellStyle name="Millares 2 4 5 5" xfId="10382" xr:uid="{00000000-0005-0000-0000-00003A240000}"/>
    <cellStyle name="Millares 2 4 5 6" xfId="10383" xr:uid="{00000000-0005-0000-0000-00003B240000}"/>
    <cellStyle name="Millares 2 4 6" xfId="10384" xr:uid="{00000000-0005-0000-0000-00003C240000}"/>
    <cellStyle name="Millares 2 4 6 2" xfId="16409" xr:uid="{00000000-0005-0000-0000-00003D240000}"/>
    <cellStyle name="Millares 2 4 7" xfId="10385" xr:uid="{00000000-0005-0000-0000-00003E240000}"/>
    <cellStyle name="Millares 2 4 8" xfId="10386" xr:uid="{00000000-0005-0000-0000-00003F240000}"/>
    <cellStyle name="Millares 2 5" xfId="277" xr:uid="{00000000-0005-0000-0000-000040240000}"/>
    <cellStyle name="Millares 2 5 2" xfId="556" xr:uid="{00000000-0005-0000-0000-000041240000}"/>
    <cellStyle name="Millares 2 5 2 2" xfId="10387" xr:uid="{00000000-0005-0000-0000-000042240000}"/>
    <cellStyle name="Millares 2 5 2 2 2" xfId="10388" xr:uid="{00000000-0005-0000-0000-000043240000}"/>
    <cellStyle name="Millares 2 5 2 2 3" xfId="10389" xr:uid="{00000000-0005-0000-0000-000044240000}"/>
    <cellStyle name="Millares 2 5 2 2 4" xfId="10390" xr:uid="{00000000-0005-0000-0000-000045240000}"/>
    <cellStyle name="Millares 2 5 3" xfId="600" xr:uid="{00000000-0005-0000-0000-000046240000}"/>
    <cellStyle name="Millares 2 5 3 2" xfId="5028" xr:uid="{00000000-0005-0000-0000-000047240000}"/>
    <cellStyle name="Millares 2 5 3 2 2" xfId="10391" xr:uid="{00000000-0005-0000-0000-000048240000}"/>
    <cellStyle name="Millares 2 5 3 2 3" xfId="10392" xr:uid="{00000000-0005-0000-0000-000049240000}"/>
    <cellStyle name="Millares 2 5 3 2 4" xfId="10393" xr:uid="{00000000-0005-0000-0000-00004A240000}"/>
    <cellStyle name="Millares 2 5 3 3" xfId="10394" xr:uid="{00000000-0005-0000-0000-00004B240000}"/>
    <cellStyle name="Millares 2 5 3 3 2" xfId="10395" xr:uid="{00000000-0005-0000-0000-00004C240000}"/>
    <cellStyle name="Millares 2 5 3 3 3" xfId="10396" xr:uid="{00000000-0005-0000-0000-00004D240000}"/>
    <cellStyle name="Millares 2 5 3 3 4" xfId="10397" xr:uid="{00000000-0005-0000-0000-00004E240000}"/>
    <cellStyle name="Millares 2 5 3 4" xfId="10398" xr:uid="{00000000-0005-0000-0000-00004F240000}"/>
    <cellStyle name="Millares 2 5 3 4 2" xfId="10399" xr:uid="{00000000-0005-0000-0000-000050240000}"/>
    <cellStyle name="Millares 2 5 3 4 3" xfId="10400" xr:uid="{00000000-0005-0000-0000-000051240000}"/>
    <cellStyle name="Millares 2 5 3 4 4" xfId="10401" xr:uid="{00000000-0005-0000-0000-000052240000}"/>
    <cellStyle name="Millares 2 5 4" xfId="3959" xr:uid="{00000000-0005-0000-0000-000053240000}"/>
    <cellStyle name="Millares 2 5 4 2" xfId="10402" xr:uid="{00000000-0005-0000-0000-000054240000}"/>
    <cellStyle name="Millares 2 5 4 2 2" xfId="10403" xr:uid="{00000000-0005-0000-0000-000055240000}"/>
    <cellStyle name="Millares 2 5 4 2 3" xfId="10404" xr:uid="{00000000-0005-0000-0000-000056240000}"/>
    <cellStyle name="Millares 2 5 4 2 4" xfId="10405" xr:uid="{00000000-0005-0000-0000-000057240000}"/>
    <cellStyle name="Millares 2 5 4 2 5" xfId="16410" xr:uid="{00000000-0005-0000-0000-000058240000}"/>
    <cellStyle name="Millares 2 5 4 3" xfId="10406" xr:uid="{00000000-0005-0000-0000-000059240000}"/>
    <cellStyle name="Millares 2 5 4 3 2" xfId="10407" xr:uid="{00000000-0005-0000-0000-00005A240000}"/>
    <cellStyle name="Millares 2 5 4 3 3" xfId="10408" xr:uid="{00000000-0005-0000-0000-00005B240000}"/>
    <cellStyle name="Millares 2 5 4 3 4" xfId="10409" xr:uid="{00000000-0005-0000-0000-00005C240000}"/>
    <cellStyle name="Millares 2 5 5" xfId="6202" xr:uid="{00000000-0005-0000-0000-00005D240000}"/>
    <cellStyle name="Millares 2 5 5 2" xfId="10410" xr:uid="{00000000-0005-0000-0000-00005E240000}"/>
    <cellStyle name="Millares 2 5 5 3" xfId="10411" xr:uid="{00000000-0005-0000-0000-00005F240000}"/>
    <cellStyle name="Millares 2 5 5 4" xfId="10412" xr:uid="{00000000-0005-0000-0000-000060240000}"/>
    <cellStyle name="Millares 2 5 5 5" xfId="16411" xr:uid="{00000000-0005-0000-0000-000061240000}"/>
    <cellStyle name="Millares 2 5 6" xfId="10413" xr:uid="{00000000-0005-0000-0000-000062240000}"/>
    <cellStyle name="Millares 2 5 6 2" xfId="10414" xr:uid="{00000000-0005-0000-0000-000063240000}"/>
    <cellStyle name="Millares 2 5 6 3" xfId="10415" xr:uid="{00000000-0005-0000-0000-000064240000}"/>
    <cellStyle name="Millares 2 5 6 4" xfId="10416" xr:uid="{00000000-0005-0000-0000-000065240000}"/>
    <cellStyle name="Millares 2 6" xfId="278" xr:uid="{00000000-0005-0000-0000-000066240000}"/>
    <cellStyle name="Millares 2 6 2" xfId="2134" xr:uid="{00000000-0005-0000-0000-000067240000}"/>
    <cellStyle name="Millares 2 6 2 2" xfId="14203" xr:uid="{00000000-0005-0000-0000-000068240000}"/>
    <cellStyle name="Millares 2 6 2 3" xfId="14204" xr:uid="{00000000-0005-0000-0000-000069240000}"/>
    <cellStyle name="Millares 2 6 3" xfId="2135" xr:uid="{00000000-0005-0000-0000-00006A240000}"/>
    <cellStyle name="Millares 2 6 3 2" xfId="5029" xr:uid="{00000000-0005-0000-0000-00006B240000}"/>
    <cellStyle name="Millares 2 6 3 2 2" xfId="10417" xr:uid="{00000000-0005-0000-0000-00006C240000}"/>
    <cellStyle name="Millares 2 6 3 2 3" xfId="10418" xr:uid="{00000000-0005-0000-0000-00006D240000}"/>
    <cellStyle name="Millares 2 6 3 2 4" xfId="10419" xr:uid="{00000000-0005-0000-0000-00006E240000}"/>
    <cellStyle name="Millares 2 6 3 3" xfId="10420" xr:uid="{00000000-0005-0000-0000-00006F240000}"/>
    <cellStyle name="Millares 2 6 3 3 2" xfId="10421" xr:uid="{00000000-0005-0000-0000-000070240000}"/>
    <cellStyle name="Millares 2 6 3 3 3" xfId="10422" xr:uid="{00000000-0005-0000-0000-000071240000}"/>
    <cellStyle name="Millares 2 6 3 3 4" xfId="10423" xr:uid="{00000000-0005-0000-0000-000072240000}"/>
    <cellStyle name="Millares 2 6 3 4" xfId="10424" xr:uid="{00000000-0005-0000-0000-000073240000}"/>
    <cellStyle name="Millares 2 6 3 4 2" xfId="10425" xr:uid="{00000000-0005-0000-0000-000074240000}"/>
    <cellStyle name="Millares 2 6 3 4 3" xfId="10426" xr:uid="{00000000-0005-0000-0000-000075240000}"/>
    <cellStyle name="Millares 2 6 3 4 4" xfId="10427" xr:uid="{00000000-0005-0000-0000-000076240000}"/>
    <cellStyle name="Millares 2 6 4" xfId="2136" xr:uid="{00000000-0005-0000-0000-000077240000}"/>
    <cellStyle name="Millares 2 6 5" xfId="10428" xr:uid="{00000000-0005-0000-0000-000078240000}"/>
    <cellStyle name="Millares 2 6 5 2" xfId="16412" xr:uid="{00000000-0005-0000-0000-000079240000}"/>
    <cellStyle name="Millares 2 6 6" xfId="10429" xr:uid="{00000000-0005-0000-0000-00007A240000}"/>
    <cellStyle name="Millares 2 7" xfId="279" xr:uid="{00000000-0005-0000-0000-00007B240000}"/>
    <cellStyle name="Millares 2 7 2" xfId="2137" xr:uid="{00000000-0005-0000-0000-00007C240000}"/>
    <cellStyle name="Millares 2 7 2 2" xfId="5031" xr:uid="{00000000-0005-0000-0000-00007D240000}"/>
    <cellStyle name="Millares 2 7 2 2 2" xfId="10430" xr:uid="{00000000-0005-0000-0000-00007E240000}"/>
    <cellStyle name="Millares 2 7 2 2 3" xfId="10431" xr:uid="{00000000-0005-0000-0000-00007F240000}"/>
    <cellStyle name="Millares 2 7 2 2 4" xfId="10432" xr:uid="{00000000-0005-0000-0000-000080240000}"/>
    <cellStyle name="Millares 2 7 2 3" xfId="16413" xr:uid="{00000000-0005-0000-0000-000081240000}"/>
    <cellStyle name="Millares 2 7 3" xfId="2138" xr:uid="{00000000-0005-0000-0000-000082240000}"/>
    <cellStyle name="Millares 2 7 4" xfId="5030" xr:uid="{00000000-0005-0000-0000-000083240000}"/>
    <cellStyle name="Millares 2 7 4 2" xfId="10433" xr:uid="{00000000-0005-0000-0000-000084240000}"/>
    <cellStyle name="Millares 2 7 4 3" xfId="10434" xr:uid="{00000000-0005-0000-0000-000085240000}"/>
    <cellStyle name="Millares 2 7 4 4" xfId="10435" xr:uid="{00000000-0005-0000-0000-000086240000}"/>
    <cellStyle name="Millares 2 7 5" xfId="10436" xr:uid="{00000000-0005-0000-0000-000087240000}"/>
    <cellStyle name="Millares 2 7 5 2" xfId="10437" xr:uid="{00000000-0005-0000-0000-000088240000}"/>
    <cellStyle name="Millares 2 7 5 3" xfId="10438" xr:uid="{00000000-0005-0000-0000-000089240000}"/>
    <cellStyle name="Millares 2 7 5 4" xfId="10439" xr:uid="{00000000-0005-0000-0000-00008A240000}"/>
    <cellStyle name="Millares 2 7 6" xfId="10440" xr:uid="{00000000-0005-0000-0000-00008B240000}"/>
    <cellStyle name="Millares 2 7 6 2" xfId="10441" xr:uid="{00000000-0005-0000-0000-00008C240000}"/>
    <cellStyle name="Millares 2 7 6 3" xfId="10442" xr:uid="{00000000-0005-0000-0000-00008D240000}"/>
    <cellStyle name="Millares 2 7 6 4" xfId="10443" xr:uid="{00000000-0005-0000-0000-00008E240000}"/>
    <cellStyle name="Millares 2 7 6 5" xfId="16414" xr:uid="{00000000-0005-0000-0000-00008F240000}"/>
    <cellStyle name="Millares 2 8" xfId="507" xr:uid="{00000000-0005-0000-0000-000090240000}"/>
    <cellStyle name="Millares 2 8 2" xfId="5032" xr:uid="{00000000-0005-0000-0000-000091240000}"/>
    <cellStyle name="Millares 2 8 3" xfId="10444" xr:uid="{00000000-0005-0000-0000-000092240000}"/>
    <cellStyle name="Millares 2 8 4" xfId="10445" xr:uid="{00000000-0005-0000-0000-000093240000}"/>
    <cellStyle name="Millares 2 8 5" xfId="16415" xr:uid="{00000000-0005-0000-0000-000094240000}"/>
    <cellStyle name="Millares 2 9" xfId="2139" xr:uid="{00000000-0005-0000-0000-000095240000}"/>
    <cellStyle name="Millares 2 9 2" xfId="5033" xr:uid="{00000000-0005-0000-0000-000096240000}"/>
    <cellStyle name="Millares 2 9 2 2" xfId="10446" xr:uid="{00000000-0005-0000-0000-000097240000}"/>
    <cellStyle name="Millares 2 9 2 3" xfId="10447" xr:uid="{00000000-0005-0000-0000-000098240000}"/>
    <cellStyle name="Millares 2 9 2 4" xfId="10448" xr:uid="{00000000-0005-0000-0000-000099240000}"/>
    <cellStyle name="Millares 2 9 3" xfId="10449" xr:uid="{00000000-0005-0000-0000-00009A240000}"/>
    <cellStyle name="Millares 2 9 3 2" xfId="10450" xr:uid="{00000000-0005-0000-0000-00009B240000}"/>
    <cellStyle name="Millares 2 9 4" xfId="10451" xr:uid="{00000000-0005-0000-0000-00009C240000}"/>
    <cellStyle name="Millares 2 9 4 2" xfId="10452" xr:uid="{00000000-0005-0000-0000-00009D240000}"/>
    <cellStyle name="Millares 2_Adicional No.4 Centro Universitario Regional del Oeste Bloque I Módulo de Escaleras y Baños, San Juan de la Maguana" xfId="10453" xr:uid="{00000000-0005-0000-0000-00009E240000}"/>
    <cellStyle name="Millares 20" xfId="280" xr:uid="{00000000-0005-0000-0000-00009F240000}"/>
    <cellStyle name="Millares 20 2" xfId="588" xr:uid="{00000000-0005-0000-0000-0000A0240000}"/>
    <cellStyle name="Millares 20 2 2" xfId="4132" xr:uid="{00000000-0005-0000-0000-0000A1240000}"/>
    <cellStyle name="Millares 20 2 3" xfId="10454" xr:uid="{00000000-0005-0000-0000-0000A2240000}"/>
    <cellStyle name="Millares 20 2 3 2" xfId="16416" xr:uid="{00000000-0005-0000-0000-0000A3240000}"/>
    <cellStyle name="Millares 20 2 4" xfId="10455" xr:uid="{00000000-0005-0000-0000-0000A4240000}"/>
    <cellStyle name="Millares 20 2 4 2" xfId="16417" xr:uid="{00000000-0005-0000-0000-0000A5240000}"/>
    <cellStyle name="Millares 20 3" xfId="3960" xr:uid="{00000000-0005-0000-0000-0000A6240000}"/>
    <cellStyle name="Millares 20 3 2" xfId="10456" xr:uid="{00000000-0005-0000-0000-0000A7240000}"/>
    <cellStyle name="Millares 20 3 2 2" xfId="16418" xr:uid="{00000000-0005-0000-0000-0000A8240000}"/>
    <cellStyle name="Millares 20 3 3" xfId="10457" xr:uid="{00000000-0005-0000-0000-0000A9240000}"/>
    <cellStyle name="Millares 20 3 4" xfId="10458" xr:uid="{00000000-0005-0000-0000-0000AA240000}"/>
    <cellStyle name="Millares 20 3 5" xfId="10459" xr:uid="{00000000-0005-0000-0000-0000AB240000}"/>
    <cellStyle name="Millares 20 3 6" xfId="10460" xr:uid="{00000000-0005-0000-0000-0000AC240000}"/>
    <cellStyle name="Millares 20 4" xfId="10461" xr:uid="{00000000-0005-0000-0000-0000AD240000}"/>
    <cellStyle name="Millares 20 4 2" xfId="10462" xr:uid="{00000000-0005-0000-0000-0000AE240000}"/>
    <cellStyle name="Millares 20 4 3" xfId="10463" xr:uid="{00000000-0005-0000-0000-0000AF240000}"/>
    <cellStyle name="Millares 20 4 4" xfId="10464" xr:uid="{00000000-0005-0000-0000-0000B0240000}"/>
    <cellStyle name="Millares 20 4 5" xfId="16419" xr:uid="{00000000-0005-0000-0000-0000B1240000}"/>
    <cellStyle name="Millares 20 5" xfId="10465" xr:uid="{00000000-0005-0000-0000-0000B2240000}"/>
    <cellStyle name="Millares 20 5 2" xfId="10466" xr:uid="{00000000-0005-0000-0000-0000B3240000}"/>
    <cellStyle name="Millares 20 5 3" xfId="10467" xr:uid="{00000000-0005-0000-0000-0000B4240000}"/>
    <cellStyle name="Millares 20 5 4" xfId="10468" xr:uid="{00000000-0005-0000-0000-0000B5240000}"/>
    <cellStyle name="Millares 20 5 5" xfId="16420" xr:uid="{00000000-0005-0000-0000-0000B6240000}"/>
    <cellStyle name="Millares 21" xfId="281" xr:uid="{00000000-0005-0000-0000-0000B7240000}"/>
    <cellStyle name="Millares 21 2" xfId="4133" xr:uid="{00000000-0005-0000-0000-0000B8240000}"/>
    <cellStyle name="Millares 21 2 2" xfId="10469" xr:uid="{00000000-0005-0000-0000-0000B9240000}"/>
    <cellStyle name="Millares 21 2 3" xfId="10470" xr:uid="{00000000-0005-0000-0000-0000BA240000}"/>
    <cellStyle name="Millares 21 2 4" xfId="10471" xr:uid="{00000000-0005-0000-0000-0000BB240000}"/>
    <cellStyle name="Millares 21 3" xfId="10472" xr:uid="{00000000-0005-0000-0000-0000BC240000}"/>
    <cellStyle name="Millares 21 3 2" xfId="10473" xr:uid="{00000000-0005-0000-0000-0000BD240000}"/>
    <cellStyle name="Millares 21 3 3" xfId="10474" xr:uid="{00000000-0005-0000-0000-0000BE240000}"/>
    <cellStyle name="Millares 21 3 4" xfId="10475" xr:uid="{00000000-0005-0000-0000-0000BF240000}"/>
    <cellStyle name="Millares 21 3 5" xfId="16421" xr:uid="{00000000-0005-0000-0000-0000C0240000}"/>
    <cellStyle name="Millares 21 4" xfId="10476" xr:uid="{00000000-0005-0000-0000-0000C1240000}"/>
    <cellStyle name="Millares 21 4 2" xfId="10477" xr:uid="{00000000-0005-0000-0000-0000C2240000}"/>
    <cellStyle name="Millares 21 4 3" xfId="10478" xr:uid="{00000000-0005-0000-0000-0000C3240000}"/>
    <cellStyle name="Millares 21 4 4" xfId="10479" xr:uid="{00000000-0005-0000-0000-0000C4240000}"/>
    <cellStyle name="Millares 21 4 5" xfId="16422" xr:uid="{00000000-0005-0000-0000-0000C5240000}"/>
    <cellStyle name="Millares 21 5" xfId="10480" xr:uid="{00000000-0005-0000-0000-0000C6240000}"/>
    <cellStyle name="Millares 21 6" xfId="10481" xr:uid="{00000000-0005-0000-0000-0000C7240000}"/>
    <cellStyle name="Millares 21 7" xfId="10482" xr:uid="{00000000-0005-0000-0000-0000C8240000}"/>
    <cellStyle name="Millares 22" xfId="282" xr:uid="{00000000-0005-0000-0000-0000C9240000}"/>
    <cellStyle name="Millares 22 2" xfId="4134" xr:uid="{00000000-0005-0000-0000-0000CA240000}"/>
    <cellStyle name="Millares 22 2 2" xfId="10483" xr:uid="{00000000-0005-0000-0000-0000CB240000}"/>
    <cellStyle name="Millares 22 2 3" xfId="10484" xr:uid="{00000000-0005-0000-0000-0000CC240000}"/>
    <cellStyle name="Millares 22 2 4" xfId="10485" xr:uid="{00000000-0005-0000-0000-0000CD240000}"/>
    <cellStyle name="Millares 22 3" xfId="10486" xr:uid="{00000000-0005-0000-0000-0000CE240000}"/>
    <cellStyle name="Millares 22 3 2" xfId="10487" xr:uid="{00000000-0005-0000-0000-0000CF240000}"/>
    <cellStyle name="Millares 22 3 3" xfId="10488" xr:uid="{00000000-0005-0000-0000-0000D0240000}"/>
    <cellStyle name="Millares 22 3 4" xfId="10489" xr:uid="{00000000-0005-0000-0000-0000D1240000}"/>
    <cellStyle name="Millares 22 3 5" xfId="16423" xr:uid="{00000000-0005-0000-0000-0000D2240000}"/>
    <cellStyle name="Millares 22 4" xfId="10490" xr:uid="{00000000-0005-0000-0000-0000D3240000}"/>
    <cellStyle name="Millares 22 4 2" xfId="10491" xr:uid="{00000000-0005-0000-0000-0000D4240000}"/>
    <cellStyle name="Millares 22 4 3" xfId="10492" xr:uid="{00000000-0005-0000-0000-0000D5240000}"/>
    <cellStyle name="Millares 22 4 4" xfId="10493" xr:uid="{00000000-0005-0000-0000-0000D6240000}"/>
    <cellStyle name="Millares 22 4 5" xfId="16424" xr:uid="{00000000-0005-0000-0000-0000D7240000}"/>
    <cellStyle name="Millares 22 5" xfId="10494" xr:uid="{00000000-0005-0000-0000-0000D8240000}"/>
    <cellStyle name="Millares 22 5 2" xfId="10495" xr:uid="{00000000-0005-0000-0000-0000D9240000}"/>
    <cellStyle name="Millares 22 6" xfId="16425" xr:uid="{00000000-0005-0000-0000-0000DA240000}"/>
    <cellStyle name="Millares 23" xfId="579" xr:uid="{00000000-0005-0000-0000-0000DB240000}"/>
    <cellStyle name="Millares 23 2" xfId="4135" xr:uid="{00000000-0005-0000-0000-0000DC240000}"/>
    <cellStyle name="Millares 23 2 2" xfId="10496" xr:uid="{00000000-0005-0000-0000-0000DD240000}"/>
    <cellStyle name="Millares 23 2 3" xfId="10497" xr:uid="{00000000-0005-0000-0000-0000DE240000}"/>
    <cellStyle name="Millares 23 2 4" xfId="10498" xr:uid="{00000000-0005-0000-0000-0000DF240000}"/>
    <cellStyle name="Millares 23 3" xfId="10499" xr:uid="{00000000-0005-0000-0000-0000E0240000}"/>
    <cellStyle name="Millares 23 3 2" xfId="10500" xr:uid="{00000000-0005-0000-0000-0000E1240000}"/>
    <cellStyle name="Millares 23 3 3" xfId="10501" xr:uid="{00000000-0005-0000-0000-0000E2240000}"/>
    <cellStyle name="Millares 23 3 4" xfId="10502" xr:uid="{00000000-0005-0000-0000-0000E3240000}"/>
    <cellStyle name="Millares 23 3 5" xfId="16426" xr:uid="{00000000-0005-0000-0000-0000E4240000}"/>
    <cellStyle name="Millares 23 4" xfId="10503" xr:uid="{00000000-0005-0000-0000-0000E5240000}"/>
    <cellStyle name="Millares 23 4 2" xfId="10504" xr:uid="{00000000-0005-0000-0000-0000E6240000}"/>
    <cellStyle name="Millares 23 4 3" xfId="10505" xr:uid="{00000000-0005-0000-0000-0000E7240000}"/>
    <cellStyle name="Millares 23 4 4" xfId="10506" xr:uid="{00000000-0005-0000-0000-0000E8240000}"/>
    <cellStyle name="Millares 23 4 5" xfId="16427" xr:uid="{00000000-0005-0000-0000-0000E9240000}"/>
    <cellStyle name="Millares 23 5" xfId="10507" xr:uid="{00000000-0005-0000-0000-0000EA240000}"/>
    <cellStyle name="Millares 24" xfId="631" xr:uid="{00000000-0005-0000-0000-0000EB240000}"/>
    <cellStyle name="Millares 24 2" xfId="4136" xr:uid="{00000000-0005-0000-0000-0000EC240000}"/>
    <cellStyle name="Millares 24 2 2" xfId="10508" xr:uid="{00000000-0005-0000-0000-0000ED240000}"/>
    <cellStyle name="Millares 24 2 3" xfId="10509" xr:uid="{00000000-0005-0000-0000-0000EE240000}"/>
    <cellStyle name="Millares 24 2 4" xfId="10510" xr:uid="{00000000-0005-0000-0000-0000EF240000}"/>
    <cellStyle name="Millares 24 3" xfId="10511" xr:uid="{00000000-0005-0000-0000-0000F0240000}"/>
    <cellStyle name="Millares 24 3 2" xfId="10512" xr:uid="{00000000-0005-0000-0000-0000F1240000}"/>
    <cellStyle name="Millares 24 3 3" xfId="10513" xr:uid="{00000000-0005-0000-0000-0000F2240000}"/>
    <cellStyle name="Millares 24 3 4" xfId="10514" xr:uid="{00000000-0005-0000-0000-0000F3240000}"/>
    <cellStyle name="Millares 24 3 5" xfId="16428" xr:uid="{00000000-0005-0000-0000-0000F4240000}"/>
    <cellStyle name="Millares 24 4" xfId="10515" xr:uid="{00000000-0005-0000-0000-0000F5240000}"/>
    <cellStyle name="Millares 24 4 2" xfId="10516" xr:uid="{00000000-0005-0000-0000-0000F6240000}"/>
    <cellStyle name="Millares 24 4 3" xfId="10517" xr:uid="{00000000-0005-0000-0000-0000F7240000}"/>
    <cellStyle name="Millares 24 4 4" xfId="10518" xr:uid="{00000000-0005-0000-0000-0000F8240000}"/>
    <cellStyle name="Millares 24 4 5" xfId="16429" xr:uid="{00000000-0005-0000-0000-0000F9240000}"/>
    <cellStyle name="Millares 25" xfId="2140" xr:uid="{00000000-0005-0000-0000-0000FA240000}"/>
    <cellStyle name="Millares 25 2" xfId="4137" xr:uid="{00000000-0005-0000-0000-0000FB240000}"/>
    <cellStyle name="Millares 25 2 2" xfId="10519" xr:uid="{00000000-0005-0000-0000-0000FC240000}"/>
    <cellStyle name="Millares 25 2 3" xfId="10520" xr:uid="{00000000-0005-0000-0000-0000FD240000}"/>
    <cellStyle name="Millares 25 2 4" xfId="10521" xr:uid="{00000000-0005-0000-0000-0000FE240000}"/>
    <cellStyle name="Millares 25 2 5" xfId="10522" xr:uid="{00000000-0005-0000-0000-0000FF240000}"/>
    <cellStyle name="Millares 25 2 6" xfId="10523" xr:uid="{00000000-0005-0000-0000-000000250000}"/>
    <cellStyle name="Millares 25 3" xfId="6181" xr:uid="{00000000-0005-0000-0000-000001250000}"/>
    <cellStyle name="Millares 25 3 2" xfId="10524" xr:uid="{00000000-0005-0000-0000-000002250000}"/>
    <cellStyle name="Millares 25 3 2 2" xfId="16430" xr:uid="{00000000-0005-0000-0000-000003250000}"/>
    <cellStyle name="Millares 25 4" xfId="10525" xr:uid="{00000000-0005-0000-0000-000004250000}"/>
    <cellStyle name="Millares 25 4 2" xfId="10526" xr:uid="{00000000-0005-0000-0000-000005250000}"/>
    <cellStyle name="Millares 25 4 3" xfId="10527" xr:uid="{00000000-0005-0000-0000-000006250000}"/>
    <cellStyle name="Millares 25 4 4" xfId="10528" xr:uid="{00000000-0005-0000-0000-000007250000}"/>
    <cellStyle name="Millares 25 4 5" xfId="16431" xr:uid="{00000000-0005-0000-0000-000008250000}"/>
    <cellStyle name="Millares 25 5" xfId="10529" xr:uid="{00000000-0005-0000-0000-000009250000}"/>
    <cellStyle name="Millares 25 5 2" xfId="10530" xr:uid="{00000000-0005-0000-0000-00000A250000}"/>
    <cellStyle name="Millares 25 5 3" xfId="10531" xr:uid="{00000000-0005-0000-0000-00000B250000}"/>
    <cellStyle name="Millares 25 5 4" xfId="10532" xr:uid="{00000000-0005-0000-0000-00000C250000}"/>
    <cellStyle name="Millares 25 5 5" xfId="16432" xr:uid="{00000000-0005-0000-0000-00000D250000}"/>
    <cellStyle name="Millares 25 6" xfId="10533" xr:uid="{00000000-0005-0000-0000-00000E250000}"/>
    <cellStyle name="Millares 26" xfId="2141" xr:uid="{00000000-0005-0000-0000-00000F250000}"/>
    <cellStyle name="Millares 26 2" xfId="4138" xr:uid="{00000000-0005-0000-0000-000010250000}"/>
    <cellStyle name="Millares 26 2 2" xfId="10534" xr:uid="{00000000-0005-0000-0000-000011250000}"/>
    <cellStyle name="Millares 26 2 2 2" xfId="10535" xr:uid="{00000000-0005-0000-0000-000012250000}"/>
    <cellStyle name="Millares 26 2 2 3" xfId="10536" xr:uid="{00000000-0005-0000-0000-000013250000}"/>
    <cellStyle name="Millares 26 2 2 4" xfId="10537" xr:uid="{00000000-0005-0000-0000-000014250000}"/>
    <cellStyle name="Millares 26 2 3" xfId="10538" xr:uid="{00000000-0005-0000-0000-000015250000}"/>
    <cellStyle name="Millares 26 2 3 2" xfId="10539" xr:uid="{00000000-0005-0000-0000-000016250000}"/>
    <cellStyle name="Millares 26 2 3 3" xfId="10540" xr:uid="{00000000-0005-0000-0000-000017250000}"/>
    <cellStyle name="Millares 26 2 3 4" xfId="10541" xr:uid="{00000000-0005-0000-0000-000018250000}"/>
    <cellStyle name="Millares 26 2 4" xfId="16433" xr:uid="{00000000-0005-0000-0000-000019250000}"/>
    <cellStyle name="Millares 26 3" xfId="6182" xr:uid="{00000000-0005-0000-0000-00001A250000}"/>
    <cellStyle name="Millares 26 3 2" xfId="10542" xr:uid="{00000000-0005-0000-0000-00001B250000}"/>
    <cellStyle name="Millares 26 3 2 2" xfId="10543" xr:uid="{00000000-0005-0000-0000-00001C250000}"/>
    <cellStyle name="Millares 26 3 2 3" xfId="14137" xr:uid="{00000000-0005-0000-0000-00001D250000}"/>
    <cellStyle name="Millares 26 3 2 3 2" xfId="14138" xr:uid="{00000000-0005-0000-0000-00001E250000}"/>
    <cellStyle name="Millares 26 3 2 3 2 2" xfId="14261" xr:uid="{00000000-0005-0000-0000-00001F250000}"/>
    <cellStyle name="Millares 26 3 2 4" xfId="14205" xr:uid="{00000000-0005-0000-0000-000020250000}"/>
    <cellStyle name="Millares 26 4" xfId="10544" xr:uid="{00000000-0005-0000-0000-000021250000}"/>
    <cellStyle name="Millares 26 4 2" xfId="10545" xr:uid="{00000000-0005-0000-0000-000022250000}"/>
    <cellStyle name="Millares 26 4 3" xfId="10546" xr:uid="{00000000-0005-0000-0000-000023250000}"/>
    <cellStyle name="Millares 26 4 4" xfId="10547" xr:uid="{00000000-0005-0000-0000-000024250000}"/>
    <cellStyle name="Millares 26 5" xfId="10548" xr:uid="{00000000-0005-0000-0000-000025250000}"/>
    <cellStyle name="Millares 26 5 2" xfId="10549" xr:uid="{00000000-0005-0000-0000-000026250000}"/>
    <cellStyle name="Millares 26 5 3" xfId="10550" xr:uid="{00000000-0005-0000-0000-000027250000}"/>
    <cellStyle name="Millares 26 5 4" xfId="10551" xr:uid="{00000000-0005-0000-0000-000028250000}"/>
    <cellStyle name="Millares 27" xfId="2142" xr:uid="{00000000-0005-0000-0000-000029250000}"/>
    <cellStyle name="Millares 27 2" xfId="4139" xr:uid="{00000000-0005-0000-0000-00002A250000}"/>
    <cellStyle name="Millares 27 3" xfId="10552" xr:uid="{00000000-0005-0000-0000-00002B250000}"/>
    <cellStyle name="Millares 27 3 2" xfId="10553" xr:uid="{00000000-0005-0000-0000-00002C250000}"/>
    <cellStyle name="Millares 27 4" xfId="10554" xr:uid="{00000000-0005-0000-0000-00002D250000}"/>
    <cellStyle name="Millares 27 4 2" xfId="10555" xr:uid="{00000000-0005-0000-0000-00002E250000}"/>
    <cellStyle name="Millares 27 5" xfId="10556" xr:uid="{00000000-0005-0000-0000-00002F250000}"/>
    <cellStyle name="Millares 28" xfId="2143" xr:uid="{00000000-0005-0000-0000-000030250000}"/>
    <cellStyle name="Millares 28 2" xfId="5034" xr:uid="{00000000-0005-0000-0000-000031250000}"/>
    <cellStyle name="Millares 28 2 2" xfId="10557" xr:uid="{00000000-0005-0000-0000-000032250000}"/>
    <cellStyle name="Millares 28 2 3" xfId="10558" xr:uid="{00000000-0005-0000-0000-000033250000}"/>
    <cellStyle name="Millares 28 2 4" xfId="10559" xr:uid="{00000000-0005-0000-0000-000034250000}"/>
    <cellStyle name="Millares 28 3" xfId="14206" xr:uid="{00000000-0005-0000-0000-000035250000}"/>
    <cellStyle name="Millares 29" xfId="2144" xr:uid="{00000000-0005-0000-0000-000036250000}"/>
    <cellStyle name="Millares 29 2" xfId="5035" xr:uid="{00000000-0005-0000-0000-000037250000}"/>
    <cellStyle name="Millares 29 2 2" xfId="10560" xr:uid="{00000000-0005-0000-0000-000038250000}"/>
    <cellStyle name="Millares 29 2 3" xfId="10561" xr:uid="{00000000-0005-0000-0000-000039250000}"/>
    <cellStyle name="Millares 29 2 4" xfId="10562" xr:uid="{00000000-0005-0000-0000-00003A250000}"/>
    <cellStyle name="Millares 3" xfId="283" xr:uid="{00000000-0005-0000-0000-00003B250000}"/>
    <cellStyle name="Millares 3 10" xfId="3961" xr:uid="{00000000-0005-0000-0000-00003C250000}"/>
    <cellStyle name="Millares 3 11" xfId="10563" xr:uid="{00000000-0005-0000-0000-00003D250000}"/>
    <cellStyle name="Millares 3 11 2" xfId="19286" xr:uid="{00000000-0005-0000-0000-00003E250000}"/>
    <cellStyle name="Millares 3 12" xfId="10564" xr:uid="{00000000-0005-0000-0000-00003F250000}"/>
    <cellStyle name="Millares 3 13" xfId="10565" xr:uid="{00000000-0005-0000-0000-000040250000}"/>
    <cellStyle name="Millares 3 14" xfId="14124" xr:uid="{00000000-0005-0000-0000-000041250000}"/>
    <cellStyle name="Millares 3 2" xfId="284" xr:uid="{00000000-0005-0000-0000-000042250000}"/>
    <cellStyle name="Millares 3 2 2" xfId="2145" xr:uid="{00000000-0005-0000-0000-000043250000}"/>
    <cellStyle name="Millares 3 2 2 2" xfId="2146" xr:uid="{00000000-0005-0000-0000-000044250000}"/>
    <cellStyle name="Millares 3 2 2 3" xfId="2147" xr:uid="{00000000-0005-0000-0000-000045250000}"/>
    <cellStyle name="Millares 3 2 2 3 2" xfId="5036" xr:uid="{00000000-0005-0000-0000-000046250000}"/>
    <cellStyle name="Millares 3 2 2 3 2 2" xfId="10566" xr:uid="{00000000-0005-0000-0000-000047250000}"/>
    <cellStyle name="Millares 3 2 2 3 2 3" xfId="10567" xr:uid="{00000000-0005-0000-0000-000048250000}"/>
    <cellStyle name="Millares 3 2 2 3 2 4" xfId="10568" xr:uid="{00000000-0005-0000-0000-000049250000}"/>
    <cellStyle name="Millares 3 2 2 4" xfId="3963" xr:uid="{00000000-0005-0000-0000-00004A250000}"/>
    <cellStyle name="Millares 3 2 2 5" xfId="10569" xr:uid="{00000000-0005-0000-0000-00004B250000}"/>
    <cellStyle name="Millares 3 2 2 5 2" xfId="10570" xr:uid="{00000000-0005-0000-0000-00004C250000}"/>
    <cellStyle name="Millares 3 2 2 5 3" xfId="10571" xr:uid="{00000000-0005-0000-0000-00004D250000}"/>
    <cellStyle name="Millares 3 2 2 5 4" xfId="10572" xr:uid="{00000000-0005-0000-0000-00004E250000}"/>
    <cellStyle name="Millares 3 2 2 6" xfId="10573" xr:uid="{00000000-0005-0000-0000-00004F250000}"/>
    <cellStyle name="Millares 3 2 2 6 2" xfId="10574" xr:uid="{00000000-0005-0000-0000-000050250000}"/>
    <cellStyle name="Millares 3 2 2 6 3" xfId="10575" xr:uid="{00000000-0005-0000-0000-000051250000}"/>
    <cellStyle name="Millares 3 2 2 6 4" xfId="10576" xr:uid="{00000000-0005-0000-0000-000052250000}"/>
    <cellStyle name="Millares 3 2 3" xfId="2148" xr:uid="{00000000-0005-0000-0000-000053250000}"/>
    <cellStyle name="Millares 3 2 3 2" xfId="4140" xr:uid="{00000000-0005-0000-0000-000054250000}"/>
    <cellStyle name="Millares 3 2 4" xfId="2149" xr:uid="{00000000-0005-0000-0000-000055250000}"/>
    <cellStyle name="Millares 3 2 4 2" xfId="10577" xr:uid="{00000000-0005-0000-0000-000056250000}"/>
    <cellStyle name="Millares 3 2 4 3" xfId="10578" xr:uid="{00000000-0005-0000-0000-000057250000}"/>
    <cellStyle name="Millares 3 2 5" xfId="3962" xr:uid="{00000000-0005-0000-0000-000058250000}"/>
    <cellStyle name="Millares 3 2 5 2" xfId="10579" xr:uid="{00000000-0005-0000-0000-000059250000}"/>
    <cellStyle name="Millares 3 2 5 3" xfId="10580" xr:uid="{00000000-0005-0000-0000-00005A250000}"/>
    <cellStyle name="Millares 3 2 5 4" xfId="10581" xr:uid="{00000000-0005-0000-0000-00005B250000}"/>
    <cellStyle name="Millares 3 2 5 5" xfId="10582" xr:uid="{00000000-0005-0000-0000-00005C250000}"/>
    <cellStyle name="Millares 3 2 5 6" xfId="10583" xr:uid="{00000000-0005-0000-0000-00005D250000}"/>
    <cellStyle name="Millares 3 2 6" xfId="10584" xr:uid="{00000000-0005-0000-0000-00005E250000}"/>
    <cellStyle name="Millares 3 2 7" xfId="10585" xr:uid="{00000000-0005-0000-0000-00005F250000}"/>
    <cellStyle name="Millares 3 3" xfId="285" xr:uid="{00000000-0005-0000-0000-000060250000}"/>
    <cellStyle name="Millares 3 3 2" xfId="2150" xr:uid="{00000000-0005-0000-0000-000061250000}"/>
    <cellStyle name="Millares 3 3 2 2" xfId="2151" xr:uid="{00000000-0005-0000-0000-000062250000}"/>
    <cellStyle name="Millares 3 3 2 3" xfId="2152" xr:uid="{00000000-0005-0000-0000-000063250000}"/>
    <cellStyle name="Millares 3 3 2 4" xfId="3964" xr:uid="{00000000-0005-0000-0000-000064250000}"/>
    <cellStyle name="Millares 3 3 3" xfId="2153" xr:uid="{00000000-0005-0000-0000-000065250000}"/>
    <cellStyle name="Millares 3 3 4" xfId="2154" xr:uid="{00000000-0005-0000-0000-000066250000}"/>
    <cellStyle name="Millares 3 3 4 2" xfId="10586" xr:uid="{00000000-0005-0000-0000-000067250000}"/>
    <cellStyle name="Millares 3 3 4 3" xfId="10587" xr:uid="{00000000-0005-0000-0000-000068250000}"/>
    <cellStyle name="Millares 3 3 5" xfId="10588" xr:uid="{00000000-0005-0000-0000-000069250000}"/>
    <cellStyle name="Millares 3 3 5 2" xfId="10589" xr:uid="{00000000-0005-0000-0000-00006A250000}"/>
    <cellStyle name="Millares 3 3 6" xfId="10590" xr:uid="{00000000-0005-0000-0000-00006B250000}"/>
    <cellStyle name="Millares 3 3 6 2" xfId="10591" xr:uid="{00000000-0005-0000-0000-00006C250000}"/>
    <cellStyle name="Millares 3 4" xfId="286" xr:uid="{00000000-0005-0000-0000-00006D250000}"/>
    <cellStyle name="Millares 3 4 2" xfId="2155" xr:uid="{00000000-0005-0000-0000-00006E250000}"/>
    <cellStyle name="Millares 3 4 2 2" xfId="2156" xr:uid="{00000000-0005-0000-0000-00006F250000}"/>
    <cellStyle name="Millares 3 4 2 2 2" xfId="5037" xr:uid="{00000000-0005-0000-0000-000070250000}"/>
    <cellStyle name="Millares 3 4 2 2 2 2" xfId="10592" xr:uid="{00000000-0005-0000-0000-000071250000}"/>
    <cellStyle name="Millares 3 4 2 2 2 3" xfId="10593" xr:uid="{00000000-0005-0000-0000-000072250000}"/>
    <cellStyle name="Millares 3 4 2 2 2 4" xfId="10594" xr:uid="{00000000-0005-0000-0000-000073250000}"/>
    <cellStyle name="Millares 3 4 2 3" xfId="2157" xr:uid="{00000000-0005-0000-0000-000074250000}"/>
    <cellStyle name="Millares 3 4 2 4" xfId="3966" xr:uid="{00000000-0005-0000-0000-000075250000}"/>
    <cellStyle name="Millares 3 4 2 5" xfId="10595" xr:uid="{00000000-0005-0000-0000-000076250000}"/>
    <cellStyle name="Millares 3 4 2 5 2" xfId="10596" xr:uid="{00000000-0005-0000-0000-000077250000}"/>
    <cellStyle name="Millares 3 4 2 5 3" xfId="10597" xr:uid="{00000000-0005-0000-0000-000078250000}"/>
    <cellStyle name="Millares 3 4 2 5 4" xfId="10598" xr:uid="{00000000-0005-0000-0000-000079250000}"/>
    <cellStyle name="Millares 3 4 2 6" xfId="10599" xr:uid="{00000000-0005-0000-0000-00007A250000}"/>
    <cellStyle name="Millares 3 4 2 6 2" xfId="10600" xr:uid="{00000000-0005-0000-0000-00007B250000}"/>
    <cellStyle name="Millares 3 4 2 6 3" xfId="10601" xr:uid="{00000000-0005-0000-0000-00007C250000}"/>
    <cellStyle name="Millares 3 4 2 6 4" xfId="10602" xr:uid="{00000000-0005-0000-0000-00007D250000}"/>
    <cellStyle name="Millares 3 4 3" xfId="2158" xr:uid="{00000000-0005-0000-0000-00007E250000}"/>
    <cellStyle name="Millares 3 4 3 2" xfId="2159" xr:uid="{00000000-0005-0000-0000-00007F250000}"/>
    <cellStyle name="Millares 3 4 3 2 2" xfId="5039" xr:uid="{00000000-0005-0000-0000-000080250000}"/>
    <cellStyle name="Millares 3 4 3 2 2 2" xfId="10603" xr:uid="{00000000-0005-0000-0000-000081250000}"/>
    <cellStyle name="Millares 3 4 3 2 2 3" xfId="10604" xr:uid="{00000000-0005-0000-0000-000082250000}"/>
    <cellStyle name="Millares 3 4 3 2 2 4" xfId="10605" xr:uid="{00000000-0005-0000-0000-000083250000}"/>
    <cellStyle name="Millares 3 4 3 3" xfId="2160" xr:uid="{00000000-0005-0000-0000-000084250000}"/>
    <cellStyle name="Millares 3 4 3 4" xfId="5038" xr:uid="{00000000-0005-0000-0000-000085250000}"/>
    <cellStyle name="Millares 3 4 3 4 2" xfId="10606" xr:uid="{00000000-0005-0000-0000-000086250000}"/>
    <cellStyle name="Millares 3 4 3 4 3" xfId="10607" xr:uid="{00000000-0005-0000-0000-000087250000}"/>
    <cellStyle name="Millares 3 4 3 4 4" xfId="10608" xr:uid="{00000000-0005-0000-0000-000088250000}"/>
    <cellStyle name="Millares 3 4 3 5" xfId="10609" xr:uid="{00000000-0005-0000-0000-000089250000}"/>
    <cellStyle name="Millares 3 4 3 5 2" xfId="10610" xr:uid="{00000000-0005-0000-0000-00008A250000}"/>
    <cellStyle name="Millares 3 4 3 5 3" xfId="10611" xr:uid="{00000000-0005-0000-0000-00008B250000}"/>
    <cellStyle name="Millares 3 4 3 5 4" xfId="10612" xr:uid="{00000000-0005-0000-0000-00008C250000}"/>
    <cellStyle name="Millares 3 4 3 6" xfId="10613" xr:uid="{00000000-0005-0000-0000-00008D250000}"/>
    <cellStyle name="Millares 3 4 3 6 2" xfId="10614" xr:uid="{00000000-0005-0000-0000-00008E250000}"/>
    <cellStyle name="Millares 3 4 3 6 3" xfId="10615" xr:uid="{00000000-0005-0000-0000-00008F250000}"/>
    <cellStyle name="Millares 3 4 3 6 4" xfId="10616" xr:uid="{00000000-0005-0000-0000-000090250000}"/>
    <cellStyle name="Millares 3 4 4" xfId="2161" xr:uid="{00000000-0005-0000-0000-000091250000}"/>
    <cellStyle name="Millares 3 4 4 2" xfId="5040" xr:uid="{00000000-0005-0000-0000-000092250000}"/>
    <cellStyle name="Millares 3 4 4 2 2" xfId="10617" xr:uid="{00000000-0005-0000-0000-000093250000}"/>
    <cellStyle name="Millares 3 4 4 2 3" xfId="10618" xr:uid="{00000000-0005-0000-0000-000094250000}"/>
    <cellStyle name="Millares 3 4 4 2 4" xfId="10619" xr:uid="{00000000-0005-0000-0000-000095250000}"/>
    <cellStyle name="Millares 3 4 5" xfId="2162" xr:uid="{00000000-0005-0000-0000-000096250000}"/>
    <cellStyle name="Millares 3 4 6" xfId="3965" xr:uid="{00000000-0005-0000-0000-000097250000}"/>
    <cellStyle name="Millares 3 4 7" xfId="10620" xr:uid="{00000000-0005-0000-0000-000098250000}"/>
    <cellStyle name="Millares 3 4 7 2" xfId="10621" xr:uid="{00000000-0005-0000-0000-000099250000}"/>
    <cellStyle name="Millares 3 4 7 3" xfId="10622" xr:uid="{00000000-0005-0000-0000-00009A250000}"/>
    <cellStyle name="Millares 3 4 7 4" xfId="10623" xr:uid="{00000000-0005-0000-0000-00009B250000}"/>
    <cellStyle name="Millares 3 4 7 5" xfId="16434" xr:uid="{00000000-0005-0000-0000-00009C250000}"/>
    <cellStyle name="Millares 3 4 8" xfId="10624" xr:uid="{00000000-0005-0000-0000-00009D250000}"/>
    <cellStyle name="Millares 3 4 8 2" xfId="10625" xr:uid="{00000000-0005-0000-0000-00009E250000}"/>
    <cellStyle name="Millares 3 4 8 3" xfId="10626" xr:uid="{00000000-0005-0000-0000-00009F250000}"/>
    <cellStyle name="Millares 3 4 8 4" xfId="10627" xr:uid="{00000000-0005-0000-0000-0000A0250000}"/>
    <cellStyle name="Millares 3 5" xfId="287" xr:uid="{00000000-0005-0000-0000-0000A1250000}"/>
    <cellStyle name="Millares 3 5 2" xfId="2163" xr:uid="{00000000-0005-0000-0000-0000A2250000}"/>
    <cellStyle name="Millares 3 5 2 2" xfId="5041" xr:uid="{00000000-0005-0000-0000-0000A3250000}"/>
    <cellStyle name="Millares 3 5 2 2 2" xfId="10628" xr:uid="{00000000-0005-0000-0000-0000A4250000}"/>
    <cellStyle name="Millares 3 5 2 2 3" xfId="10629" xr:uid="{00000000-0005-0000-0000-0000A5250000}"/>
    <cellStyle name="Millares 3 5 2 2 4" xfId="10630" xr:uid="{00000000-0005-0000-0000-0000A6250000}"/>
    <cellStyle name="Millares 3 5 2 3" xfId="14207" xr:uid="{00000000-0005-0000-0000-0000A7250000}"/>
    <cellStyle name="Millares 3 5 2 4" xfId="14208" xr:uid="{00000000-0005-0000-0000-0000A8250000}"/>
    <cellStyle name="Millares 3 5 3" xfId="2164" xr:uid="{00000000-0005-0000-0000-0000A9250000}"/>
    <cellStyle name="Millares 3 5 4" xfId="3967" xr:uid="{00000000-0005-0000-0000-0000AA250000}"/>
    <cellStyle name="Millares 3 5 5" xfId="10631" xr:uid="{00000000-0005-0000-0000-0000AB250000}"/>
    <cellStyle name="Millares 3 5 5 2" xfId="10632" xr:uid="{00000000-0005-0000-0000-0000AC250000}"/>
    <cellStyle name="Millares 3 5 5 3" xfId="10633" xr:uid="{00000000-0005-0000-0000-0000AD250000}"/>
    <cellStyle name="Millares 3 5 5 4" xfId="10634" xr:uid="{00000000-0005-0000-0000-0000AE250000}"/>
    <cellStyle name="Millares 3 5 6" xfId="10635" xr:uid="{00000000-0005-0000-0000-0000AF250000}"/>
    <cellStyle name="Millares 3 5 6 2" xfId="10636" xr:uid="{00000000-0005-0000-0000-0000B0250000}"/>
    <cellStyle name="Millares 3 5 6 3" xfId="10637" xr:uid="{00000000-0005-0000-0000-0000B1250000}"/>
    <cellStyle name="Millares 3 5 6 4" xfId="10638" xr:uid="{00000000-0005-0000-0000-0000B2250000}"/>
    <cellStyle name="Millares 3 5 7" xfId="10639" xr:uid="{00000000-0005-0000-0000-0000B3250000}"/>
    <cellStyle name="Millares 3 6" xfId="601" xr:uid="{00000000-0005-0000-0000-0000B4250000}"/>
    <cellStyle name="Millares 3 6 2" xfId="3852" xr:uid="{00000000-0005-0000-0000-0000B5250000}"/>
    <cellStyle name="Millares 3 6 2 2" xfId="10640" xr:uid="{00000000-0005-0000-0000-0000B6250000}"/>
    <cellStyle name="Millares 3 6 3" xfId="10641" xr:uid="{00000000-0005-0000-0000-0000B7250000}"/>
    <cellStyle name="Millares 3 6 3 2" xfId="10642" xr:uid="{00000000-0005-0000-0000-0000B8250000}"/>
    <cellStyle name="Millares 3 6 3 3" xfId="10643" xr:uid="{00000000-0005-0000-0000-0000B9250000}"/>
    <cellStyle name="Millares 3 6 3 4" xfId="10644" xr:uid="{00000000-0005-0000-0000-0000BA250000}"/>
    <cellStyle name="Millares 3 6 4" xfId="10645" xr:uid="{00000000-0005-0000-0000-0000BB250000}"/>
    <cellStyle name="Millares 3 6 4 2" xfId="10646" xr:uid="{00000000-0005-0000-0000-0000BC250000}"/>
    <cellStyle name="Millares 3 6 4 3" xfId="10647" xr:uid="{00000000-0005-0000-0000-0000BD250000}"/>
    <cellStyle name="Millares 3 6 4 4" xfId="10648" xr:uid="{00000000-0005-0000-0000-0000BE250000}"/>
    <cellStyle name="Millares 3 6 5" xfId="16435" xr:uid="{00000000-0005-0000-0000-0000BF250000}"/>
    <cellStyle name="Millares 3 7" xfId="2165" xr:uid="{00000000-0005-0000-0000-0000C0250000}"/>
    <cellStyle name="Millares 3 7 2" xfId="3968" xr:uid="{00000000-0005-0000-0000-0000C1250000}"/>
    <cellStyle name="Millares 3 7 2 2" xfId="16436" xr:uid="{00000000-0005-0000-0000-0000C2250000}"/>
    <cellStyle name="Millares 3 7 3" xfId="6183" xr:uid="{00000000-0005-0000-0000-0000C3250000}"/>
    <cellStyle name="Millares 3 7 3 2" xfId="10649" xr:uid="{00000000-0005-0000-0000-0000C4250000}"/>
    <cellStyle name="Millares 3 7 4" xfId="14209" xr:uid="{00000000-0005-0000-0000-0000C5250000}"/>
    <cellStyle name="Millares 3 7 5" xfId="14210" xr:uid="{00000000-0005-0000-0000-0000C6250000}"/>
    <cellStyle name="Millares 3 8" xfId="2166" xr:uid="{00000000-0005-0000-0000-0000C7250000}"/>
    <cellStyle name="Millares 3 9" xfId="2167" xr:uid="{00000000-0005-0000-0000-0000C8250000}"/>
    <cellStyle name="Millares 3 9 2" xfId="5042" xr:uid="{00000000-0005-0000-0000-0000C9250000}"/>
    <cellStyle name="Millares 3 9 2 2" xfId="16437" xr:uid="{00000000-0005-0000-0000-0000CA250000}"/>
    <cellStyle name="Millares 3 9 3" xfId="16438" xr:uid="{00000000-0005-0000-0000-0000CB250000}"/>
    <cellStyle name="Millares 3_DESGLOSE_DE_PORTICOS_METALICOS_UASD_BONAO_ENV" xfId="288" xr:uid="{00000000-0005-0000-0000-0000CC250000}"/>
    <cellStyle name="Millares 30" xfId="2168" xr:uid="{00000000-0005-0000-0000-0000CD250000}"/>
    <cellStyle name="Millares 30 2" xfId="5043" xr:uid="{00000000-0005-0000-0000-0000CE250000}"/>
    <cellStyle name="Millares 30 2 2" xfId="10650" xr:uid="{00000000-0005-0000-0000-0000CF250000}"/>
    <cellStyle name="Millares 30 2 3" xfId="10651" xr:uid="{00000000-0005-0000-0000-0000D0250000}"/>
    <cellStyle name="Millares 30 2 4" xfId="10652" xr:uid="{00000000-0005-0000-0000-0000D1250000}"/>
    <cellStyle name="Millares 31" xfId="2169" xr:uid="{00000000-0005-0000-0000-0000D2250000}"/>
    <cellStyle name="Millares 31 2" xfId="5044" xr:uid="{00000000-0005-0000-0000-0000D3250000}"/>
    <cellStyle name="Millares 31 2 2" xfId="10653" xr:uid="{00000000-0005-0000-0000-0000D4250000}"/>
    <cellStyle name="Millares 31 2 3" xfId="10654" xr:uid="{00000000-0005-0000-0000-0000D5250000}"/>
    <cellStyle name="Millares 31 2 4" xfId="10655" xr:uid="{00000000-0005-0000-0000-0000D6250000}"/>
    <cellStyle name="Millares 32" xfId="623" xr:uid="{00000000-0005-0000-0000-0000D7250000}"/>
    <cellStyle name="Millares 32 2" xfId="10656" xr:uid="{00000000-0005-0000-0000-0000D8250000}"/>
    <cellStyle name="Millares 32 3" xfId="10657" xr:uid="{00000000-0005-0000-0000-0000D9250000}"/>
    <cellStyle name="Millares 32 4" xfId="10658" xr:uid="{00000000-0005-0000-0000-0000DA250000}"/>
    <cellStyle name="Millares 32 5" xfId="10659" xr:uid="{00000000-0005-0000-0000-0000DB250000}"/>
    <cellStyle name="Millares 33" xfId="2170" xr:uid="{00000000-0005-0000-0000-0000DC250000}"/>
    <cellStyle name="Millares 33 2" xfId="5045" xr:uid="{00000000-0005-0000-0000-0000DD250000}"/>
    <cellStyle name="Millares 33 2 2" xfId="10660" xr:uid="{00000000-0005-0000-0000-0000DE250000}"/>
    <cellStyle name="Millares 33 2 3" xfId="10661" xr:uid="{00000000-0005-0000-0000-0000DF250000}"/>
    <cellStyle name="Millares 33 2 4" xfId="10662" xr:uid="{00000000-0005-0000-0000-0000E0250000}"/>
    <cellStyle name="Millares 34" xfId="2171" xr:uid="{00000000-0005-0000-0000-0000E1250000}"/>
    <cellStyle name="Millares 34 2" xfId="5046" xr:uid="{00000000-0005-0000-0000-0000E2250000}"/>
    <cellStyle name="Millares 34 2 2" xfId="10663" xr:uid="{00000000-0005-0000-0000-0000E3250000}"/>
    <cellStyle name="Millares 34 2 3" xfId="10664" xr:uid="{00000000-0005-0000-0000-0000E4250000}"/>
    <cellStyle name="Millares 34 2 4" xfId="10665" xr:uid="{00000000-0005-0000-0000-0000E5250000}"/>
    <cellStyle name="Millares 35" xfId="2172" xr:uid="{00000000-0005-0000-0000-0000E6250000}"/>
    <cellStyle name="Millares 35 2" xfId="5047" xr:uid="{00000000-0005-0000-0000-0000E7250000}"/>
    <cellStyle name="Millares 35 2 2" xfId="10666" xr:uid="{00000000-0005-0000-0000-0000E8250000}"/>
    <cellStyle name="Millares 35 2 3" xfId="10667" xr:uid="{00000000-0005-0000-0000-0000E9250000}"/>
    <cellStyle name="Millares 35 2 4" xfId="10668" xr:uid="{00000000-0005-0000-0000-0000EA250000}"/>
    <cellStyle name="Millares 36" xfId="2173" xr:uid="{00000000-0005-0000-0000-0000EB250000}"/>
    <cellStyle name="Millares 36 2" xfId="5048" xr:uid="{00000000-0005-0000-0000-0000EC250000}"/>
    <cellStyle name="Millares 36 2 2" xfId="10669" xr:uid="{00000000-0005-0000-0000-0000ED250000}"/>
    <cellStyle name="Millares 36 2 3" xfId="10670" xr:uid="{00000000-0005-0000-0000-0000EE250000}"/>
    <cellStyle name="Millares 36 2 4" xfId="10671" xr:uid="{00000000-0005-0000-0000-0000EF250000}"/>
    <cellStyle name="Millares 37" xfId="2174" xr:uid="{00000000-0005-0000-0000-0000F0250000}"/>
    <cellStyle name="Millares 37 2" xfId="5049" xr:uid="{00000000-0005-0000-0000-0000F1250000}"/>
    <cellStyle name="Millares 37 2 2" xfId="10672" xr:uid="{00000000-0005-0000-0000-0000F2250000}"/>
    <cellStyle name="Millares 37 2 3" xfId="10673" xr:uid="{00000000-0005-0000-0000-0000F3250000}"/>
    <cellStyle name="Millares 37 2 4" xfId="10674" xr:uid="{00000000-0005-0000-0000-0000F4250000}"/>
    <cellStyle name="Millares 38" xfId="2175" xr:uid="{00000000-0005-0000-0000-0000F5250000}"/>
    <cellStyle name="Millares 38 2" xfId="5050" xr:uid="{00000000-0005-0000-0000-0000F6250000}"/>
    <cellStyle name="Millares 38 2 2" xfId="10675" xr:uid="{00000000-0005-0000-0000-0000F7250000}"/>
    <cellStyle name="Millares 38 2 3" xfId="10676" xr:uid="{00000000-0005-0000-0000-0000F8250000}"/>
    <cellStyle name="Millares 38 2 4" xfId="10677" xr:uid="{00000000-0005-0000-0000-0000F9250000}"/>
    <cellStyle name="Millares 39" xfId="2176" xr:uid="{00000000-0005-0000-0000-0000FA250000}"/>
    <cellStyle name="Millares 39 2" xfId="5051" xr:uid="{00000000-0005-0000-0000-0000FB250000}"/>
    <cellStyle name="Millares 39 2 2" xfId="10678" xr:uid="{00000000-0005-0000-0000-0000FC250000}"/>
    <cellStyle name="Millares 39 2 3" xfId="10679" xr:uid="{00000000-0005-0000-0000-0000FD250000}"/>
    <cellStyle name="Millares 39 2 4" xfId="10680" xr:uid="{00000000-0005-0000-0000-0000FE250000}"/>
    <cellStyle name="Millares 4" xfId="289" xr:uid="{00000000-0005-0000-0000-0000FF250000}"/>
    <cellStyle name="Millares 4 10" xfId="10681" xr:uid="{00000000-0005-0000-0000-000000260000}"/>
    <cellStyle name="Millares 4 2" xfId="290" xr:uid="{00000000-0005-0000-0000-000001260000}"/>
    <cellStyle name="Millares 4 2 2" xfId="2177" xr:uid="{00000000-0005-0000-0000-000002260000}"/>
    <cellStyle name="Millares 4 2 2 2" xfId="3853" xr:uid="{00000000-0005-0000-0000-000003260000}"/>
    <cellStyle name="Millares 4 2 2 3" xfId="3970" xr:uid="{00000000-0005-0000-0000-000004260000}"/>
    <cellStyle name="Millares 4 2 2 4" xfId="10682" xr:uid="{00000000-0005-0000-0000-000005260000}"/>
    <cellStyle name="Millares 4 2 2 4 2" xfId="10683" xr:uid="{00000000-0005-0000-0000-000006260000}"/>
    <cellStyle name="Millares 4 2 2 4 3" xfId="10684" xr:uid="{00000000-0005-0000-0000-000007260000}"/>
    <cellStyle name="Millares 4 2 2 4 4" xfId="10685" xr:uid="{00000000-0005-0000-0000-000008260000}"/>
    <cellStyle name="Millares 4 2 2 5" xfId="10686" xr:uid="{00000000-0005-0000-0000-000009260000}"/>
    <cellStyle name="Millares 4 2 2 5 2" xfId="10687" xr:uid="{00000000-0005-0000-0000-00000A260000}"/>
    <cellStyle name="Millares 4 2 2 5 3" xfId="10688" xr:uid="{00000000-0005-0000-0000-00000B260000}"/>
    <cellStyle name="Millares 4 2 2 5 4" xfId="10689" xr:uid="{00000000-0005-0000-0000-00000C260000}"/>
    <cellStyle name="Millares 4 2 3" xfId="2178" xr:uid="{00000000-0005-0000-0000-00000D260000}"/>
    <cellStyle name="Millares 4 2 3 2" xfId="3854" xr:uid="{00000000-0005-0000-0000-00000E260000}"/>
    <cellStyle name="Millares 4 2 3 2 2" xfId="10690" xr:uid="{00000000-0005-0000-0000-00000F260000}"/>
    <cellStyle name="Millares 4 2 3 3" xfId="10691" xr:uid="{00000000-0005-0000-0000-000010260000}"/>
    <cellStyle name="Millares 4 2 3 3 2" xfId="10692" xr:uid="{00000000-0005-0000-0000-000011260000}"/>
    <cellStyle name="Millares 4 2 3 3 3" xfId="10693" xr:uid="{00000000-0005-0000-0000-000012260000}"/>
    <cellStyle name="Millares 4 2 3 3 4" xfId="10694" xr:uid="{00000000-0005-0000-0000-000013260000}"/>
    <cellStyle name="Millares 4 2 3 4" xfId="10695" xr:uid="{00000000-0005-0000-0000-000014260000}"/>
    <cellStyle name="Millares 4 2 3 4 2" xfId="10696" xr:uid="{00000000-0005-0000-0000-000015260000}"/>
    <cellStyle name="Millares 4 2 3 4 3" xfId="10697" xr:uid="{00000000-0005-0000-0000-000016260000}"/>
    <cellStyle name="Millares 4 2 3 4 4" xfId="10698" xr:uid="{00000000-0005-0000-0000-000017260000}"/>
    <cellStyle name="Millares 4 2 4" xfId="3969" xr:uid="{00000000-0005-0000-0000-000018260000}"/>
    <cellStyle name="Millares 4 2 5" xfId="10699" xr:uid="{00000000-0005-0000-0000-000019260000}"/>
    <cellStyle name="Millares 4 2 6" xfId="10700" xr:uid="{00000000-0005-0000-0000-00001A260000}"/>
    <cellStyle name="Millares 4 3" xfId="291" xr:uid="{00000000-0005-0000-0000-00001B260000}"/>
    <cellStyle name="Millares 4 3 2" xfId="2179" xr:uid="{00000000-0005-0000-0000-00001C260000}"/>
    <cellStyle name="Millares 4 3 2 2" xfId="3971" xr:uid="{00000000-0005-0000-0000-00001D260000}"/>
    <cellStyle name="Millares 4 3 2 3" xfId="10701" xr:uid="{00000000-0005-0000-0000-00001E260000}"/>
    <cellStyle name="Millares 4 3 2 3 2" xfId="10702" xr:uid="{00000000-0005-0000-0000-00001F260000}"/>
    <cellStyle name="Millares 4 3 2 3 3" xfId="10703" xr:uid="{00000000-0005-0000-0000-000020260000}"/>
    <cellStyle name="Millares 4 3 2 3 4" xfId="10704" xr:uid="{00000000-0005-0000-0000-000021260000}"/>
    <cellStyle name="Millares 4 3 2 4" xfId="10705" xr:uid="{00000000-0005-0000-0000-000022260000}"/>
    <cellStyle name="Millares 4 3 2 4 2" xfId="10706" xr:uid="{00000000-0005-0000-0000-000023260000}"/>
    <cellStyle name="Millares 4 3 2 4 3" xfId="10707" xr:uid="{00000000-0005-0000-0000-000024260000}"/>
    <cellStyle name="Millares 4 3 2 4 4" xfId="10708" xr:uid="{00000000-0005-0000-0000-000025260000}"/>
    <cellStyle name="Millares 4 3 3" xfId="2180" xr:uid="{00000000-0005-0000-0000-000026260000}"/>
    <cellStyle name="Millares 4 3 3 2" xfId="5052" xr:uid="{00000000-0005-0000-0000-000027260000}"/>
    <cellStyle name="Millares 4 3 3 2 2" xfId="10709" xr:uid="{00000000-0005-0000-0000-000028260000}"/>
    <cellStyle name="Millares 4 3 3 2 3" xfId="10710" xr:uid="{00000000-0005-0000-0000-000029260000}"/>
    <cellStyle name="Millares 4 3 3 2 4" xfId="10711" xr:uid="{00000000-0005-0000-0000-00002A260000}"/>
    <cellStyle name="Millares 4 3 3 3" xfId="10712" xr:uid="{00000000-0005-0000-0000-00002B260000}"/>
    <cellStyle name="Millares 4 3 3 3 2" xfId="10713" xr:uid="{00000000-0005-0000-0000-00002C260000}"/>
    <cellStyle name="Millares 4 3 3 3 3" xfId="10714" xr:uid="{00000000-0005-0000-0000-00002D260000}"/>
    <cellStyle name="Millares 4 3 3 3 4" xfId="10715" xr:uid="{00000000-0005-0000-0000-00002E260000}"/>
    <cellStyle name="Millares 4 3 3 4" xfId="10716" xr:uid="{00000000-0005-0000-0000-00002F260000}"/>
    <cellStyle name="Millares 4 3 3 4 2" xfId="10717" xr:uid="{00000000-0005-0000-0000-000030260000}"/>
    <cellStyle name="Millares 4 3 3 4 3" xfId="10718" xr:uid="{00000000-0005-0000-0000-000031260000}"/>
    <cellStyle name="Millares 4 3 3 4 4" xfId="10719" xr:uid="{00000000-0005-0000-0000-000032260000}"/>
    <cellStyle name="Millares 4 3 4" xfId="2181" xr:uid="{00000000-0005-0000-0000-000033260000}"/>
    <cellStyle name="Millares 4 3 4 2" xfId="10720" xr:uid="{00000000-0005-0000-0000-000034260000}"/>
    <cellStyle name="Millares 4 3 4 2 2" xfId="10721" xr:uid="{00000000-0005-0000-0000-000035260000}"/>
    <cellStyle name="Millares 4 3 4 2 3" xfId="10722" xr:uid="{00000000-0005-0000-0000-000036260000}"/>
    <cellStyle name="Millares 4 3 4 2 4" xfId="10723" xr:uid="{00000000-0005-0000-0000-000037260000}"/>
    <cellStyle name="Millares 4 3 4 3" xfId="10724" xr:uid="{00000000-0005-0000-0000-000038260000}"/>
    <cellStyle name="Millares 4 3 4 3 2" xfId="10725" xr:uid="{00000000-0005-0000-0000-000039260000}"/>
    <cellStyle name="Millares 4 3 4 3 3" xfId="10726" xr:uid="{00000000-0005-0000-0000-00003A260000}"/>
    <cellStyle name="Millares 4 3 4 3 4" xfId="10727" xr:uid="{00000000-0005-0000-0000-00003B260000}"/>
    <cellStyle name="Millares 4 3 5" xfId="10728" xr:uid="{00000000-0005-0000-0000-00003C260000}"/>
    <cellStyle name="Millares 4 3 6" xfId="10729" xr:uid="{00000000-0005-0000-0000-00003D260000}"/>
    <cellStyle name="Millares 4 4" xfId="292" xr:uid="{00000000-0005-0000-0000-00003E260000}"/>
    <cellStyle name="Millares 4 4 2" xfId="3855" xr:uid="{00000000-0005-0000-0000-00003F260000}"/>
    <cellStyle name="Millares 4 4 2 2" xfId="10730" xr:uid="{00000000-0005-0000-0000-000040260000}"/>
    <cellStyle name="Millares 4 4 2 2 2" xfId="16439" xr:uid="{00000000-0005-0000-0000-000041260000}"/>
    <cellStyle name="Millares 4 4 2 3" xfId="10731" xr:uid="{00000000-0005-0000-0000-000042260000}"/>
    <cellStyle name="Millares 4 4 3" xfId="3972" xr:uid="{00000000-0005-0000-0000-000043260000}"/>
    <cellStyle name="Millares 4 4 4" xfId="6217" xr:uid="{00000000-0005-0000-0000-000044260000}"/>
    <cellStyle name="Millares 4 4 4 2" xfId="14211" xr:uid="{00000000-0005-0000-0000-000045260000}"/>
    <cellStyle name="Millares 4 4 5" xfId="10732" xr:uid="{00000000-0005-0000-0000-000046260000}"/>
    <cellStyle name="Millares 4 5" xfId="293" xr:uid="{00000000-0005-0000-0000-000047260000}"/>
    <cellStyle name="Millares 4 5 2" xfId="3856" xr:uid="{00000000-0005-0000-0000-000048260000}"/>
    <cellStyle name="Millares 4 5 3" xfId="10733" xr:uid="{00000000-0005-0000-0000-000049260000}"/>
    <cellStyle name="Millares 4 5 3 2" xfId="10734" xr:uid="{00000000-0005-0000-0000-00004A260000}"/>
    <cellStyle name="Millares 4 5 3 3" xfId="10735" xr:uid="{00000000-0005-0000-0000-00004B260000}"/>
    <cellStyle name="Millares 4 5 3 4" xfId="10736" xr:uid="{00000000-0005-0000-0000-00004C260000}"/>
    <cellStyle name="Millares 4 5 4" xfId="10737" xr:uid="{00000000-0005-0000-0000-00004D260000}"/>
    <cellStyle name="Millares 4 5 4 2" xfId="10738" xr:uid="{00000000-0005-0000-0000-00004E260000}"/>
    <cellStyle name="Millares 4 5 4 3" xfId="10739" xr:uid="{00000000-0005-0000-0000-00004F260000}"/>
    <cellStyle name="Millares 4 5 4 4" xfId="10740" xr:uid="{00000000-0005-0000-0000-000050260000}"/>
    <cellStyle name="Millares 4 6" xfId="2182" xr:uid="{00000000-0005-0000-0000-000051260000}"/>
    <cellStyle name="Millares 4 6 2" xfId="3973" xr:uid="{00000000-0005-0000-0000-000052260000}"/>
    <cellStyle name="Millares 4 7" xfId="3857" xr:uid="{00000000-0005-0000-0000-000053260000}"/>
    <cellStyle name="Millares 4 8" xfId="10741" xr:uid="{00000000-0005-0000-0000-000054260000}"/>
    <cellStyle name="Millares 4 8 2" xfId="16440" xr:uid="{00000000-0005-0000-0000-000055260000}"/>
    <cellStyle name="Millares 4 9" xfId="10742" xr:uid="{00000000-0005-0000-0000-000056260000}"/>
    <cellStyle name="Millares 4_Presupuesto" xfId="2183" xr:uid="{00000000-0005-0000-0000-000057260000}"/>
    <cellStyle name="Millares 40" xfId="2184" xr:uid="{00000000-0005-0000-0000-000058260000}"/>
    <cellStyle name="Millares 40 2" xfId="5053" xr:uid="{00000000-0005-0000-0000-000059260000}"/>
    <cellStyle name="Millares 40 2 2" xfId="10743" xr:uid="{00000000-0005-0000-0000-00005A260000}"/>
    <cellStyle name="Millares 40 2 3" xfId="10744" xr:uid="{00000000-0005-0000-0000-00005B260000}"/>
    <cellStyle name="Millares 40 2 4" xfId="10745" xr:uid="{00000000-0005-0000-0000-00005C260000}"/>
    <cellStyle name="Millares 41" xfId="2185" xr:uid="{00000000-0005-0000-0000-00005D260000}"/>
    <cellStyle name="Millares 41 2" xfId="2186" xr:uid="{00000000-0005-0000-0000-00005E260000}"/>
    <cellStyle name="Millares 41 2 2" xfId="5054" xr:uid="{00000000-0005-0000-0000-00005F260000}"/>
    <cellStyle name="Millares 41 2 2 2" xfId="10746" xr:uid="{00000000-0005-0000-0000-000060260000}"/>
    <cellStyle name="Millares 41 2 2 3" xfId="10747" xr:uid="{00000000-0005-0000-0000-000061260000}"/>
    <cellStyle name="Millares 41 2 2 4" xfId="10748" xr:uid="{00000000-0005-0000-0000-000062260000}"/>
    <cellStyle name="Millares 41 3" xfId="4141" xr:uid="{00000000-0005-0000-0000-000063260000}"/>
    <cellStyle name="Millares 41 3 2" xfId="10749" xr:uid="{00000000-0005-0000-0000-000064260000}"/>
    <cellStyle name="Millares 41 3 3" xfId="10750" xr:uid="{00000000-0005-0000-0000-000065260000}"/>
    <cellStyle name="Millares 41 3 4" xfId="10751" xr:uid="{00000000-0005-0000-0000-000066260000}"/>
    <cellStyle name="Millares 41 4" xfId="10752" xr:uid="{00000000-0005-0000-0000-000067260000}"/>
    <cellStyle name="Millares 41 4 2" xfId="10753" xr:uid="{00000000-0005-0000-0000-000068260000}"/>
    <cellStyle name="Millares 41 4 3" xfId="10754" xr:uid="{00000000-0005-0000-0000-000069260000}"/>
    <cellStyle name="Millares 41 4 4" xfId="10755" xr:uid="{00000000-0005-0000-0000-00006A260000}"/>
    <cellStyle name="Millares 41 5" xfId="10756" xr:uid="{00000000-0005-0000-0000-00006B260000}"/>
    <cellStyle name="Millares 41 5 2" xfId="10757" xr:uid="{00000000-0005-0000-0000-00006C260000}"/>
    <cellStyle name="Millares 41 5 3" xfId="10758" xr:uid="{00000000-0005-0000-0000-00006D260000}"/>
    <cellStyle name="Millares 41 5 4" xfId="10759" xr:uid="{00000000-0005-0000-0000-00006E260000}"/>
    <cellStyle name="Millares 42" xfId="2187" xr:uid="{00000000-0005-0000-0000-00006F260000}"/>
    <cellStyle name="Millares 42 2" xfId="5055" xr:uid="{00000000-0005-0000-0000-000070260000}"/>
    <cellStyle name="Millares 42 2 2" xfId="10760" xr:uid="{00000000-0005-0000-0000-000071260000}"/>
    <cellStyle name="Millares 42 2 3" xfId="10761" xr:uid="{00000000-0005-0000-0000-000072260000}"/>
    <cellStyle name="Millares 42 2 4" xfId="10762" xr:uid="{00000000-0005-0000-0000-000073260000}"/>
    <cellStyle name="Millares 43" xfId="2188" xr:uid="{00000000-0005-0000-0000-000074260000}"/>
    <cellStyle name="Millares 43 2" xfId="5056" xr:uid="{00000000-0005-0000-0000-000075260000}"/>
    <cellStyle name="Millares 43 2 2" xfId="10763" xr:uid="{00000000-0005-0000-0000-000076260000}"/>
    <cellStyle name="Millares 43 2 3" xfId="10764" xr:uid="{00000000-0005-0000-0000-000077260000}"/>
    <cellStyle name="Millares 43 2 4" xfId="10765" xr:uid="{00000000-0005-0000-0000-000078260000}"/>
    <cellStyle name="Millares 44" xfId="2189" xr:uid="{00000000-0005-0000-0000-000079260000}"/>
    <cellStyle name="Millares 44 2" xfId="5057" xr:uid="{00000000-0005-0000-0000-00007A260000}"/>
    <cellStyle name="Millares 44 2 2" xfId="10766" xr:uid="{00000000-0005-0000-0000-00007B260000}"/>
    <cellStyle name="Millares 44 2 3" xfId="10767" xr:uid="{00000000-0005-0000-0000-00007C260000}"/>
    <cellStyle name="Millares 44 2 4" xfId="10768" xr:uid="{00000000-0005-0000-0000-00007D260000}"/>
    <cellStyle name="Millares 45" xfId="2190" xr:uid="{00000000-0005-0000-0000-00007E260000}"/>
    <cellStyle name="Millares 45 2" xfId="5058" xr:uid="{00000000-0005-0000-0000-00007F260000}"/>
    <cellStyle name="Millares 45 2 2" xfId="10769" xr:uid="{00000000-0005-0000-0000-000080260000}"/>
    <cellStyle name="Millares 45 2 3" xfId="10770" xr:uid="{00000000-0005-0000-0000-000081260000}"/>
    <cellStyle name="Millares 45 2 4" xfId="10771" xr:uid="{00000000-0005-0000-0000-000082260000}"/>
    <cellStyle name="Millares 46" xfId="2191" xr:uid="{00000000-0005-0000-0000-000083260000}"/>
    <cellStyle name="Millares 46 2" xfId="5059" xr:uid="{00000000-0005-0000-0000-000084260000}"/>
    <cellStyle name="Millares 46 2 2" xfId="10772" xr:uid="{00000000-0005-0000-0000-000085260000}"/>
    <cellStyle name="Millares 46 2 3" xfId="10773" xr:uid="{00000000-0005-0000-0000-000086260000}"/>
    <cellStyle name="Millares 46 2 4" xfId="10774" xr:uid="{00000000-0005-0000-0000-000087260000}"/>
    <cellStyle name="Millares 47" xfId="2192" xr:uid="{00000000-0005-0000-0000-000088260000}"/>
    <cellStyle name="Millares 47 2" xfId="5060" xr:uid="{00000000-0005-0000-0000-000089260000}"/>
    <cellStyle name="Millares 47 2 2" xfId="10775" xr:uid="{00000000-0005-0000-0000-00008A260000}"/>
    <cellStyle name="Millares 47 2 3" xfId="10776" xr:uid="{00000000-0005-0000-0000-00008B260000}"/>
    <cellStyle name="Millares 47 2 4" xfId="10777" xr:uid="{00000000-0005-0000-0000-00008C260000}"/>
    <cellStyle name="Millares 48" xfId="2193" xr:uid="{00000000-0005-0000-0000-00008D260000}"/>
    <cellStyle name="Millares 48 2" xfId="5061" xr:uid="{00000000-0005-0000-0000-00008E260000}"/>
    <cellStyle name="Millares 48 2 2" xfId="10778" xr:uid="{00000000-0005-0000-0000-00008F260000}"/>
    <cellStyle name="Millares 48 2 3" xfId="10779" xr:uid="{00000000-0005-0000-0000-000090260000}"/>
    <cellStyle name="Millares 48 2 4" xfId="10780" xr:uid="{00000000-0005-0000-0000-000091260000}"/>
    <cellStyle name="Millares 49" xfId="2194" xr:uid="{00000000-0005-0000-0000-000092260000}"/>
    <cellStyle name="Millares 49 2" xfId="5062" xr:uid="{00000000-0005-0000-0000-000093260000}"/>
    <cellStyle name="Millares 49 2 2" xfId="10781" xr:uid="{00000000-0005-0000-0000-000094260000}"/>
    <cellStyle name="Millares 49 2 3" xfId="10782" xr:uid="{00000000-0005-0000-0000-000095260000}"/>
    <cellStyle name="Millares 49 2 4" xfId="10783" xr:uid="{00000000-0005-0000-0000-000096260000}"/>
    <cellStyle name="Millares 5" xfId="294" xr:uid="{00000000-0005-0000-0000-000097260000}"/>
    <cellStyle name="Millares 5 2" xfId="295" xr:uid="{00000000-0005-0000-0000-000098260000}"/>
    <cellStyle name="Millares 5 2 10" xfId="10784" xr:uid="{00000000-0005-0000-0000-000099260000}"/>
    <cellStyle name="Millares 5 2 10 2" xfId="10785" xr:uid="{00000000-0005-0000-0000-00009A260000}"/>
    <cellStyle name="Millares 5 2 11" xfId="10786" xr:uid="{00000000-0005-0000-0000-00009B260000}"/>
    <cellStyle name="Millares 5 2 12" xfId="10787" xr:uid="{00000000-0005-0000-0000-00009C260000}"/>
    <cellStyle name="Millares 5 2 12 2" xfId="10788" xr:uid="{00000000-0005-0000-0000-00009D260000}"/>
    <cellStyle name="Millares 5 2 13" xfId="16441" xr:uid="{00000000-0005-0000-0000-00009E260000}"/>
    <cellStyle name="Millares 5 2 2" xfId="296" xr:uid="{00000000-0005-0000-0000-00009F260000}"/>
    <cellStyle name="Millares 5 2 2 2" xfId="2195" xr:uid="{00000000-0005-0000-0000-0000A0260000}"/>
    <cellStyle name="Millares 5 2 2 2 2" xfId="5063" xr:uid="{00000000-0005-0000-0000-0000A1260000}"/>
    <cellStyle name="Millares 5 2 2 2 2 2" xfId="10789" xr:uid="{00000000-0005-0000-0000-0000A2260000}"/>
    <cellStyle name="Millares 5 2 2 2 2 3" xfId="10790" xr:uid="{00000000-0005-0000-0000-0000A3260000}"/>
    <cellStyle name="Millares 5 2 2 2 2 4" xfId="10791" xr:uid="{00000000-0005-0000-0000-0000A4260000}"/>
    <cellStyle name="Millares 5 2 2 2 3" xfId="16442" xr:uid="{00000000-0005-0000-0000-0000A5260000}"/>
    <cellStyle name="Millares 5 2 2 3" xfId="2196" xr:uid="{00000000-0005-0000-0000-0000A6260000}"/>
    <cellStyle name="Millares 5 2 2 3 2" xfId="5064" xr:uid="{00000000-0005-0000-0000-0000A7260000}"/>
    <cellStyle name="Millares 5 2 2 3 2 2" xfId="10792" xr:uid="{00000000-0005-0000-0000-0000A8260000}"/>
    <cellStyle name="Millares 5 2 2 3 2 3" xfId="10793" xr:uid="{00000000-0005-0000-0000-0000A9260000}"/>
    <cellStyle name="Millares 5 2 2 3 2 4" xfId="10794" xr:uid="{00000000-0005-0000-0000-0000AA260000}"/>
    <cellStyle name="Millares 5 2 2 4" xfId="3976" xr:uid="{00000000-0005-0000-0000-0000AB260000}"/>
    <cellStyle name="Millares 5 2 2 4 2" xfId="10795" xr:uid="{00000000-0005-0000-0000-0000AC260000}"/>
    <cellStyle name="Millares 5 2 2 4 3" xfId="10796" xr:uid="{00000000-0005-0000-0000-0000AD260000}"/>
    <cellStyle name="Millares 5 2 2 4 4" xfId="10797" xr:uid="{00000000-0005-0000-0000-0000AE260000}"/>
    <cellStyle name="Millares 5 2 2 5" xfId="10798" xr:uid="{00000000-0005-0000-0000-0000AF260000}"/>
    <cellStyle name="Millares 5 2 2 5 2" xfId="10799" xr:uid="{00000000-0005-0000-0000-0000B0260000}"/>
    <cellStyle name="Millares 5 2 2 5 3" xfId="10800" xr:uid="{00000000-0005-0000-0000-0000B1260000}"/>
    <cellStyle name="Millares 5 2 2 5 4" xfId="10801" xr:uid="{00000000-0005-0000-0000-0000B2260000}"/>
    <cellStyle name="Millares 5 2 2 6" xfId="10802" xr:uid="{00000000-0005-0000-0000-0000B3260000}"/>
    <cellStyle name="Millares 5 2 2 6 2" xfId="10803" xr:uid="{00000000-0005-0000-0000-0000B4260000}"/>
    <cellStyle name="Millares 5 2 2 6 3" xfId="10804" xr:uid="{00000000-0005-0000-0000-0000B5260000}"/>
    <cellStyle name="Millares 5 2 2 6 4" xfId="10805" xr:uid="{00000000-0005-0000-0000-0000B6260000}"/>
    <cellStyle name="Millares 5 2 3" xfId="633" xr:uid="{00000000-0005-0000-0000-0000B7260000}"/>
    <cellStyle name="Millares 5 2 3 2" xfId="3858" xr:uid="{00000000-0005-0000-0000-0000B8260000}"/>
    <cellStyle name="Millares 5 2 3 2 2" xfId="10806" xr:uid="{00000000-0005-0000-0000-0000B9260000}"/>
    <cellStyle name="Millares 5 2 3 2 2 2" xfId="16443" xr:uid="{00000000-0005-0000-0000-0000BA260000}"/>
    <cellStyle name="Millares 5 2 3 3" xfId="4142" xr:uid="{00000000-0005-0000-0000-0000BB260000}"/>
    <cellStyle name="Millares 5 2 3 3 2" xfId="10807" xr:uid="{00000000-0005-0000-0000-0000BC260000}"/>
    <cellStyle name="Millares 5 2 3 3 3" xfId="10808" xr:uid="{00000000-0005-0000-0000-0000BD260000}"/>
    <cellStyle name="Millares 5 2 3 3 4" xfId="10809" xr:uid="{00000000-0005-0000-0000-0000BE260000}"/>
    <cellStyle name="Millares 5 2 3 4" xfId="10810" xr:uid="{00000000-0005-0000-0000-0000BF260000}"/>
    <cellStyle name="Millares 5 2 3 4 2" xfId="10811" xr:uid="{00000000-0005-0000-0000-0000C0260000}"/>
    <cellStyle name="Millares 5 2 3 4 3" xfId="10812" xr:uid="{00000000-0005-0000-0000-0000C1260000}"/>
    <cellStyle name="Millares 5 2 3 4 4" xfId="10813" xr:uid="{00000000-0005-0000-0000-0000C2260000}"/>
    <cellStyle name="Millares 5 2 3 4 5" xfId="16444" xr:uid="{00000000-0005-0000-0000-0000C3260000}"/>
    <cellStyle name="Millares 5 2 3 5" xfId="10814" xr:uid="{00000000-0005-0000-0000-0000C4260000}"/>
    <cellStyle name="Millares 5 2 3 5 2" xfId="10815" xr:uid="{00000000-0005-0000-0000-0000C5260000}"/>
    <cellStyle name="Millares 5 2 3 5 3" xfId="10816" xr:uid="{00000000-0005-0000-0000-0000C6260000}"/>
    <cellStyle name="Millares 5 2 3 5 4" xfId="10817" xr:uid="{00000000-0005-0000-0000-0000C7260000}"/>
    <cellStyle name="Millares 5 2 3 6" xfId="16445" xr:uid="{00000000-0005-0000-0000-0000C8260000}"/>
    <cellStyle name="Millares 5 2 4" xfId="629" xr:uid="{00000000-0005-0000-0000-0000C9260000}"/>
    <cellStyle name="Millares 5 2 4 2" xfId="3859" xr:uid="{00000000-0005-0000-0000-0000CA260000}"/>
    <cellStyle name="Millares 5 2 4 2 2" xfId="10818" xr:uid="{00000000-0005-0000-0000-0000CB260000}"/>
    <cellStyle name="Millares 5 2 4 3" xfId="3860" xr:uid="{00000000-0005-0000-0000-0000CC260000}"/>
    <cellStyle name="Millares 5 2 4 3 2" xfId="10819" xr:uid="{00000000-0005-0000-0000-0000CD260000}"/>
    <cellStyle name="Millares 5 2 4 3 2 2" xfId="16446" xr:uid="{00000000-0005-0000-0000-0000CE260000}"/>
    <cellStyle name="Millares 5 2 4 4" xfId="3861" xr:uid="{00000000-0005-0000-0000-0000CF260000}"/>
    <cellStyle name="Millares 5 2 4 4 2" xfId="10820" xr:uid="{00000000-0005-0000-0000-0000D0260000}"/>
    <cellStyle name="Millares 5 2 4 5" xfId="4202" xr:uid="{00000000-0005-0000-0000-0000D1260000}"/>
    <cellStyle name="Millares 5 2 5" xfId="2197" xr:uid="{00000000-0005-0000-0000-0000D2260000}"/>
    <cellStyle name="Millares 5 2 5 2" xfId="5065" xr:uid="{00000000-0005-0000-0000-0000D3260000}"/>
    <cellStyle name="Millares 5 2 5 2 2" xfId="10821" xr:uid="{00000000-0005-0000-0000-0000D4260000}"/>
    <cellStyle name="Millares 5 2 5 2 3" xfId="10822" xr:uid="{00000000-0005-0000-0000-0000D5260000}"/>
    <cellStyle name="Millares 5 2 5 2 4" xfId="10823" xr:uid="{00000000-0005-0000-0000-0000D6260000}"/>
    <cellStyle name="Millares 5 2 5 3" xfId="10824" xr:uid="{00000000-0005-0000-0000-0000D7260000}"/>
    <cellStyle name="Millares 5 2 5 4" xfId="10825" xr:uid="{00000000-0005-0000-0000-0000D8260000}"/>
    <cellStyle name="Millares 5 2 6" xfId="3975" xr:uid="{00000000-0005-0000-0000-0000D9260000}"/>
    <cellStyle name="Millares 5 2 6 2" xfId="16447" xr:uid="{00000000-0005-0000-0000-0000DA260000}"/>
    <cellStyle name="Millares 5 2 7" xfId="6184" xr:uid="{00000000-0005-0000-0000-0000DB260000}"/>
    <cellStyle name="Millares 5 2 8" xfId="6218" xr:uid="{00000000-0005-0000-0000-0000DC260000}"/>
    <cellStyle name="Millares 5 2 8 2" xfId="10826" xr:uid="{00000000-0005-0000-0000-0000DD260000}"/>
    <cellStyle name="Millares 5 2 8 2 2" xfId="16448" xr:uid="{00000000-0005-0000-0000-0000DE260000}"/>
    <cellStyle name="Millares 5 2 8 3" xfId="10827" xr:uid="{00000000-0005-0000-0000-0000DF260000}"/>
    <cellStyle name="Millares 5 2 8 4" xfId="10828" xr:uid="{00000000-0005-0000-0000-0000E0260000}"/>
    <cellStyle name="Millares 5 2 8 5" xfId="16449" xr:uid="{00000000-0005-0000-0000-0000E1260000}"/>
    <cellStyle name="Millares 5 2 9" xfId="10829" xr:uid="{00000000-0005-0000-0000-0000E2260000}"/>
    <cellStyle name="Millares 5 2 9 2" xfId="10830" xr:uid="{00000000-0005-0000-0000-0000E3260000}"/>
    <cellStyle name="Millares 5 2 9 3" xfId="10831" xr:uid="{00000000-0005-0000-0000-0000E4260000}"/>
    <cellStyle name="Millares 5 2 9 4" xfId="10832" xr:uid="{00000000-0005-0000-0000-0000E5260000}"/>
    <cellStyle name="Millares 5 3" xfId="297" xr:uid="{00000000-0005-0000-0000-0000E6260000}"/>
    <cellStyle name="Millares 5 3 2" xfId="2198" xr:uid="{00000000-0005-0000-0000-0000E7260000}"/>
    <cellStyle name="Millares 5 3 2 2" xfId="5067" xr:uid="{00000000-0005-0000-0000-0000E8260000}"/>
    <cellStyle name="Millares 5 3 2 2 2" xfId="10833" xr:uid="{00000000-0005-0000-0000-0000E9260000}"/>
    <cellStyle name="Millares 5 3 2 2 3" xfId="10834" xr:uid="{00000000-0005-0000-0000-0000EA260000}"/>
    <cellStyle name="Millares 5 3 2 2 4" xfId="10835" xr:uid="{00000000-0005-0000-0000-0000EB260000}"/>
    <cellStyle name="Millares 5 3 2 3" xfId="16450" xr:uid="{00000000-0005-0000-0000-0000EC260000}"/>
    <cellStyle name="Millares 5 3 3" xfId="2199" xr:uid="{00000000-0005-0000-0000-0000ED260000}"/>
    <cellStyle name="Millares 5 3 4" xfId="5066" xr:uid="{00000000-0005-0000-0000-0000EE260000}"/>
    <cellStyle name="Millares 5 3 4 2" xfId="10836" xr:uid="{00000000-0005-0000-0000-0000EF260000}"/>
    <cellStyle name="Millares 5 3 4 3" xfId="10837" xr:uid="{00000000-0005-0000-0000-0000F0260000}"/>
    <cellStyle name="Millares 5 3 4 4" xfId="10838" xr:uid="{00000000-0005-0000-0000-0000F1260000}"/>
    <cellStyle name="Millares 5 3 5" xfId="6219" xr:uid="{00000000-0005-0000-0000-0000F2260000}"/>
    <cellStyle name="Millares 5 3 5 2" xfId="16451" xr:uid="{00000000-0005-0000-0000-0000F3260000}"/>
    <cellStyle name="Millares 5 3 6" xfId="10839" xr:uid="{00000000-0005-0000-0000-0000F4260000}"/>
    <cellStyle name="Millares 5 3 7" xfId="10840" xr:uid="{00000000-0005-0000-0000-0000F5260000}"/>
    <cellStyle name="Millares 5 3 8" xfId="16452" xr:uid="{00000000-0005-0000-0000-0000F6260000}"/>
    <cellStyle name="Millares 5 4" xfId="2200" xr:uid="{00000000-0005-0000-0000-0000F7260000}"/>
    <cellStyle name="Millares 5 4 2" xfId="2201" xr:uid="{00000000-0005-0000-0000-0000F8260000}"/>
    <cellStyle name="Millares 5 4 2 2" xfId="5069" xr:uid="{00000000-0005-0000-0000-0000F9260000}"/>
    <cellStyle name="Millares 5 4 2 2 2" xfId="10841" xr:uid="{00000000-0005-0000-0000-0000FA260000}"/>
    <cellStyle name="Millares 5 4 2 2 3" xfId="10842" xr:uid="{00000000-0005-0000-0000-0000FB260000}"/>
    <cellStyle name="Millares 5 4 2 2 4" xfId="10843" xr:uid="{00000000-0005-0000-0000-0000FC260000}"/>
    <cellStyle name="Millares 5 4 2 3" xfId="16453" xr:uid="{00000000-0005-0000-0000-0000FD260000}"/>
    <cellStyle name="Millares 5 4 3" xfId="2202" xr:uid="{00000000-0005-0000-0000-0000FE260000}"/>
    <cellStyle name="Millares 5 4 3 2" xfId="5070" xr:uid="{00000000-0005-0000-0000-0000FF260000}"/>
    <cellStyle name="Millares 5 4 3 2 2" xfId="10844" xr:uid="{00000000-0005-0000-0000-000000270000}"/>
    <cellStyle name="Millares 5 4 3 2 3" xfId="10845" xr:uid="{00000000-0005-0000-0000-000001270000}"/>
    <cellStyle name="Millares 5 4 3 2 4" xfId="10846" xr:uid="{00000000-0005-0000-0000-000002270000}"/>
    <cellStyle name="Millares 5 4 4" xfId="5068" xr:uid="{00000000-0005-0000-0000-000003270000}"/>
    <cellStyle name="Millares 5 4 4 2" xfId="10847" xr:uid="{00000000-0005-0000-0000-000004270000}"/>
    <cellStyle name="Millares 5 4 4 3" xfId="10848" xr:uid="{00000000-0005-0000-0000-000005270000}"/>
    <cellStyle name="Millares 5 4 4 4" xfId="10849" xr:uid="{00000000-0005-0000-0000-000006270000}"/>
    <cellStyle name="Millares 5 4 5" xfId="10850" xr:uid="{00000000-0005-0000-0000-000007270000}"/>
    <cellStyle name="Millares 5 4 5 2" xfId="10851" xr:uid="{00000000-0005-0000-0000-000008270000}"/>
    <cellStyle name="Millares 5 4 5 3" xfId="10852" xr:uid="{00000000-0005-0000-0000-000009270000}"/>
    <cellStyle name="Millares 5 4 5 4" xfId="10853" xr:uid="{00000000-0005-0000-0000-00000A270000}"/>
    <cellStyle name="Millares 5 4 5 5" xfId="16454" xr:uid="{00000000-0005-0000-0000-00000B270000}"/>
    <cellStyle name="Millares 5 4 6" xfId="10854" xr:uid="{00000000-0005-0000-0000-00000C270000}"/>
    <cellStyle name="Millares 5 4 6 2" xfId="10855" xr:uid="{00000000-0005-0000-0000-00000D270000}"/>
    <cellStyle name="Millares 5 4 6 3" xfId="10856" xr:uid="{00000000-0005-0000-0000-00000E270000}"/>
    <cellStyle name="Millares 5 4 6 4" xfId="10857" xr:uid="{00000000-0005-0000-0000-00000F270000}"/>
    <cellStyle name="Millares 5 5" xfId="2203" xr:uid="{00000000-0005-0000-0000-000010270000}"/>
    <cellStyle name="Millares 5 5 2" xfId="3862" xr:uid="{00000000-0005-0000-0000-000011270000}"/>
    <cellStyle name="Millares 5 5 2 2" xfId="10858" xr:uid="{00000000-0005-0000-0000-000012270000}"/>
    <cellStyle name="Millares 5 5 3" xfId="5071" xr:uid="{00000000-0005-0000-0000-000013270000}"/>
    <cellStyle name="Millares 5 5 3 2" xfId="10859" xr:uid="{00000000-0005-0000-0000-000014270000}"/>
    <cellStyle name="Millares 5 5 3 3" xfId="10860" xr:uid="{00000000-0005-0000-0000-000015270000}"/>
    <cellStyle name="Millares 5 5 3 4" xfId="10861" xr:uid="{00000000-0005-0000-0000-000016270000}"/>
    <cellStyle name="Millares 5 5 4" xfId="10862" xr:uid="{00000000-0005-0000-0000-000017270000}"/>
    <cellStyle name="Millares 5 5 4 2" xfId="10863" xr:uid="{00000000-0005-0000-0000-000018270000}"/>
    <cellStyle name="Millares 5 5 4 3" xfId="10864" xr:uid="{00000000-0005-0000-0000-000019270000}"/>
    <cellStyle name="Millares 5 5 4 4" xfId="10865" xr:uid="{00000000-0005-0000-0000-00001A270000}"/>
    <cellStyle name="Millares 5 5 4 5" xfId="16455" xr:uid="{00000000-0005-0000-0000-00001B270000}"/>
    <cellStyle name="Millares 5 5 5" xfId="10866" xr:uid="{00000000-0005-0000-0000-00001C270000}"/>
    <cellStyle name="Millares 5 5 5 2" xfId="10867" xr:uid="{00000000-0005-0000-0000-00001D270000}"/>
    <cellStyle name="Millares 5 5 5 3" xfId="10868" xr:uid="{00000000-0005-0000-0000-00001E270000}"/>
    <cellStyle name="Millares 5 5 5 4" xfId="10869" xr:uid="{00000000-0005-0000-0000-00001F270000}"/>
    <cellStyle name="Millares 5 6" xfId="2204" xr:uid="{00000000-0005-0000-0000-000020270000}"/>
    <cellStyle name="Millares 5 6 2" xfId="3863" xr:uid="{00000000-0005-0000-0000-000021270000}"/>
    <cellStyle name="Millares 5 6 2 2" xfId="10870" xr:uid="{00000000-0005-0000-0000-000022270000}"/>
    <cellStyle name="Millares 5 6 2 2 2" xfId="16456" xr:uid="{00000000-0005-0000-0000-000023270000}"/>
    <cellStyle name="Millares 5 7" xfId="3974" xr:uid="{00000000-0005-0000-0000-000024270000}"/>
    <cellStyle name="Millares 5 7 2" xfId="10871" xr:uid="{00000000-0005-0000-0000-000025270000}"/>
    <cellStyle name="Millares 5 7 3" xfId="10872" xr:uid="{00000000-0005-0000-0000-000026270000}"/>
    <cellStyle name="Millares 5 7 4" xfId="10873" xr:uid="{00000000-0005-0000-0000-000027270000}"/>
    <cellStyle name="Millares 5 8" xfId="10874" xr:uid="{00000000-0005-0000-0000-000028270000}"/>
    <cellStyle name="Millares 5 8 2" xfId="10875" xr:uid="{00000000-0005-0000-0000-000029270000}"/>
    <cellStyle name="Millares 5 8 3" xfId="10876" xr:uid="{00000000-0005-0000-0000-00002A270000}"/>
    <cellStyle name="Millares 5 8 4" xfId="10877" xr:uid="{00000000-0005-0000-0000-00002B270000}"/>
    <cellStyle name="Millares 5 8 5" xfId="16457" xr:uid="{00000000-0005-0000-0000-00002C270000}"/>
    <cellStyle name="Millares 5 9" xfId="10878" xr:uid="{00000000-0005-0000-0000-00002D270000}"/>
    <cellStyle name="Millares 5 9 2" xfId="10879" xr:uid="{00000000-0005-0000-0000-00002E270000}"/>
    <cellStyle name="Millares 5 9 3" xfId="10880" xr:uid="{00000000-0005-0000-0000-00002F270000}"/>
    <cellStyle name="Millares 5 9 4" xfId="10881" xr:uid="{00000000-0005-0000-0000-000030270000}"/>
    <cellStyle name="Millares 50" xfId="2205" xr:uid="{00000000-0005-0000-0000-000031270000}"/>
    <cellStyle name="Millares 50 2" xfId="5072" xr:uid="{00000000-0005-0000-0000-000032270000}"/>
    <cellStyle name="Millares 50 2 2" xfId="10882" xr:uid="{00000000-0005-0000-0000-000033270000}"/>
    <cellStyle name="Millares 50 2 3" xfId="10883" xr:uid="{00000000-0005-0000-0000-000034270000}"/>
    <cellStyle name="Millares 50 2 4" xfId="10884" xr:uid="{00000000-0005-0000-0000-000035270000}"/>
    <cellStyle name="Millares 51" xfId="2206" xr:uid="{00000000-0005-0000-0000-000036270000}"/>
    <cellStyle name="Millares 51 2" xfId="5073" xr:uid="{00000000-0005-0000-0000-000037270000}"/>
    <cellStyle name="Millares 51 2 2" xfId="10885" xr:uid="{00000000-0005-0000-0000-000038270000}"/>
    <cellStyle name="Millares 51 2 3" xfId="10886" xr:uid="{00000000-0005-0000-0000-000039270000}"/>
    <cellStyle name="Millares 51 2 4" xfId="10887" xr:uid="{00000000-0005-0000-0000-00003A270000}"/>
    <cellStyle name="Millares 52" xfId="2207" xr:uid="{00000000-0005-0000-0000-00003B270000}"/>
    <cellStyle name="Millares 52 2" xfId="5074" xr:uid="{00000000-0005-0000-0000-00003C270000}"/>
    <cellStyle name="Millares 52 2 2" xfId="10888" xr:uid="{00000000-0005-0000-0000-00003D270000}"/>
    <cellStyle name="Millares 52 2 3" xfId="10889" xr:uid="{00000000-0005-0000-0000-00003E270000}"/>
    <cellStyle name="Millares 52 2 4" xfId="10890" xr:uid="{00000000-0005-0000-0000-00003F270000}"/>
    <cellStyle name="Millares 53" xfId="2208" xr:uid="{00000000-0005-0000-0000-000040270000}"/>
    <cellStyle name="Millares 53 2" xfId="5075" xr:uid="{00000000-0005-0000-0000-000041270000}"/>
    <cellStyle name="Millares 53 2 2" xfId="10891" xr:uid="{00000000-0005-0000-0000-000042270000}"/>
    <cellStyle name="Millares 53 2 3" xfId="10892" xr:uid="{00000000-0005-0000-0000-000043270000}"/>
    <cellStyle name="Millares 53 2 4" xfId="10893" xr:uid="{00000000-0005-0000-0000-000044270000}"/>
    <cellStyle name="Millares 54" xfId="2209" xr:uid="{00000000-0005-0000-0000-000045270000}"/>
    <cellStyle name="Millares 54 2" xfId="5076" xr:uid="{00000000-0005-0000-0000-000046270000}"/>
    <cellStyle name="Millares 54 2 2" xfId="10894" xr:uid="{00000000-0005-0000-0000-000047270000}"/>
    <cellStyle name="Millares 54 2 3" xfId="10895" xr:uid="{00000000-0005-0000-0000-000048270000}"/>
    <cellStyle name="Millares 54 2 4" xfId="10896" xr:uid="{00000000-0005-0000-0000-000049270000}"/>
    <cellStyle name="Millares 55" xfId="2210" xr:uid="{00000000-0005-0000-0000-00004A270000}"/>
    <cellStyle name="Millares 55 2" xfId="5077" xr:uid="{00000000-0005-0000-0000-00004B270000}"/>
    <cellStyle name="Millares 55 2 2" xfId="10897" xr:uid="{00000000-0005-0000-0000-00004C270000}"/>
    <cellStyle name="Millares 55 2 3" xfId="10898" xr:uid="{00000000-0005-0000-0000-00004D270000}"/>
    <cellStyle name="Millares 55 2 4" xfId="10899" xr:uid="{00000000-0005-0000-0000-00004E270000}"/>
    <cellStyle name="Millares 56" xfId="2211" xr:uid="{00000000-0005-0000-0000-00004F270000}"/>
    <cellStyle name="Millares 56 2" xfId="5078" xr:uid="{00000000-0005-0000-0000-000050270000}"/>
    <cellStyle name="Millares 56 2 2" xfId="10900" xr:uid="{00000000-0005-0000-0000-000051270000}"/>
    <cellStyle name="Millares 56 2 3" xfId="10901" xr:uid="{00000000-0005-0000-0000-000052270000}"/>
    <cellStyle name="Millares 56 2 4" xfId="10902" xr:uid="{00000000-0005-0000-0000-000053270000}"/>
    <cellStyle name="Millares 57" xfId="3831" xr:uid="{00000000-0005-0000-0000-000054270000}"/>
    <cellStyle name="Millares 57 2" xfId="10903" xr:uid="{00000000-0005-0000-0000-000055270000}"/>
    <cellStyle name="Millares 57 2 2" xfId="16458" xr:uid="{00000000-0005-0000-0000-000056270000}"/>
    <cellStyle name="Millares 57 3" xfId="14212" xr:uid="{00000000-0005-0000-0000-000057270000}"/>
    <cellStyle name="Millares 57 3 2" xfId="14213" xr:uid="{00000000-0005-0000-0000-000058270000}"/>
    <cellStyle name="Millares 58" xfId="6196" xr:uid="{00000000-0005-0000-0000-000059270000}"/>
    <cellStyle name="Millares 58 2" xfId="16459" xr:uid="{00000000-0005-0000-0000-00005A270000}"/>
    <cellStyle name="Millares 58 3" xfId="16460" xr:uid="{00000000-0005-0000-0000-00005B270000}"/>
    <cellStyle name="Millares 59" xfId="6240" xr:uid="{00000000-0005-0000-0000-00005C270000}"/>
    <cellStyle name="Millares 59 2" xfId="16461" xr:uid="{00000000-0005-0000-0000-00005D270000}"/>
    <cellStyle name="Millares 59 2 2" xfId="19285" xr:uid="{00000000-0005-0000-0000-00005E270000}"/>
    <cellStyle name="Millares 6" xfId="298" xr:uid="{00000000-0005-0000-0000-00005F270000}"/>
    <cellStyle name="Millares 6 2" xfId="299" xr:uid="{00000000-0005-0000-0000-000060270000}"/>
    <cellStyle name="Millares 6 2 2" xfId="557" xr:uid="{00000000-0005-0000-0000-000061270000}"/>
    <cellStyle name="Millares 6 2 2 2" xfId="3864" xr:uid="{00000000-0005-0000-0000-000062270000}"/>
    <cellStyle name="Millares 6 2 2 2 2" xfId="10904" xr:uid="{00000000-0005-0000-0000-000063270000}"/>
    <cellStyle name="Millares 6 2 2 2 2 2" xfId="10905" xr:uid="{00000000-0005-0000-0000-000064270000}"/>
    <cellStyle name="Millares 6 2 2 2 2 3" xfId="10906" xr:uid="{00000000-0005-0000-0000-000065270000}"/>
    <cellStyle name="Millares 6 2 2 2 2 4" xfId="10907" xr:uid="{00000000-0005-0000-0000-000066270000}"/>
    <cellStyle name="Millares 6 2 2 2 2 5" xfId="16462" xr:uid="{00000000-0005-0000-0000-000067270000}"/>
    <cellStyle name="Millares 6 2 2 2 3" xfId="10908" xr:uid="{00000000-0005-0000-0000-000068270000}"/>
    <cellStyle name="Millares 6 2 2 2 3 2" xfId="10909" xr:uid="{00000000-0005-0000-0000-000069270000}"/>
    <cellStyle name="Millares 6 2 2 2 3 3" xfId="10910" xr:uid="{00000000-0005-0000-0000-00006A270000}"/>
    <cellStyle name="Millares 6 2 2 2 3 4" xfId="10911" xr:uid="{00000000-0005-0000-0000-00006B270000}"/>
    <cellStyle name="Millares 6 2 2 3" xfId="3977" xr:uid="{00000000-0005-0000-0000-00006C270000}"/>
    <cellStyle name="Millares 6 2 2 4" xfId="14214" xr:uid="{00000000-0005-0000-0000-00006D270000}"/>
    <cellStyle name="Millares 6 2 3" xfId="2212" xr:uid="{00000000-0005-0000-0000-00006E270000}"/>
    <cellStyle name="Millares 6 2 3 2" xfId="4195" xr:uid="{00000000-0005-0000-0000-00006F270000}"/>
    <cellStyle name="Millares 6 2 3 3" xfId="14215" xr:uid="{00000000-0005-0000-0000-000070270000}"/>
    <cellStyle name="Millares 6 2 3 4" xfId="14216" xr:uid="{00000000-0005-0000-0000-000071270000}"/>
    <cellStyle name="Millares 6 2 4" xfId="2213" xr:uid="{00000000-0005-0000-0000-000072270000}"/>
    <cellStyle name="Millares 6 2 4 2" xfId="5079" xr:uid="{00000000-0005-0000-0000-000073270000}"/>
    <cellStyle name="Millares 6 2 4 2 2" xfId="10912" xr:uid="{00000000-0005-0000-0000-000074270000}"/>
    <cellStyle name="Millares 6 2 4 2 3" xfId="10913" xr:uid="{00000000-0005-0000-0000-000075270000}"/>
    <cellStyle name="Millares 6 2 4 2 4" xfId="10914" xr:uid="{00000000-0005-0000-0000-000076270000}"/>
    <cellStyle name="Millares 6 2 4 3" xfId="10915" xr:uid="{00000000-0005-0000-0000-000077270000}"/>
    <cellStyle name="Millares 6 2 4 4" xfId="10916" xr:uid="{00000000-0005-0000-0000-000078270000}"/>
    <cellStyle name="Millares 6 2 4 5" xfId="10917" xr:uid="{00000000-0005-0000-0000-000079270000}"/>
    <cellStyle name="Millares 6 2 5" xfId="10918" xr:uid="{00000000-0005-0000-0000-00007A270000}"/>
    <cellStyle name="Millares 6 2 6" xfId="10919" xr:uid="{00000000-0005-0000-0000-00007B270000}"/>
    <cellStyle name="Millares 6 3" xfId="2214" xr:uid="{00000000-0005-0000-0000-00007C270000}"/>
    <cellStyle name="Millares 6 3 2" xfId="2215" xr:uid="{00000000-0005-0000-0000-00007D270000}"/>
    <cellStyle name="Millares 6 3 3" xfId="2216" xr:uid="{00000000-0005-0000-0000-00007E270000}"/>
    <cellStyle name="Millares 6 3 3 2" xfId="5080" xr:uid="{00000000-0005-0000-0000-00007F270000}"/>
    <cellStyle name="Millares 6 3 3 2 2" xfId="10920" xr:uid="{00000000-0005-0000-0000-000080270000}"/>
    <cellStyle name="Millares 6 3 3 2 3" xfId="10921" xr:uid="{00000000-0005-0000-0000-000081270000}"/>
    <cellStyle name="Millares 6 3 3 2 4" xfId="10922" xr:uid="{00000000-0005-0000-0000-000082270000}"/>
    <cellStyle name="Millares 6 3 4" xfId="3978" xr:uid="{00000000-0005-0000-0000-000083270000}"/>
    <cellStyle name="Millares 6 3 5" xfId="14217" xr:uid="{00000000-0005-0000-0000-000084270000}"/>
    <cellStyle name="Millares 6 3 6" xfId="14218" xr:uid="{00000000-0005-0000-0000-000085270000}"/>
    <cellStyle name="Millares 6 4" xfId="2217" xr:uid="{00000000-0005-0000-0000-000086270000}"/>
    <cellStyle name="Millares 6 4 2" xfId="3865" xr:uid="{00000000-0005-0000-0000-000087270000}"/>
    <cellStyle name="Millares 6 4 2 2" xfId="10923" xr:uid="{00000000-0005-0000-0000-000088270000}"/>
    <cellStyle name="Millares 6 5" xfId="2218" xr:uid="{00000000-0005-0000-0000-000089270000}"/>
    <cellStyle name="Millares 6 5 2" xfId="3866" xr:uid="{00000000-0005-0000-0000-00008A270000}"/>
    <cellStyle name="Millares 6 6" xfId="3867" xr:uid="{00000000-0005-0000-0000-00008B270000}"/>
    <cellStyle name="Millares 6 7" xfId="10924" xr:uid="{00000000-0005-0000-0000-00008C270000}"/>
    <cellStyle name="Millares 6 8" xfId="10925" xr:uid="{00000000-0005-0000-0000-00008D270000}"/>
    <cellStyle name="Millares 6 9" xfId="16463" xr:uid="{00000000-0005-0000-0000-00008E270000}"/>
    <cellStyle name="Millares 6_Analisis al Cliente-Warehouse -Emergencie julio 28-2011 (Recuperado)" xfId="3868" xr:uid="{00000000-0005-0000-0000-00008F270000}"/>
    <cellStyle name="Millares 60" xfId="6243" xr:uid="{00000000-0005-0000-0000-000090270000}"/>
    <cellStyle name="Millares 60 2" xfId="14219" xr:uid="{00000000-0005-0000-0000-000091270000}"/>
    <cellStyle name="Millares 60 2 2" xfId="14220" xr:uid="{00000000-0005-0000-0000-000092270000}"/>
    <cellStyle name="Millares 61" xfId="14121" xr:uid="{00000000-0005-0000-0000-000093270000}"/>
    <cellStyle name="Millares 61 2" xfId="16464" xr:uid="{00000000-0005-0000-0000-000094270000}"/>
    <cellStyle name="Millares 62" xfId="14125" xr:uid="{00000000-0005-0000-0000-000095270000}"/>
    <cellStyle name="Millares 63" xfId="14143" xr:uid="{00000000-0005-0000-0000-000096270000}"/>
    <cellStyle name="Millares 64" xfId="16465" xr:uid="{00000000-0005-0000-0000-000097270000}"/>
    <cellStyle name="Millares 65" xfId="16466" xr:uid="{00000000-0005-0000-0000-000098270000}"/>
    <cellStyle name="Millares 66" xfId="16467" xr:uid="{00000000-0005-0000-0000-000099270000}"/>
    <cellStyle name="Millares 67" xfId="16468" xr:uid="{00000000-0005-0000-0000-00009A270000}"/>
    <cellStyle name="Millares 68" xfId="16469" xr:uid="{00000000-0005-0000-0000-00009B270000}"/>
    <cellStyle name="Millares 69" xfId="16470" xr:uid="{00000000-0005-0000-0000-00009C270000}"/>
    <cellStyle name="Millares 7" xfId="300" xr:uid="{00000000-0005-0000-0000-00009D270000}"/>
    <cellStyle name="Millares 7 2" xfId="301" xr:uid="{00000000-0005-0000-0000-00009E270000}"/>
    <cellStyle name="Millares 7 2 10" xfId="16471" xr:uid="{00000000-0005-0000-0000-00009F270000}"/>
    <cellStyle name="Millares 7 2 15" xfId="10926" xr:uid="{00000000-0005-0000-0000-0000A0270000}"/>
    <cellStyle name="Millares 7 2 2" xfId="302" xr:uid="{00000000-0005-0000-0000-0000A1270000}"/>
    <cellStyle name="Millares 7 2 2 2" xfId="3869" xr:uid="{00000000-0005-0000-0000-0000A2270000}"/>
    <cellStyle name="Millares 7 2 2 2 2" xfId="10927" xr:uid="{00000000-0005-0000-0000-0000A3270000}"/>
    <cellStyle name="Millares 7 2 2 2 2 2" xfId="16472" xr:uid="{00000000-0005-0000-0000-0000A4270000}"/>
    <cellStyle name="Millares 7 2 2 2 3" xfId="10928" xr:uid="{00000000-0005-0000-0000-0000A5270000}"/>
    <cellStyle name="Millares 7 2 2 2 4" xfId="16473" xr:uid="{00000000-0005-0000-0000-0000A6270000}"/>
    <cellStyle name="Millares 7 2 2 3" xfId="3979" xr:uid="{00000000-0005-0000-0000-0000A7270000}"/>
    <cellStyle name="Millares 7 2 2 4" xfId="6220" xr:uid="{00000000-0005-0000-0000-0000A8270000}"/>
    <cellStyle name="Millares 7 2 2 4 2" xfId="16474" xr:uid="{00000000-0005-0000-0000-0000A9270000}"/>
    <cellStyle name="Millares 7 2 2 5" xfId="10929" xr:uid="{00000000-0005-0000-0000-0000AA270000}"/>
    <cellStyle name="Millares 7 2 2 6" xfId="10930" xr:uid="{00000000-0005-0000-0000-0000AB270000}"/>
    <cellStyle name="Millares 7 2 3" xfId="513" xr:uid="{00000000-0005-0000-0000-0000AC270000}"/>
    <cellStyle name="Millares 7 2 3 2" xfId="2219" xr:uid="{00000000-0005-0000-0000-0000AD270000}"/>
    <cellStyle name="Millares 7 2 3 2 2" xfId="4143" xr:uid="{00000000-0005-0000-0000-0000AE270000}"/>
    <cellStyle name="Millares 7 2 3 2 3" xfId="10931" xr:uid="{00000000-0005-0000-0000-0000AF270000}"/>
    <cellStyle name="Millares 7 2 3 2 3 2" xfId="16475" xr:uid="{00000000-0005-0000-0000-0000B0270000}"/>
    <cellStyle name="Millares 7 2 3 2 4" xfId="10932" xr:uid="{00000000-0005-0000-0000-0000B1270000}"/>
    <cellStyle name="Millares 7 2 3 2 4 2" xfId="16476" xr:uid="{00000000-0005-0000-0000-0000B2270000}"/>
    <cellStyle name="Millares 7 2 3 3" xfId="2220" xr:uid="{00000000-0005-0000-0000-0000B3270000}"/>
    <cellStyle name="Millares 7 2 3 3 2" xfId="10933" xr:uid="{00000000-0005-0000-0000-0000B4270000}"/>
    <cellStyle name="Millares 7 2 3 3 2 2" xfId="10934" xr:uid="{00000000-0005-0000-0000-0000B5270000}"/>
    <cellStyle name="Millares 7 2 3 3 2 3" xfId="10935" xr:uid="{00000000-0005-0000-0000-0000B6270000}"/>
    <cellStyle name="Millares 7 2 3 3 2 4" xfId="10936" xr:uid="{00000000-0005-0000-0000-0000B7270000}"/>
    <cellStyle name="Millares 7 2 3 3 2 5" xfId="16477" xr:uid="{00000000-0005-0000-0000-0000B8270000}"/>
    <cellStyle name="Millares 7 2 3 3 3" xfId="10937" xr:uid="{00000000-0005-0000-0000-0000B9270000}"/>
    <cellStyle name="Millares 7 2 3 3 3 2" xfId="10938" xr:uid="{00000000-0005-0000-0000-0000BA270000}"/>
    <cellStyle name="Millares 7 2 3 3 3 3" xfId="10939" xr:uid="{00000000-0005-0000-0000-0000BB270000}"/>
    <cellStyle name="Millares 7 2 3 3 3 4" xfId="10940" xr:uid="{00000000-0005-0000-0000-0000BC270000}"/>
    <cellStyle name="Millares 7 2 3 4" xfId="2221" xr:uid="{00000000-0005-0000-0000-0000BD270000}"/>
    <cellStyle name="Millares 7 2 3 4 2" xfId="5081" xr:uid="{00000000-0005-0000-0000-0000BE270000}"/>
    <cellStyle name="Millares 7 2 3 4 2 2" xfId="10941" xr:uid="{00000000-0005-0000-0000-0000BF270000}"/>
    <cellStyle name="Millares 7 2 3 4 2 3" xfId="10942" xr:uid="{00000000-0005-0000-0000-0000C0270000}"/>
    <cellStyle name="Millares 7 2 3 4 2 4" xfId="10943" xr:uid="{00000000-0005-0000-0000-0000C1270000}"/>
    <cellStyle name="Millares 7 2 3 5" xfId="3980" xr:uid="{00000000-0005-0000-0000-0000C2270000}"/>
    <cellStyle name="Millares 7 2 3 6" xfId="10944" xr:uid="{00000000-0005-0000-0000-0000C3270000}"/>
    <cellStyle name="Millares 7 2 3 6 2" xfId="10945" xr:uid="{00000000-0005-0000-0000-0000C4270000}"/>
    <cellStyle name="Millares 7 2 3 6 3" xfId="10946" xr:uid="{00000000-0005-0000-0000-0000C5270000}"/>
    <cellStyle name="Millares 7 2 3 6 4" xfId="10947" xr:uid="{00000000-0005-0000-0000-0000C6270000}"/>
    <cellStyle name="Millares 7 2 3 7" xfId="10948" xr:uid="{00000000-0005-0000-0000-0000C7270000}"/>
    <cellStyle name="Millares 7 2 3 7 2" xfId="10949" xr:uid="{00000000-0005-0000-0000-0000C8270000}"/>
    <cellStyle name="Millares 7 2 3 7 3" xfId="10950" xr:uid="{00000000-0005-0000-0000-0000C9270000}"/>
    <cellStyle name="Millares 7 2 3 7 4" xfId="10951" xr:uid="{00000000-0005-0000-0000-0000CA270000}"/>
    <cellStyle name="Millares 7 2 3 8" xfId="16478" xr:uid="{00000000-0005-0000-0000-0000CB270000}"/>
    <cellStyle name="Millares 7 2 4" xfId="602" xr:uid="{00000000-0005-0000-0000-0000CC270000}"/>
    <cellStyle name="Millares 7 2 4 2" xfId="3870" xr:uid="{00000000-0005-0000-0000-0000CD270000}"/>
    <cellStyle name="Millares 7 2 4 3" xfId="16479" xr:uid="{00000000-0005-0000-0000-0000CE270000}"/>
    <cellStyle name="Millares 7 2 5" xfId="2222" xr:uid="{00000000-0005-0000-0000-0000CF270000}"/>
    <cellStyle name="Millares 7 2 5 2" xfId="16480" xr:uid="{00000000-0005-0000-0000-0000D0270000}"/>
    <cellStyle name="Millares 7 2 6" xfId="2223" xr:uid="{00000000-0005-0000-0000-0000D1270000}"/>
    <cellStyle name="Millares 7 2 6 2" xfId="3981" xr:uid="{00000000-0005-0000-0000-0000D2270000}"/>
    <cellStyle name="Millares 7 2 7" xfId="2224" xr:uid="{00000000-0005-0000-0000-0000D3270000}"/>
    <cellStyle name="Millares 7 2 7 2" xfId="2225" xr:uid="{00000000-0005-0000-0000-0000D4270000}"/>
    <cellStyle name="Millares 7 2 7 3" xfId="2226" xr:uid="{00000000-0005-0000-0000-0000D5270000}"/>
    <cellStyle name="Millares 7 2 8" xfId="10952" xr:uid="{00000000-0005-0000-0000-0000D6270000}"/>
    <cellStyle name="Millares 7 2 9" xfId="10953" xr:uid="{00000000-0005-0000-0000-0000D7270000}"/>
    <cellStyle name="Millares 7 2 9 2" xfId="10954" xr:uid="{00000000-0005-0000-0000-0000D8270000}"/>
    <cellStyle name="Millares 7 2 9 3" xfId="10955" xr:uid="{00000000-0005-0000-0000-0000D9270000}"/>
    <cellStyle name="Millares 7 2 9 4" xfId="10956" xr:uid="{00000000-0005-0000-0000-0000DA270000}"/>
    <cellStyle name="Millares 7 3" xfId="303" xr:uid="{00000000-0005-0000-0000-0000DB270000}"/>
    <cellStyle name="Millares 7 3 2" xfId="2227" xr:uid="{00000000-0005-0000-0000-0000DC270000}"/>
    <cellStyle name="Millares 7 3 2 2" xfId="5082" xr:uid="{00000000-0005-0000-0000-0000DD270000}"/>
    <cellStyle name="Millares 7 3 2 2 2" xfId="10957" xr:uid="{00000000-0005-0000-0000-0000DE270000}"/>
    <cellStyle name="Millares 7 3 2 2 3" xfId="10958" xr:uid="{00000000-0005-0000-0000-0000DF270000}"/>
    <cellStyle name="Millares 7 3 2 2 4" xfId="10959" xr:uid="{00000000-0005-0000-0000-0000E0270000}"/>
    <cellStyle name="Millares 7 3 2 3" xfId="10960" xr:uid="{00000000-0005-0000-0000-0000E1270000}"/>
    <cellStyle name="Millares 7 3 2 4" xfId="10961" xr:uid="{00000000-0005-0000-0000-0000E2270000}"/>
    <cellStyle name="Millares 7 3 2 5" xfId="10962" xr:uid="{00000000-0005-0000-0000-0000E3270000}"/>
    <cellStyle name="Millares 7 3 3" xfId="2228" xr:uid="{00000000-0005-0000-0000-0000E4270000}"/>
    <cellStyle name="Millares 7 3 3 2" xfId="5083" xr:uid="{00000000-0005-0000-0000-0000E5270000}"/>
    <cellStyle name="Millares 7 3 3 2 2" xfId="10963" xr:uid="{00000000-0005-0000-0000-0000E6270000}"/>
    <cellStyle name="Millares 7 3 3 2 3" xfId="10964" xr:uid="{00000000-0005-0000-0000-0000E7270000}"/>
    <cellStyle name="Millares 7 3 3 2 4" xfId="10965" xr:uid="{00000000-0005-0000-0000-0000E8270000}"/>
    <cellStyle name="Millares 7 3 4" xfId="10966" xr:uid="{00000000-0005-0000-0000-0000E9270000}"/>
    <cellStyle name="Millares 7 3 4 2" xfId="10967" xr:uid="{00000000-0005-0000-0000-0000EA270000}"/>
    <cellStyle name="Millares 7 3 4 3" xfId="10968" xr:uid="{00000000-0005-0000-0000-0000EB270000}"/>
    <cellStyle name="Millares 7 3 4 4" xfId="10969" xr:uid="{00000000-0005-0000-0000-0000EC270000}"/>
    <cellStyle name="Millares 7 3 4 5" xfId="16481" xr:uid="{00000000-0005-0000-0000-0000ED270000}"/>
    <cellStyle name="Millares 7 3 5" xfId="10970" xr:uid="{00000000-0005-0000-0000-0000EE270000}"/>
    <cellStyle name="Millares 7 3 5 2" xfId="10971" xr:uid="{00000000-0005-0000-0000-0000EF270000}"/>
    <cellStyle name="Millares 7 3 5 3" xfId="10972" xr:uid="{00000000-0005-0000-0000-0000F0270000}"/>
    <cellStyle name="Millares 7 3 5 4" xfId="10973" xr:uid="{00000000-0005-0000-0000-0000F1270000}"/>
    <cellStyle name="Millares 7 3 5 5" xfId="16482" xr:uid="{00000000-0005-0000-0000-0000F2270000}"/>
    <cellStyle name="Millares 7 4" xfId="636" xr:uid="{00000000-0005-0000-0000-0000F3270000}"/>
    <cellStyle name="Millares 7 4 2" xfId="3871" xr:uid="{00000000-0005-0000-0000-0000F4270000}"/>
    <cellStyle name="Millares 7 4 2 2" xfId="10974" xr:uid="{00000000-0005-0000-0000-0000F5270000}"/>
    <cellStyle name="Millares 7 4 2 2 2" xfId="16483" xr:uid="{00000000-0005-0000-0000-0000F6270000}"/>
    <cellStyle name="Millares 7 4 3" xfId="3982" xr:uid="{00000000-0005-0000-0000-0000F7270000}"/>
    <cellStyle name="Millares 7 4 4" xfId="10975" xr:uid="{00000000-0005-0000-0000-0000F8270000}"/>
    <cellStyle name="Millares 7 4 4 2" xfId="10976" xr:uid="{00000000-0005-0000-0000-0000F9270000}"/>
    <cellStyle name="Millares 7 4 4 3" xfId="10977" xr:uid="{00000000-0005-0000-0000-0000FA270000}"/>
    <cellStyle name="Millares 7 4 4 4" xfId="10978" xr:uid="{00000000-0005-0000-0000-0000FB270000}"/>
    <cellStyle name="Millares 7 4 4 5" xfId="16484" xr:uid="{00000000-0005-0000-0000-0000FC270000}"/>
    <cellStyle name="Millares 7 4 5" xfId="10979" xr:uid="{00000000-0005-0000-0000-0000FD270000}"/>
    <cellStyle name="Millares 7 4 5 2" xfId="10980" xr:uid="{00000000-0005-0000-0000-0000FE270000}"/>
    <cellStyle name="Millares 7 4 5 3" xfId="10981" xr:uid="{00000000-0005-0000-0000-0000FF270000}"/>
    <cellStyle name="Millares 7 4 5 4" xfId="10982" xr:uid="{00000000-0005-0000-0000-000000280000}"/>
    <cellStyle name="Millares 7 4 6" xfId="10983" xr:uid="{00000000-0005-0000-0000-000001280000}"/>
    <cellStyle name="Millares 7 4 6 2" xfId="10984" xr:uid="{00000000-0005-0000-0000-000002280000}"/>
    <cellStyle name="Millares 7 4 7" xfId="16485" xr:uid="{00000000-0005-0000-0000-000003280000}"/>
    <cellStyle name="Millares 7 5" xfId="3872" xr:uid="{00000000-0005-0000-0000-000004280000}"/>
    <cellStyle name="Millares 7 6" xfId="3873" xr:uid="{00000000-0005-0000-0000-000005280000}"/>
    <cellStyle name="Millares 7 6 2" xfId="4203" xr:uid="{00000000-0005-0000-0000-000006280000}"/>
    <cellStyle name="Millares 7 7" xfId="3874" xr:uid="{00000000-0005-0000-0000-000007280000}"/>
    <cellStyle name="Millares 7 8" xfId="10985" xr:uid="{00000000-0005-0000-0000-000008280000}"/>
    <cellStyle name="Millares 7 9" xfId="10986" xr:uid="{00000000-0005-0000-0000-000009280000}"/>
    <cellStyle name="Millares 70" xfId="16486" xr:uid="{00000000-0005-0000-0000-00000A280000}"/>
    <cellStyle name="Millares 71" xfId="16487" xr:uid="{00000000-0005-0000-0000-00000B280000}"/>
    <cellStyle name="Millares 72" xfId="16488" xr:uid="{00000000-0005-0000-0000-00000C280000}"/>
    <cellStyle name="Millares 73" xfId="16489" xr:uid="{00000000-0005-0000-0000-00000D280000}"/>
    <cellStyle name="Millares 74" xfId="16490" xr:uid="{00000000-0005-0000-0000-00000E280000}"/>
    <cellStyle name="Millares 75" xfId="16491" xr:uid="{00000000-0005-0000-0000-00000F280000}"/>
    <cellStyle name="Millares 76" xfId="16492" xr:uid="{00000000-0005-0000-0000-000010280000}"/>
    <cellStyle name="Millares 77" xfId="16493" xr:uid="{00000000-0005-0000-0000-000011280000}"/>
    <cellStyle name="Millares 78" xfId="16494" xr:uid="{00000000-0005-0000-0000-000012280000}"/>
    <cellStyle name="Millares 79" xfId="16495" xr:uid="{00000000-0005-0000-0000-000013280000}"/>
    <cellStyle name="Millares 8" xfId="304" xr:uid="{00000000-0005-0000-0000-000014280000}"/>
    <cellStyle name="Millares 8 2" xfId="305" xr:uid="{00000000-0005-0000-0000-000015280000}"/>
    <cellStyle name="Millares 8 2 2" xfId="306" xr:uid="{00000000-0005-0000-0000-000016280000}"/>
    <cellStyle name="Millares 8 2 2 2" xfId="3875" xr:uid="{00000000-0005-0000-0000-000017280000}"/>
    <cellStyle name="Millares 8 2 2 2 2" xfId="10987" xr:uid="{00000000-0005-0000-0000-000018280000}"/>
    <cellStyle name="Millares 8 2 2 2 2 2" xfId="10988" xr:uid="{00000000-0005-0000-0000-000019280000}"/>
    <cellStyle name="Millares 8 2 2 2 2 3" xfId="10989" xr:uid="{00000000-0005-0000-0000-00001A280000}"/>
    <cellStyle name="Millares 8 2 2 2 2 4" xfId="10990" xr:uid="{00000000-0005-0000-0000-00001B280000}"/>
    <cellStyle name="Millares 8 2 2 2 2 5" xfId="16496" xr:uid="{00000000-0005-0000-0000-00001C280000}"/>
    <cellStyle name="Millares 8 2 2 2 3" xfId="10991" xr:uid="{00000000-0005-0000-0000-00001D280000}"/>
    <cellStyle name="Millares 8 2 2 2 3 2" xfId="10992" xr:uid="{00000000-0005-0000-0000-00001E280000}"/>
    <cellStyle name="Millares 8 2 2 2 3 3" xfId="10993" xr:uid="{00000000-0005-0000-0000-00001F280000}"/>
    <cellStyle name="Millares 8 2 2 2 3 4" xfId="10994" xr:uid="{00000000-0005-0000-0000-000020280000}"/>
    <cellStyle name="Millares 8 2 2 3" xfId="3984" xr:uid="{00000000-0005-0000-0000-000021280000}"/>
    <cellStyle name="Millares 8 2 2 3 2" xfId="10995" xr:uid="{00000000-0005-0000-0000-000022280000}"/>
    <cellStyle name="Millares 8 2 2 3 3" xfId="10996" xr:uid="{00000000-0005-0000-0000-000023280000}"/>
    <cellStyle name="Millares 8 2 2 3 4" xfId="10997" xr:uid="{00000000-0005-0000-0000-000024280000}"/>
    <cellStyle name="Millares 8 2 2 4" xfId="10998" xr:uid="{00000000-0005-0000-0000-000025280000}"/>
    <cellStyle name="Millares 8 2 2 4 2" xfId="10999" xr:uid="{00000000-0005-0000-0000-000026280000}"/>
    <cellStyle name="Millares 8 2 2 4 3" xfId="11000" xr:uid="{00000000-0005-0000-0000-000027280000}"/>
    <cellStyle name="Millares 8 2 2 4 4" xfId="11001" xr:uid="{00000000-0005-0000-0000-000028280000}"/>
    <cellStyle name="Millares 8 2 2 5" xfId="11002" xr:uid="{00000000-0005-0000-0000-000029280000}"/>
    <cellStyle name="Millares 8 2 2 5 2" xfId="11003" xr:uid="{00000000-0005-0000-0000-00002A280000}"/>
    <cellStyle name="Millares 8 2 2 5 3" xfId="11004" xr:uid="{00000000-0005-0000-0000-00002B280000}"/>
    <cellStyle name="Millares 8 2 2 5 4" xfId="11005" xr:uid="{00000000-0005-0000-0000-00002C280000}"/>
    <cellStyle name="Millares 8 2 3" xfId="3983" xr:uid="{00000000-0005-0000-0000-00002D280000}"/>
    <cellStyle name="Millares 8 2 3 2" xfId="11006" xr:uid="{00000000-0005-0000-0000-00002E280000}"/>
    <cellStyle name="Millares 8 2 3 2 2" xfId="11007" xr:uid="{00000000-0005-0000-0000-00002F280000}"/>
    <cellStyle name="Millares 8 2 3 2 3" xfId="11008" xr:uid="{00000000-0005-0000-0000-000030280000}"/>
    <cellStyle name="Millares 8 2 3 2 4" xfId="11009" xr:uid="{00000000-0005-0000-0000-000031280000}"/>
    <cellStyle name="Millares 8 2 3 3" xfId="11010" xr:uid="{00000000-0005-0000-0000-000032280000}"/>
    <cellStyle name="Millares 8 2 3 3 2" xfId="11011" xr:uid="{00000000-0005-0000-0000-000033280000}"/>
    <cellStyle name="Millares 8 2 3 3 3" xfId="11012" xr:uid="{00000000-0005-0000-0000-000034280000}"/>
    <cellStyle name="Millares 8 2 3 3 4" xfId="11013" xr:uid="{00000000-0005-0000-0000-000035280000}"/>
    <cellStyle name="Millares 8 2 3 4" xfId="11014" xr:uid="{00000000-0005-0000-0000-000036280000}"/>
    <cellStyle name="Millares 8 2 3 5" xfId="11015" xr:uid="{00000000-0005-0000-0000-000037280000}"/>
    <cellStyle name="Millares 8 2 3 6" xfId="11016" xr:uid="{00000000-0005-0000-0000-000038280000}"/>
    <cellStyle name="Millares 8 2 4" xfId="6222" xr:uid="{00000000-0005-0000-0000-000039280000}"/>
    <cellStyle name="Millares 8 2 4 2" xfId="11017" xr:uid="{00000000-0005-0000-0000-00003A280000}"/>
    <cellStyle name="Millares 8 2 4 3" xfId="11018" xr:uid="{00000000-0005-0000-0000-00003B280000}"/>
    <cellStyle name="Millares 8 2 4 4" xfId="11019" xr:uid="{00000000-0005-0000-0000-00003C280000}"/>
    <cellStyle name="Millares 8 2 4 5" xfId="16497" xr:uid="{00000000-0005-0000-0000-00003D280000}"/>
    <cellStyle name="Millares 8 2 5" xfId="11020" xr:uid="{00000000-0005-0000-0000-00003E280000}"/>
    <cellStyle name="Millares 8 2 5 2" xfId="11021" xr:uid="{00000000-0005-0000-0000-00003F280000}"/>
    <cellStyle name="Millares 8 2 5 3" xfId="11022" xr:uid="{00000000-0005-0000-0000-000040280000}"/>
    <cellStyle name="Millares 8 2 5 4" xfId="11023" xr:uid="{00000000-0005-0000-0000-000041280000}"/>
    <cellStyle name="Millares 8 3" xfId="558" xr:uid="{00000000-0005-0000-0000-000042280000}"/>
    <cellStyle name="Millares 8 3 2" xfId="5084" xr:uid="{00000000-0005-0000-0000-000043280000}"/>
    <cellStyle name="Millares 8 3 2 2" xfId="11024" xr:uid="{00000000-0005-0000-0000-000044280000}"/>
    <cellStyle name="Millares 8 3 2 2 2" xfId="11025" xr:uid="{00000000-0005-0000-0000-000045280000}"/>
    <cellStyle name="Millares 8 3 2 2 3" xfId="11026" xr:uid="{00000000-0005-0000-0000-000046280000}"/>
    <cellStyle name="Millares 8 3 2 2 4" xfId="11027" xr:uid="{00000000-0005-0000-0000-000047280000}"/>
    <cellStyle name="Millares 8 3 2 2 5" xfId="16498" xr:uid="{00000000-0005-0000-0000-000048280000}"/>
    <cellStyle name="Millares 8 3 2 3" xfId="11028" xr:uid="{00000000-0005-0000-0000-000049280000}"/>
    <cellStyle name="Millares 8 3 2 3 2" xfId="11029" xr:uid="{00000000-0005-0000-0000-00004A280000}"/>
    <cellStyle name="Millares 8 3 2 3 3" xfId="11030" xr:uid="{00000000-0005-0000-0000-00004B280000}"/>
    <cellStyle name="Millares 8 3 2 3 4" xfId="11031" xr:uid="{00000000-0005-0000-0000-00004C280000}"/>
    <cellStyle name="Millares 8 3 3" xfId="11032" xr:uid="{00000000-0005-0000-0000-00004D280000}"/>
    <cellStyle name="Millares 8 3 3 2" xfId="11033" xr:uid="{00000000-0005-0000-0000-00004E280000}"/>
    <cellStyle name="Millares 8 3 3 3" xfId="11034" xr:uid="{00000000-0005-0000-0000-00004F280000}"/>
    <cellStyle name="Millares 8 3 3 4" xfId="11035" xr:uid="{00000000-0005-0000-0000-000050280000}"/>
    <cellStyle name="Millares 8 3 4" xfId="11036" xr:uid="{00000000-0005-0000-0000-000051280000}"/>
    <cellStyle name="Millares 8 3 4 2" xfId="11037" xr:uid="{00000000-0005-0000-0000-000052280000}"/>
    <cellStyle name="Millares 8 3 4 3" xfId="11038" xr:uid="{00000000-0005-0000-0000-000053280000}"/>
    <cellStyle name="Millares 8 3 4 4" xfId="11039" xr:uid="{00000000-0005-0000-0000-000054280000}"/>
    <cellStyle name="Millares 8 4" xfId="2229" xr:uid="{00000000-0005-0000-0000-000055280000}"/>
    <cellStyle name="Millares 8 4 2" xfId="5085" xr:uid="{00000000-0005-0000-0000-000056280000}"/>
    <cellStyle name="Millares 8 4 2 2" xfId="11040" xr:uid="{00000000-0005-0000-0000-000057280000}"/>
    <cellStyle name="Millares 8 4 2 3" xfId="11041" xr:uid="{00000000-0005-0000-0000-000058280000}"/>
    <cellStyle name="Millares 8 4 2 4" xfId="11042" xr:uid="{00000000-0005-0000-0000-000059280000}"/>
    <cellStyle name="Millares 8 4 3" xfId="11043" xr:uid="{00000000-0005-0000-0000-00005A280000}"/>
    <cellStyle name="Millares 8 4 3 2" xfId="11044" xr:uid="{00000000-0005-0000-0000-00005B280000}"/>
    <cellStyle name="Millares 8 4 3 3" xfId="11045" xr:uid="{00000000-0005-0000-0000-00005C280000}"/>
    <cellStyle name="Millares 8 4 3 4" xfId="11046" xr:uid="{00000000-0005-0000-0000-00005D280000}"/>
    <cellStyle name="Millares 8 4 4" xfId="11047" xr:uid="{00000000-0005-0000-0000-00005E280000}"/>
    <cellStyle name="Millares 8 4 4 2" xfId="11048" xr:uid="{00000000-0005-0000-0000-00005F280000}"/>
    <cellStyle name="Millares 8 4 4 3" xfId="11049" xr:uid="{00000000-0005-0000-0000-000060280000}"/>
    <cellStyle name="Millares 8 4 4 4" xfId="11050" xr:uid="{00000000-0005-0000-0000-000061280000}"/>
    <cellStyle name="Millares 8 5" xfId="3876" xr:uid="{00000000-0005-0000-0000-000062280000}"/>
    <cellStyle name="Millares 8 5 2" xfId="16499" xr:uid="{00000000-0005-0000-0000-000063280000}"/>
    <cellStyle name="Millares 8 6" xfId="3877" xr:uid="{00000000-0005-0000-0000-000064280000}"/>
    <cellStyle name="Millares 8 6 2" xfId="3878" xr:uid="{00000000-0005-0000-0000-000065280000}"/>
    <cellStyle name="Millares 8 7" xfId="6221" xr:uid="{00000000-0005-0000-0000-000066280000}"/>
    <cellStyle name="Millares 8 7 2" xfId="11051" xr:uid="{00000000-0005-0000-0000-000067280000}"/>
    <cellStyle name="Millares 8 7 3" xfId="11052" xr:uid="{00000000-0005-0000-0000-000068280000}"/>
    <cellStyle name="Millares 8 7 4" xfId="11053" xr:uid="{00000000-0005-0000-0000-000069280000}"/>
    <cellStyle name="Millares 8 7 5" xfId="16500" xr:uid="{00000000-0005-0000-0000-00006A280000}"/>
    <cellStyle name="Millares 8 8" xfId="11054" xr:uid="{00000000-0005-0000-0000-00006B280000}"/>
    <cellStyle name="Millares 8 8 2" xfId="11055" xr:uid="{00000000-0005-0000-0000-00006C280000}"/>
    <cellStyle name="Millares 8 8 3" xfId="11056" xr:uid="{00000000-0005-0000-0000-00006D280000}"/>
    <cellStyle name="Millares 8 8 4" xfId="11057" xr:uid="{00000000-0005-0000-0000-00006E280000}"/>
    <cellStyle name="Millares 80" xfId="16501" xr:uid="{00000000-0005-0000-0000-00006F280000}"/>
    <cellStyle name="Millares 81" xfId="16502" xr:uid="{00000000-0005-0000-0000-000070280000}"/>
    <cellStyle name="Millares 82" xfId="16503" xr:uid="{00000000-0005-0000-0000-000071280000}"/>
    <cellStyle name="Millares 83" xfId="16504" xr:uid="{00000000-0005-0000-0000-000072280000}"/>
    <cellStyle name="Millares 84" xfId="16505" xr:uid="{00000000-0005-0000-0000-000073280000}"/>
    <cellStyle name="Millares 85" xfId="16506" xr:uid="{00000000-0005-0000-0000-000074280000}"/>
    <cellStyle name="Millares 86" xfId="16507" xr:uid="{00000000-0005-0000-0000-000075280000}"/>
    <cellStyle name="Millares 87" xfId="16508" xr:uid="{00000000-0005-0000-0000-000076280000}"/>
    <cellStyle name="Millares 88" xfId="16509" xr:uid="{00000000-0005-0000-0000-000077280000}"/>
    <cellStyle name="Millares 89" xfId="16510" xr:uid="{00000000-0005-0000-0000-000078280000}"/>
    <cellStyle name="Millares 9" xfId="307" xr:uid="{00000000-0005-0000-0000-000079280000}"/>
    <cellStyle name="Millares 9 2" xfId="559" xr:uid="{00000000-0005-0000-0000-00007A280000}"/>
    <cellStyle name="Millares 9 2 2" xfId="2230" xr:uid="{00000000-0005-0000-0000-00007B280000}"/>
    <cellStyle name="Millares 9 2 2 2" xfId="5086" xr:uid="{00000000-0005-0000-0000-00007C280000}"/>
    <cellStyle name="Millares 9 2 2 2 2" xfId="11058" xr:uid="{00000000-0005-0000-0000-00007D280000}"/>
    <cellStyle name="Millares 9 2 2 2 3" xfId="11059" xr:uid="{00000000-0005-0000-0000-00007E280000}"/>
    <cellStyle name="Millares 9 2 2 2 4" xfId="11060" xr:uid="{00000000-0005-0000-0000-00007F280000}"/>
    <cellStyle name="Millares 9 2 2 3" xfId="11061" xr:uid="{00000000-0005-0000-0000-000080280000}"/>
    <cellStyle name="Millares 9 2 2 3 2" xfId="11062" xr:uid="{00000000-0005-0000-0000-000081280000}"/>
    <cellStyle name="Millares 9 2 2 3 3" xfId="11063" xr:uid="{00000000-0005-0000-0000-000082280000}"/>
    <cellStyle name="Millares 9 2 2 3 4" xfId="11064" xr:uid="{00000000-0005-0000-0000-000083280000}"/>
    <cellStyle name="Millares 9 2 2 3 5" xfId="16511" xr:uid="{00000000-0005-0000-0000-000084280000}"/>
    <cellStyle name="Millares 9 2 2 4" xfId="11065" xr:uid="{00000000-0005-0000-0000-000085280000}"/>
    <cellStyle name="Millares 9 2 2 4 2" xfId="11066" xr:uid="{00000000-0005-0000-0000-000086280000}"/>
    <cellStyle name="Millares 9 2 2 4 3" xfId="11067" xr:uid="{00000000-0005-0000-0000-000087280000}"/>
    <cellStyle name="Millares 9 2 2 4 4" xfId="11068" xr:uid="{00000000-0005-0000-0000-000088280000}"/>
    <cellStyle name="Millares 9 2 3" xfId="2231" xr:uid="{00000000-0005-0000-0000-000089280000}"/>
    <cellStyle name="Millares 9 2 4" xfId="14221" xr:uid="{00000000-0005-0000-0000-00008A280000}"/>
    <cellStyle name="Millares 9 3" xfId="2232" xr:uid="{00000000-0005-0000-0000-00008B280000}"/>
    <cellStyle name="Millares 9 3 2" xfId="5087" xr:uid="{00000000-0005-0000-0000-00008C280000}"/>
    <cellStyle name="Millares 9 3 2 2" xfId="11069" xr:uid="{00000000-0005-0000-0000-00008D280000}"/>
    <cellStyle name="Millares 9 3 2 3" xfId="11070" xr:uid="{00000000-0005-0000-0000-00008E280000}"/>
    <cellStyle name="Millares 9 3 2 4" xfId="11071" xr:uid="{00000000-0005-0000-0000-00008F280000}"/>
    <cellStyle name="Millares 9 3 3" xfId="11072" xr:uid="{00000000-0005-0000-0000-000090280000}"/>
    <cellStyle name="Millares 9 3 3 2" xfId="11073" xr:uid="{00000000-0005-0000-0000-000091280000}"/>
    <cellStyle name="Millares 9 3 3 3" xfId="11074" xr:uid="{00000000-0005-0000-0000-000092280000}"/>
    <cellStyle name="Millares 9 3 3 4" xfId="11075" xr:uid="{00000000-0005-0000-0000-000093280000}"/>
    <cellStyle name="Millares 9 3 3 5" xfId="16512" xr:uid="{00000000-0005-0000-0000-000094280000}"/>
    <cellStyle name="Millares 9 3 4" xfId="11076" xr:uid="{00000000-0005-0000-0000-000095280000}"/>
    <cellStyle name="Millares 9 3 4 2" xfId="11077" xr:uid="{00000000-0005-0000-0000-000096280000}"/>
    <cellStyle name="Millares 9 3 4 3" xfId="11078" xr:uid="{00000000-0005-0000-0000-000097280000}"/>
    <cellStyle name="Millares 9 3 4 4" xfId="11079" xr:uid="{00000000-0005-0000-0000-000098280000}"/>
    <cellStyle name="Millares 9 4" xfId="619" xr:uid="{00000000-0005-0000-0000-000099280000}"/>
    <cellStyle name="Millares 9 4 2" xfId="627" xr:uid="{00000000-0005-0000-0000-00009A280000}"/>
    <cellStyle name="Millares 9 4 2 2" xfId="11080" xr:uid="{00000000-0005-0000-0000-00009B280000}"/>
    <cellStyle name="Millares 9 4 3" xfId="5088" xr:uid="{00000000-0005-0000-0000-00009C280000}"/>
    <cellStyle name="Millares 9 4 3 2" xfId="11081" xr:uid="{00000000-0005-0000-0000-00009D280000}"/>
    <cellStyle name="Millares 9 4 3 3" xfId="11082" xr:uid="{00000000-0005-0000-0000-00009E280000}"/>
    <cellStyle name="Millares 9 4 3 4" xfId="11083" xr:uid="{00000000-0005-0000-0000-00009F280000}"/>
    <cellStyle name="Millares 9 4 3 5" xfId="16513" xr:uid="{00000000-0005-0000-0000-0000A0280000}"/>
    <cellStyle name="Millares 9 4 4" xfId="6194" xr:uid="{00000000-0005-0000-0000-0000A1280000}"/>
    <cellStyle name="Millares 9 4 4 2" xfId="14222" xr:uid="{00000000-0005-0000-0000-0000A2280000}"/>
    <cellStyle name="Millares 9 4 4 3" xfId="16514" xr:uid="{00000000-0005-0000-0000-0000A3280000}"/>
    <cellStyle name="Millares 9 4 5" xfId="11084" xr:uid="{00000000-0005-0000-0000-0000A4280000}"/>
    <cellStyle name="Millares 9 4 5 2" xfId="19291" xr:uid="{00000000-0005-0000-0000-0000A5280000}"/>
    <cellStyle name="Millares 9 4 6" xfId="11085" xr:uid="{00000000-0005-0000-0000-0000A6280000}"/>
    <cellStyle name="Millares 9 4 7" xfId="16515" xr:uid="{00000000-0005-0000-0000-0000A7280000}"/>
    <cellStyle name="Millares 9 5" xfId="11086" xr:uid="{00000000-0005-0000-0000-0000A8280000}"/>
    <cellStyle name="Millares 9 5 2" xfId="11087" xr:uid="{00000000-0005-0000-0000-0000A9280000}"/>
    <cellStyle name="Millares 9 5 3" xfId="11088" xr:uid="{00000000-0005-0000-0000-0000AA280000}"/>
    <cellStyle name="Millares 9 5 4" xfId="11089" xr:uid="{00000000-0005-0000-0000-0000AB280000}"/>
    <cellStyle name="Millares 9 5 5" xfId="16516" xr:uid="{00000000-0005-0000-0000-0000AC280000}"/>
    <cellStyle name="Millares 9 6" xfId="11090" xr:uid="{00000000-0005-0000-0000-0000AD280000}"/>
    <cellStyle name="Millares 9 6 2" xfId="11091" xr:uid="{00000000-0005-0000-0000-0000AE280000}"/>
    <cellStyle name="Millares 9 6 3" xfId="11092" xr:uid="{00000000-0005-0000-0000-0000AF280000}"/>
    <cellStyle name="Millares 9 6 4" xfId="11093" xr:uid="{00000000-0005-0000-0000-0000B0280000}"/>
    <cellStyle name="Millares 9 7" xfId="16517" xr:uid="{00000000-0005-0000-0000-0000B1280000}"/>
    <cellStyle name="Millares 90" xfId="16518" xr:uid="{00000000-0005-0000-0000-0000B2280000}"/>
    <cellStyle name="Millares 91" xfId="14259" xr:uid="{00000000-0005-0000-0000-0000B3280000}"/>
    <cellStyle name="Millares_Hoja1" xfId="14266" xr:uid="{00000000-0005-0000-0000-0000B4280000}"/>
    <cellStyle name="Moneda [0] 2" xfId="308" xr:uid="{00000000-0005-0000-0000-0000B5280000}"/>
    <cellStyle name="Moneda [0] 2 2" xfId="2233" xr:uid="{00000000-0005-0000-0000-0000B6280000}"/>
    <cellStyle name="Moneda [0] 2 2 2" xfId="14223" xr:uid="{00000000-0005-0000-0000-0000B7280000}"/>
    <cellStyle name="Moneda [0] 2 2 3" xfId="14224" xr:uid="{00000000-0005-0000-0000-0000B8280000}"/>
    <cellStyle name="Moneda [0] 2 3" xfId="2234" xr:uid="{00000000-0005-0000-0000-0000B9280000}"/>
    <cellStyle name="Moneda [0] 2 4" xfId="3985" xr:uid="{00000000-0005-0000-0000-0000BA280000}"/>
    <cellStyle name="Moneda [0] 2 4 2" xfId="11094" xr:uid="{00000000-0005-0000-0000-0000BB280000}"/>
    <cellStyle name="Moneda [0] 2 4 3" xfId="11095" xr:uid="{00000000-0005-0000-0000-0000BC280000}"/>
    <cellStyle name="Moneda [0] 2 4 4" xfId="11096" xr:uid="{00000000-0005-0000-0000-0000BD280000}"/>
    <cellStyle name="Moneda [0] 2 5" xfId="6172" xr:uid="{00000000-0005-0000-0000-0000BE280000}"/>
    <cellStyle name="Moneda [0] 2 6" xfId="11097" xr:uid="{00000000-0005-0000-0000-0000BF280000}"/>
    <cellStyle name="Moneda [0] 2 6 2" xfId="11098" xr:uid="{00000000-0005-0000-0000-0000C0280000}"/>
    <cellStyle name="Moneda [0] 2 6 3" xfId="11099" xr:uid="{00000000-0005-0000-0000-0000C1280000}"/>
    <cellStyle name="Moneda [0] 2 6 4" xfId="11100" xr:uid="{00000000-0005-0000-0000-0000C2280000}"/>
    <cellStyle name="Moneda [0] 2 7" xfId="11101" xr:uid="{00000000-0005-0000-0000-0000C3280000}"/>
    <cellStyle name="Moneda [0] 2 7 2" xfId="11102" xr:uid="{00000000-0005-0000-0000-0000C4280000}"/>
    <cellStyle name="Moneda [0] 2 7 3" xfId="11103" xr:uid="{00000000-0005-0000-0000-0000C5280000}"/>
    <cellStyle name="Moneda [0] 2 7 4" xfId="11104" xr:uid="{00000000-0005-0000-0000-0000C6280000}"/>
    <cellStyle name="Moneda [0] 3" xfId="603" xr:uid="{00000000-0005-0000-0000-0000C7280000}"/>
    <cellStyle name="Moneda [0] 3 2" xfId="11105" xr:uid="{00000000-0005-0000-0000-0000C8280000}"/>
    <cellStyle name="Moneda 10" xfId="309" xr:uid="{00000000-0005-0000-0000-0000C9280000}"/>
    <cellStyle name="Moneda 10 2" xfId="4144" xr:uid="{00000000-0005-0000-0000-0000CA280000}"/>
    <cellStyle name="Moneda 10 2 2" xfId="11106" xr:uid="{00000000-0005-0000-0000-0000CB280000}"/>
    <cellStyle name="Moneda 10 2 2 2" xfId="16519" xr:uid="{00000000-0005-0000-0000-0000CC280000}"/>
    <cellStyle name="Moneda 10 2 3" xfId="11107" xr:uid="{00000000-0005-0000-0000-0000CD280000}"/>
    <cellStyle name="Moneda 10 3" xfId="11108" xr:uid="{00000000-0005-0000-0000-0000CE280000}"/>
    <cellStyle name="Moneda 10 4" xfId="11109" xr:uid="{00000000-0005-0000-0000-0000CF280000}"/>
    <cellStyle name="Moneda 11" xfId="310" xr:uid="{00000000-0005-0000-0000-0000D0280000}"/>
    <cellStyle name="Moneda 11 2" xfId="4145" xr:uid="{00000000-0005-0000-0000-0000D1280000}"/>
    <cellStyle name="Moneda 11 2 2" xfId="11110" xr:uid="{00000000-0005-0000-0000-0000D2280000}"/>
    <cellStyle name="Moneda 11 2 2 2" xfId="16520" xr:uid="{00000000-0005-0000-0000-0000D3280000}"/>
    <cellStyle name="Moneda 11 2 3" xfId="11111" xr:uid="{00000000-0005-0000-0000-0000D4280000}"/>
    <cellStyle name="Moneda 11 3" xfId="11112" xr:uid="{00000000-0005-0000-0000-0000D5280000}"/>
    <cellStyle name="Moneda 11 4" xfId="11113" xr:uid="{00000000-0005-0000-0000-0000D6280000}"/>
    <cellStyle name="Moneda 12" xfId="311" xr:uid="{00000000-0005-0000-0000-0000D7280000}"/>
    <cellStyle name="Moneda 12 2" xfId="4146" xr:uid="{00000000-0005-0000-0000-0000D8280000}"/>
    <cellStyle name="Moneda 12 2 2" xfId="11114" xr:uid="{00000000-0005-0000-0000-0000D9280000}"/>
    <cellStyle name="Moneda 12 2 2 2" xfId="16521" xr:uid="{00000000-0005-0000-0000-0000DA280000}"/>
    <cellStyle name="Moneda 12 2 3" xfId="11115" xr:uid="{00000000-0005-0000-0000-0000DB280000}"/>
    <cellStyle name="Moneda 12 3" xfId="11116" xr:uid="{00000000-0005-0000-0000-0000DC280000}"/>
    <cellStyle name="Moneda 12 4" xfId="11117" xr:uid="{00000000-0005-0000-0000-0000DD280000}"/>
    <cellStyle name="Moneda 13" xfId="312" xr:uid="{00000000-0005-0000-0000-0000DE280000}"/>
    <cellStyle name="Moneda 13 2" xfId="4147" xr:uid="{00000000-0005-0000-0000-0000DF280000}"/>
    <cellStyle name="Moneda 13 2 2" xfId="11118" xr:uid="{00000000-0005-0000-0000-0000E0280000}"/>
    <cellStyle name="Moneda 13 2 2 2" xfId="16522" xr:uid="{00000000-0005-0000-0000-0000E1280000}"/>
    <cellStyle name="Moneda 13 2 3" xfId="11119" xr:uid="{00000000-0005-0000-0000-0000E2280000}"/>
    <cellStyle name="Moneda 13 3" xfId="11120" xr:uid="{00000000-0005-0000-0000-0000E3280000}"/>
    <cellStyle name="Moneda 13 4" xfId="11121" xr:uid="{00000000-0005-0000-0000-0000E4280000}"/>
    <cellStyle name="Moneda 14" xfId="313" xr:uid="{00000000-0005-0000-0000-0000E5280000}"/>
    <cellStyle name="Moneda 14 2" xfId="4148" xr:uid="{00000000-0005-0000-0000-0000E6280000}"/>
    <cellStyle name="Moneda 14 2 2" xfId="11122" xr:uid="{00000000-0005-0000-0000-0000E7280000}"/>
    <cellStyle name="Moneda 14 2 2 2" xfId="16523" xr:uid="{00000000-0005-0000-0000-0000E8280000}"/>
    <cellStyle name="Moneda 14 2 3" xfId="11123" xr:uid="{00000000-0005-0000-0000-0000E9280000}"/>
    <cellStyle name="Moneda 14 3" xfId="11124" xr:uid="{00000000-0005-0000-0000-0000EA280000}"/>
    <cellStyle name="Moneda 14 4" xfId="11125" xr:uid="{00000000-0005-0000-0000-0000EB280000}"/>
    <cellStyle name="Moneda 15" xfId="314" xr:uid="{00000000-0005-0000-0000-0000EC280000}"/>
    <cellStyle name="Moneda 15 2" xfId="4149" xr:uid="{00000000-0005-0000-0000-0000ED280000}"/>
    <cellStyle name="Moneda 15 2 2" xfId="11126" xr:uid="{00000000-0005-0000-0000-0000EE280000}"/>
    <cellStyle name="Moneda 15 2 2 2" xfId="16524" xr:uid="{00000000-0005-0000-0000-0000EF280000}"/>
    <cellStyle name="Moneda 15 2 3" xfId="11127" xr:uid="{00000000-0005-0000-0000-0000F0280000}"/>
    <cellStyle name="Moneda 15 3" xfId="11128" xr:uid="{00000000-0005-0000-0000-0000F1280000}"/>
    <cellStyle name="Moneda 15 4" xfId="11129" xr:uid="{00000000-0005-0000-0000-0000F2280000}"/>
    <cellStyle name="Moneda 16" xfId="315" xr:uid="{00000000-0005-0000-0000-0000F3280000}"/>
    <cellStyle name="Moneda 16 2" xfId="4150" xr:uid="{00000000-0005-0000-0000-0000F4280000}"/>
    <cellStyle name="Moneda 16 2 2" xfId="11130" xr:uid="{00000000-0005-0000-0000-0000F5280000}"/>
    <cellStyle name="Moneda 16 2 2 2" xfId="16525" xr:uid="{00000000-0005-0000-0000-0000F6280000}"/>
    <cellStyle name="Moneda 16 2 3" xfId="11131" xr:uid="{00000000-0005-0000-0000-0000F7280000}"/>
    <cellStyle name="Moneda 16 3" xfId="11132" xr:uid="{00000000-0005-0000-0000-0000F8280000}"/>
    <cellStyle name="Moneda 16 4" xfId="11133" xr:uid="{00000000-0005-0000-0000-0000F9280000}"/>
    <cellStyle name="Moneda 17" xfId="316" xr:uid="{00000000-0005-0000-0000-0000FA280000}"/>
    <cellStyle name="Moneda 17 2" xfId="11134" xr:uid="{00000000-0005-0000-0000-0000FB280000}"/>
    <cellStyle name="Moneda 17 2 2" xfId="11135" xr:uid="{00000000-0005-0000-0000-0000FC280000}"/>
    <cellStyle name="Moneda 17 2 3" xfId="11136" xr:uid="{00000000-0005-0000-0000-0000FD280000}"/>
    <cellStyle name="Moneda 17 3" xfId="11137" xr:uid="{00000000-0005-0000-0000-0000FE280000}"/>
    <cellStyle name="Moneda 18" xfId="591" xr:uid="{00000000-0005-0000-0000-0000FF280000}"/>
    <cellStyle name="Moneda 18 2" xfId="5089" xr:uid="{00000000-0005-0000-0000-000000290000}"/>
    <cellStyle name="Moneda 18 2 2" xfId="11138" xr:uid="{00000000-0005-0000-0000-000001290000}"/>
    <cellStyle name="Moneda 18 2 2 2" xfId="16526" xr:uid="{00000000-0005-0000-0000-000002290000}"/>
    <cellStyle name="Moneda 18 2 3" xfId="11139" xr:uid="{00000000-0005-0000-0000-000003290000}"/>
    <cellStyle name="Moneda 18 3" xfId="6223" xr:uid="{00000000-0005-0000-0000-000004290000}"/>
    <cellStyle name="Moneda 18 3 2" xfId="14225" xr:uid="{00000000-0005-0000-0000-000005290000}"/>
    <cellStyle name="Moneda 18 4" xfId="11140" xr:uid="{00000000-0005-0000-0000-000006290000}"/>
    <cellStyle name="Moneda 18 4 2" xfId="16527" xr:uid="{00000000-0005-0000-0000-000007290000}"/>
    <cellStyle name="Moneda 18 5" xfId="16528" xr:uid="{00000000-0005-0000-0000-000008290000}"/>
    <cellStyle name="Moneda 19" xfId="604" xr:uid="{00000000-0005-0000-0000-000009290000}"/>
    <cellStyle name="Moneda 19 2" xfId="5090" xr:uid="{00000000-0005-0000-0000-00000A290000}"/>
    <cellStyle name="Moneda 19 3" xfId="6224" xr:uid="{00000000-0005-0000-0000-00000B290000}"/>
    <cellStyle name="Moneda 19 4" xfId="16529" xr:uid="{00000000-0005-0000-0000-00000C290000}"/>
    <cellStyle name="Moneda 2" xfId="317" xr:uid="{00000000-0005-0000-0000-00000D290000}"/>
    <cellStyle name="Moneda 2 10" xfId="2235" xr:uid="{00000000-0005-0000-0000-00000E290000}"/>
    <cellStyle name="Moneda 2 10 2" xfId="5091" xr:uid="{00000000-0005-0000-0000-00000F290000}"/>
    <cellStyle name="Moneda 2 11" xfId="2236" xr:uid="{00000000-0005-0000-0000-000010290000}"/>
    <cellStyle name="Moneda 2 12" xfId="3986" xr:uid="{00000000-0005-0000-0000-000011290000}"/>
    <cellStyle name="Moneda 2 13" xfId="6225" xr:uid="{00000000-0005-0000-0000-000012290000}"/>
    <cellStyle name="Moneda 2 13 2" xfId="16530" xr:uid="{00000000-0005-0000-0000-000013290000}"/>
    <cellStyle name="Moneda 2 14" xfId="11141" xr:uid="{00000000-0005-0000-0000-000014290000}"/>
    <cellStyle name="Moneda 2 14 2" xfId="16531" xr:uid="{00000000-0005-0000-0000-000015290000}"/>
    <cellStyle name="Moneda 2 15" xfId="11142" xr:uid="{00000000-0005-0000-0000-000016290000}"/>
    <cellStyle name="Moneda 2 15 2" xfId="16532" xr:uid="{00000000-0005-0000-0000-000017290000}"/>
    <cellStyle name="Moneda 2 16" xfId="11143" xr:uid="{00000000-0005-0000-0000-000018290000}"/>
    <cellStyle name="Moneda 2 17" xfId="11144" xr:uid="{00000000-0005-0000-0000-000019290000}"/>
    <cellStyle name="Moneda 2 18" xfId="11145" xr:uid="{00000000-0005-0000-0000-00001A290000}"/>
    <cellStyle name="Moneda 2 19" xfId="11146" xr:uid="{00000000-0005-0000-0000-00001B290000}"/>
    <cellStyle name="Moneda 2 2" xfId="318" xr:uid="{00000000-0005-0000-0000-00001C290000}"/>
    <cellStyle name="Moneda 2 2 2" xfId="319" xr:uid="{00000000-0005-0000-0000-00001D290000}"/>
    <cellStyle name="Moneda 2 2 2 2" xfId="320" xr:uid="{00000000-0005-0000-0000-00001E290000}"/>
    <cellStyle name="Moneda 2 2 2 2 2" xfId="4151" xr:uid="{00000000-0005-0000-0000-00001F290000}"/>
    <cellStyle name="Moneda 2 2 2 2 3" xfId="11147" xr:uid="{00000000-0005-0000-0000-000020290000}"/>
    <cellStyle name="Moneda 2 2 2 2 3 2" xfId="11148" xr:uid="{00000000-0005-0000-0000-000021290000}"/>
    <cellStyle name="Moneda 2 2 2 2 3 3" xfId="11149" xr:uid="{00000000-0005-0000-0000-000022290000}"/>
    <cellStyle name="Moneda 2 2 2 2 4" xfId="11150" xr:uid="{00000000-0005-0000-0000-000023290000}"/>
    <cellStyle name="Moneda 2 2 2 2 5" xfId="11151" xr:uid="{00000000-0005-0000-0000-000024290000}"/>
    <cellStyle name="Moneda 2 2 2 3" xfId="2237" xr:uid="{00000000-0005-0000-0000-000025290000}"/>
    <cellStyle name="Moneda 2 2 2 4" xfId="2238" xr:uid="{00000000-0005-0000-0000-000026290000}"/>
    <cellStyle name="Moneda 2 2 2 4 2" xfId="11152" xr:uid="{00000000-0005-0000-0000-000027290000}"/>
    <cellStyle name="Moneda 2 2 2 4 3" xfId="11153" xr:uid="{00000000-0005-0000-0000-000028290000}"/>
    <cellStyle name="Moneda 2 2 2 5" xfId="3988" xr:uid="{00000000-0005-0000-0000-000029290000}"/>
    <cellStyle name="Moneda 2 2 2 5 2" xfId="11154" xr:uid="{00000000-0005-0000-0000-00002A290000}"/>
    <cellStyle name="Moneda 2 2 2 5 3" xfId="11155" xr:uid="{00000000-0005-0000-0000-00002B290000}"/>
    <cellStyle name="Moneda 2 2 2 6" xfId="11156" xr:uid="{00000000-0005-0000-0000-00002C290000}"/>
    <cellStyle name="Moneda 2 2 2 7" xfId="11157" xr:uid="{00000000-0005-0000-0000-00002D290000}"/>
    <cellStyle name="Moneda 2 2 3" xfId="2239" xr:uid="{00000000-0005-0000-0000-00002E290000}"/>
    <cellStyle name="Moneda 2 2 3 2" xfId="16533" xr:uid="{00000000-0005-0000-0000-00002F290000}"/>
    <cellStyle name="Moneda 2 2 4" xfId="2240" xr:uid="{00000000-0005-0000-0000-000030290000}"/>
    <cellStyle name="Moneda 2 2 4 2" xfId="11158" xr:uid="{00000000-0005-0000-0000-000031290000}"/>
    <cellStyle name="Moneda 2 2 4 3" xfId="11159" xr:uid="{00000000-0005-0000-0000-000032290000}"/>
    <cellStyle name="Moneda 2 2 5" xfId="3879" xr:uid="{00000000-0005-0000-0000-000033290000}"/>
    <cellStyle name="Moneda 2 2 5 2" xfId="11160" xr:uid="{00000000-0005-0000-0000-000034290000}"/>
    <cellStyle name="Moneda 2 2 5 3" xfId="11161" xr:uid="{00000000-0005-0000-0000-000035290000}"/>
    <cellStyle name="Moneda 2 2 6" xfId="3987" xr:uid="{00000000-0005-0000-0000-000036290000}"/>
    <cellStyle name="Moneda 2 2 6 2" xfId="11162" xr:uid="{00000000-0005-0000-0000-000037290000}"/>
    <cellStyle name="Moneda 2 2 6 3" xfId="11163" xr:uid="{00000000-0005-0000-0000-000038290000}"/>
    <cellStyle name="Moneda 2 2 7" xfId="11164" xr:uid="{00000000-0005-0000-0000-000039290000}"/>
    <cellStyle name="Moneda 2 2 8" xfId="11165" xr:uid="{00000000-0005-0000-0000-00003A290000}"/>
    <cellStyle name="Moneda 2 20" xfId="11166" xr:uid="{00000000-0005-0000-0000-00003B290000}"/>
    <cellStyle name="Moneda 2 21" xfId="11167" xr:uid="{00000000-0005-0000-0000-00003C290000}"/>
    <cellStyle name="Moneda 2 22" xfId="11168" xr:uid="{00000000-0005-0000-0000-00003D290000}"/>
    <cellStyle name="Moneda 2 23" xfId="11169" xr:uid="{00000000-0005-0000-0000-00003E290000}"/>
    <cellStyle name="Moneda 2 24" xfId="11170" xr:uid="{00000000-0005-0000-0000-00003F290000}"/>
    <cellStyle name="Moneda 2 25" xfId="11171" xr:uid="{00000000-0005-0000-0000-000040290000}"/>
    <cellStyle name="Moneda 2 26" xfId="11172" xr:uid="{00000000-0005-0000-0000-000041290000}"/>
    <cellStyle name="Moneda 2 27" xfId="11173" xr:uid="{00000000-0005-0000-0000-000042290000}"/>
    <cellStyle name="Moneda 2 28" xfId="11174" xr:uid="{00000000-0005-0000-0000-000043290000}"/>
    <cellStyle name="Moneda 2 29" xfId="11175" xr:uid="{00000000-0005-0000-0000-000044290000}"/>
    <cellStyle name="Moneda 2 3" xfId="321" xr:uid="{00000000-0005-0000-0000-000045290000}"/>
    <cellStyle name="Moneda 2 3 2" xfId="2241" xr:uid="{00000000-0005-0000-0000-000046290000}"/>
    <cellStyle name="Moneda 2 3 2 2" xfId="3990" xr:uid="{00000000-0005-0000-0000-000047290000}"/>
    <cellStyle name="Moneda 2 3 3" xfId="2242" xr:uid="{00000000-0005-0000-0000-000048290000}"/>
    <cellStyle name="Moneda 2 3 4" xfId="2243" xr:uid="{00000000-0005-0000-0000-000049290000}"/>
    <cellStyle name="Moneda 2 3 5" xfId="3989" xr:uid="{00000000-0005-0000-0000-00004A290000}"/>
    <cellStyle name="Moneda 2 3 6" xfId="6226" xr:uid="{00000000-0005-0000-0000-00004B290000}"/>
    <cellStyle name="Moneda 2 3 6 2" xfId="14226" xr:uid="{00000000-0005-0000-0000-00004C290000}"/>
    <cellStyle name="Moneda 2 3 7" xfId="16534" xr:uid="{00000000-0005-0000-0000-00004D290000}"/>
    <cellStyle name="Moneda 2 3 8" xfId="16535" xr:uid="{00000000-0005-0000-0000-00004E290000}"/>
    <cellStyle name="Moneda 2 3_Presupuesto" xfId="2244" xr:uid="{00000000-0005-0000-0000-00004F290000}"/>
    <cellStyle name="Moneda 2 30" xfId="11176" xr:uid="{00000000-0005-0000-0000-000050290000}"/>
    <cellStyle name="Moneda 2 31" xfId="11177" xr:uid="{00000000-0005-0000-0000-000051290000}"/>
    <cellStyle name="Moneda 2 32" xfId="11178" xr:uid="{00000000-0005-0000-0000-000052290000}"/>
    <cellStyle name="Moneda 2 33" xfId="14126" xr:uid="{00000000-0005-0000-0000-000053290000}"/>
    <cellStyle name="Moneda 2 34" xfId="14117" xr:uid="{00000000-0005-0000-0000-000054290000}"/>
    <cellStyle name="Moneda 2 4" xfId="322" xr:uid="{00000000-0005-0000-0000-000055290000}"/>
    <cellStyle name="Moneda 2 4 2" xfId="2245" xr:uid="{00000000-0005-0000-0000-000056290000}"/>
    <cellStyle name="Moneda 2 4 3" xfId="2246" xr:uid="{00000000-0005-0000-0000-000057290000}"/>
    <cellStyle name="Moneda 2 4 4" xfId="3991" xr:uid="{00000000-0005-0000-0000-000058290000}"/>
    <cellStyle name="Moneda 2 4 5" xfId="14227" xr:uid="{00000000-0005-0000-0000-000059290000}"/>
    <cellStyle name="Moneda 2 4 6" xfId="16536" xr:uid="{00000000-0005-0000-0000-00005A290000}"/>
    <cellStyle name="Moneda 2 5" xfId="2247" xr:uid="{00000000-0005-0000-0000-00005B290000}"/>
    <cellStyle name="Moneda 2 5 10" xfId="11179" xr:uid="{00000000-0005-0000-0000-00005C290000}"/>
    <cellStyle name="Moneda 2 5 11" xfId="16537" xr:uid="{00000000-0005-0000-0000-00005D290000}"/>
    <cellStyle name="Moneda 2 5 2" xfId="2248" xr:uid="{00000000-0005-0000-0000-00005E290000}"/>
    <cellStyle name="Moneda 2 5 2 2" xfId="4152" xr:uid="{00000000-0005-0000-0000-00005F290000}"/>
    <cellStyle name="Moneda 2 5 2 3" xfId="11180" xr:uid="{00000000-0005-0000-0000-000060290000}"/>
    <cellStyle name="Moneda 2 5 2 4" xfId="11181" xr:uid="{00000000-0005-0000-0000-000061290000}"/>
    <cellStyle name="Moneda 2 5 2 5" xfId="16538" xr:uid="{00000000-0005-0000-0000-000062290000}"/>
    <cellStyle name="Moneda 2 5 3" xfId="2249" xr:uid="{00000000-0005-0000-0000-000063290000}"/>
    <cellStyle name="Moneda 2 5 3 2" xfId="4153" xr:uid="{00000000-0005-0000-0000-000064290000}"/>
    <cellStyle name="Moneda 2 5 3 3" xfId="11182" xr:uid="{00000000-0005-0000-0000-000065290000}"/>
    <cellStyle name="Moneda 2 5 3 4" xfId="11183" xr:uid="{00000000-0005-0000-0000-000066290000}"/>
    <cellStyle name="Moneda 2 5 3 5" xfId="16539" xr:uid="{00000000-0005-0000-0000-000067290000}"/>
    <cellStyle name="Moneda 2 5 4" xfId="3992" xr:uid="{00000000-0005-0000-0000-000068290000}"/>
    <cellStyle name="Moneda 2 5 4 2" xfId="16540" xr:uid="{00000000-0005-0000-0000-000069290000}"/>
    <cellStyle name="Moneda 2 5 5" xfId="11184" xr:uid="{00000000-0005-0000-0000-00006A290000}"/>
    <cellStyle name="Moneda 2 5 5 2" xfId="16541" xr:uid="{00000000-0005-0000-0000-00006B290000}"/>
    <cellStyle name="Moneda 2 5 6" xfId="11185" xr:uid="{00000000-0005-0000-0000-00006C290000}"/>
    <cellStyle name="Moneda 2 5 6 2" xfId="16542" xr:uid="{00000000-0005-0000-0000-00006D290000}"/>
    <cellStyle name="Moneda 2 5 7" xfId="11186" xr:uid="{00000000-0005-0000-0000-00006E290000}"/>
    <cellStyle name="Moneda 2 5 8" xfId="11187" xr:uid="{00000000-0005-0000-0000-00006F290000}"/>
    <cellStyle name="Moneda 2 5 9" xfId="11188" xr:uid="{00000000-0005-0000-0000-000070290000}"/>
    <cellStyle name="Moneda 2 6" xfId="2250" xr:uid="{00000000-0005-0000-0000-000071290000}"/>
    <cellStyle name="Moneda 2 6 2" xfId="4154" xr:uid="{00000000-0005-0000-0000-000072290000}"/>
    <cellStyle name="Moneda 2 6 2 2" xfId="11189" xr:uid="{00000000-0005-0000-0000-000073290000}"/>
    <cellStyle name="Moneda 2 6 2 3" xfId="11190" xr:uid="{00000000-0005-0000-0000-000074290000}"/>
    <cellStyle name="Moneda 2 6 3" xfId="11191" xr:uid="{00000000-0005-0000-0000-000075290000}"/>
    <cellStyle name="Moneda 2 6 3 2" xfId="16543" xr:uid="{00000000-0005-0000-0000-000076290000}"/>
    <cellStyle name="Moneda 2 6 4" xfId="11192" xr:uid="{00000000-0005-0000-0000-000077290000}"/>
    <cellStyle name="Moneda 2 7" xfId="2251" xr:uid="{00000000-0005-0000-0000-000078290000}"/>
    <cellStyle name="Moneda 2 7 2" xfId="5092" xr:uid="{00000000-0005-0000-0000-000079290000}"/>
    <cellStyle name="Moneda 2 7 3" xfId="11193" xr:uid="{00000000-0005-0000-0000-00007A290000}"/>
    <cellStyle name="Moneda 2 7 4" xfId="11194" xr:uid="{00000000-0005-0000-0000-00007B290000}"/>
    <cellStyle name="Moneda 2 8" xfId="2252" xr:uid="{00000000-0005-0000-0000-00007C290000}"/>
    <cellStyle name="Moneda 2 8 2" xfId="5093" xr:uid="{00000000-0005-0000-0000-00007D290000}"/>
    <cellStyle name="Moneda 2 8 3" xfId="11195" xr:uid="{00000000-0005-0000-0000-00007E290000}"/>
    <cellStyle name="Moneda 2 8 4" xfId="11196" xr:uid="{00000000-0005-0000-0000-00007F290000}"/>
    <cellStyle name="Moneda 2 9" xfId="2253" xr:uid="{00000000-0005-0000-0000-000080290000}"/>
    <cellStyle name="Moneda 2 9 2" xfId="5094" xr:uid="{00000000-0005-0000-0000-000081290000}"/>
    <cellStyle name="Moneda 2 9 3" xfId="11197" xr:uid="{00000000-0005-0000-0000-000082290000}"/>
    <cellStyle name="Moneda 2 9 4" xfId="11198" xr:uid="{00000000-0005-0000-0000-000083290000}"/>
    <cellStyle name="Moneda 2_ANALISIS COSTOS PORTICOS GRAN TECHO" xfId="323" xr:uid="{00000000-0005-0000-0000-000084290000}"/>
    <cellStyle name="Moneda 20" xfId="605" xr:uid="{00000000-0005-0000-0000-000085290000}"/>
    <cellStyle name="Moneda 20 2" xfId="5095" xr:uid="{00000000-0005-0000-0000-000086290000}"/>
    <cellStyle name="Moneda 21" xfId="2254" xr:uid="{00000000-0005-0000-0000-000087290000}"/>
    <cellStyle name="Moneda 22" xfId="2255" xr:uid="{00000000-0005-0000-0000-000088290000}"/>
    <cellStyle name="Moneda 22 2" xfId="6185" xr:uid="{00000000-0005-0000-0000-000089290000}"/>
    <cellStyle name="Moneda 22 2 2" xfId="11199" xr:uid="{00000000-0005-0000-0000-00008A290000}"/>
    <cellStyle name="Moneda 23" xfId="2256" xr:uid="{00000000-0005-0000-0000-00008B290000}"/>
    <cellStyle name="Moneda 24" xfId="2257" xr:uid="{00000000-0005-0000-0000-00008C290000}"/>
    <cellStyle name="Moneda 25" xfId="2258" xr:uid="{00000000-0005-0000-0000-00008D290000}"/>
    <cellStyle name="Moneda 26" xfId="2259" xr:uid="{00000000-0005-0000-0000-00008E290000}"/>
    <cellStyle name="Moneda 27" xfId="2260" xr:uid="{00000000-0005-0000-0000-00008F290000}"/>
    <cellStyle name="Moneda 28" xfId="2261" xr:uid="{00000000-0005-0000-0000-000090290000}"/>
    <cellStyle name="Moneda 29" xfId="2262" xr:uid="{00000000-0005-0000-0000-000091290000}"/>
    <cellStyle name="Moneda 3" xfId="324" xr:uid="{00000000-0005-0000-0000-000092290000}"/>
    <cellStyle name="Moneda 3 2" xfId="325" xr:uid="{00000000-0005-0000-0000-000093290000}"/>
    <cellStyle name="Moneda 3 2 2" xfId="2263" xr:uid="{00000000-0005-0000-0000-000094290000}"/>
    <cellStyle name="Moneda 3 2 3" xfId="2264" xr:uid="{00000000-0005-0000-0000-000095290000}"/>
    <cellStyle name="Moneda 3 2 3 2" xfId="5096" xr:uid="{00000000-0005-0000-0000-000096290000}"/>
    <cellStyle name="Moneda 3 2 4" xfId="3994" xr:uid="{00000000-0005-0000-0000-000097290000}"/>
    <cellStyle name="Moneda 3 2 5" xfId="11200" xr:uid="{00000000-0005-0000-0000-000098290000}"/>
    <cellStyle name="Moneda 3 2 5 2" xfId="16544" xr:uid="{00000000-0005-0000-0000-000099290000}"/>
    <cellStyle name="Moneda 3 2 6" xfId="11201" xr:uid="{00000000-0005-0000-0000-00009A290000}"/>
    <cellStyle name="Moneda 3 2 6 2" xfId="16545" xr:uid="{00000000-0005-0000-0000-00009B290000}"/>
    <cellStyle name="Moneda 3 3" xfId="326" xr:uid="{00000000-0005-0000-0000-00009C290000}"/>
    <cellStyle name="Moneda 3 3 2" xfId="2265" xr:uid="{00000000-0005-0000-0000-00009D290000}"/>
    <cellStyle name="Moneda 3 3 3" xfId="2266" xr:uid="{00000000-0005-0000-0000-00009E290000}"/>
    <cellStyle name="Moneda 3 3 4" xfId="11202" xr:uid="{00000000-0005-0000-0000-00009F290000}"/>
    <cellStyle name="Moneda 3 3 5" xfId="11203" xr:uid="{00000000-0005-0000-0000-0000A0290000}"/>
    <cellStyle name="Moneda 3 4" xfId="2267" xr:uid="{00000000-0005-0000-0000-0000A1290000}"/>
    <cellStyle name="Moneda 3 5" xfId="2268" xr:uid="{00000000-0005-0000-0000-0000A2290000}"/>
    <cellStyle name="Moneda 3 5 2" xfId="3880" xr:uid="{00000000-0005-0000-0000-0000A3290000}"/>
    <cellStyle name="Moneda 3 6" xfId="3993" xr:uid="{00000000-0005-0000-0000-0000A4290000}"/>
    <cellStyle name="Moneda 3 7" xfId="11204" xr:uid="{00000000-0005-0000-0000-0000A5290000}"/>
    <cellStyle name="Moneda 3 8" xfId="11205" xr:uid="{00000000-0005-0000-0000-0000A6290000}"/>
    <cellStyle name="Moneda 3 9" xfId="14127" xr:uid="{00000000-0005-0000-0000-0000A7290000}"/>
    <cellStyle name="Moneda 30" xfId="2269" xr:uid="{00000000-0005-0000-0000-0000A8290000}"/>
    <cellStyle name="Moneda 31" xfId="2270" xr:uid="{00000000-0005-0000-0000-0000A9290000}"/>
    <cellStyle name="Moneda 32" xfId="2271" xr:uid="{00000000-0005-0000-0000-0000AA290000}"/>
    <cellStyle name="Moneda 33" xfId="2272" xr:uid="{00000000-0005-0000-0000-0000AB290000}"/>
    <cellStyle name="Moneda 34" xfId="11206" xr:uid="{00000000-0005-0000-0000-0000AC290000}"/>
    <cellStyle name="Moneda 34 2" xfId="16546" xr:uid="{00000000-0005-0000-0000-0000AD290000}"/>
    <cellStyle name="Moneda 35" xfId="16547" xr:uid="{00000000-0005-0000-0000-0000AE290000}"/>
    <cellStyle name="Moneda 35 2" xfId="19290" xr:uid="{00000000-0005-0000-0000-0000AF290000}"/>
    <cellStyle name="Moneda 36" xfId="16548" xr:uid="{00000000-0005-0000-0000-0000B0290000}"/>
    <cellStyle name="Moneda 37" xfId="16549" xr:uid="{00000000-0005-0000-0000-0000B1290000}"/>
    <cellStyle name="Moneda 38" xfId="16550" xr:uid="{00000000-0005-0000-0000-0000B2290000}"/>
    <cellStyle name="Moneda 4" xfId="327" xr:uid="{00000000-0005-0000-0000-0000B3290000}"/>
    <cellStyle name="Moneda 4 2" xfId="328" xr:uid="{00000000-0005-0000-0000-0000B4290000}"/>
    <cellStyle name="Moneda 4 2 2" xfId="3881" xr:uid="{00000000-0005-0000-0000-0000B5290000}"/>
    <cellStyle name="Moneda 4 2 3" xfId="3996" xr:uid="{00000000-0005-0000-0000-0000B6290000}"/>
    <cellStyle name="Moneda 4 2 4" xfId="11207" xr:uid="{00000000-0005-0000-0000-0000B7290000}"/>
    <cellStyle name="Moneda 4 2 4 2" xfId="16551" xr:uid="{00000000-0005-0000-0000-0000B8290000}"/>
    <cellStyle name="Moneda 4 2 5" xfId="11208" xr:uid="{00000000-0005-0000-0000-0000B9290000}"/>
    <cellStyle name="Moneda 4 3" xfId="2273" xr:uid="{00000000-0005-0000-0000-0000BA290000}"/>
    <cellStyle name="Moneda 4 3 2" xfId="5097" xr:uid="{00000000-0005-0000-0000-0000BB290000}"/>
    <cellStyle name="Moneda 4 3 3" xfId="11209" xr:uid="{00000000-0005-0000-0000-0000BC290000}"/>
    <cellStyle name="Moneda 4 3 4" xfId="11210" xr:uid="{00000000-0005-0000-0000-0000BD290000}"/>
    <cellStyle name="Moneda 4 4" xfId="3995" xr:uid="{00000000-0005-0000-0000-0000BE290000}"/>
    <cellStyle name="Moneda 4 4 2" xfId="11211" xr:uid="{00000000-0005-0000-0000-0000BF290000}"/>
    <cellStyle name="Moneda 4 4 3" xfId="11212" xr:uid="{00000000-0005-0000-0000-0000C0290000}"/>
    <cellStyle name="Moneda 4 5" xfId="6227" xr:uid="{00000000-0005-0000-0000-0000C1290000}"/>
    <cellStyle name="Moneda 4 5 2" xfId="16552" xr:uid="{00000000-0005-0000-0000-0000C2290000}"/>
    <cellStyle name="Moneda 4 6" xfId="11213" xr:uid="{00000000-0005-0000-0000-0000C3290000}"/>
    <cellStyle name="Moneda 5" xfId="329" xr:uid="{00000000-0005-0000-0000-0000C4290000}"/>
    <cellStyle name="Moneda 5 2" xfId="330" xr:uid="{00000000-0005-0000-0000-0000C5290000}"/>
    <cellStyle name="Moneda 5 2 2" xfId="2274" xr:uid="{00000000-0005-0000-0000-0000C6290000}"/>
    <cellStyle name="Moneda 5 2 2 2" xfId="2275" xr:uid="{00000000-0005-0000-0000-0000C7290000}"/>
    <cellStyle name="Moneda 5 2 2 2 2" xfId="2276" xr:uid="{00000000-0005-0000-0000-0000C8290000}"/>
    <cellStyle name="Moneda 5 2 2 2 2 2" xfId="5100" xr:uid="{00000000-0005-0000-0000-0000C9290000}"/>
    <cellStyle name="Moneda 5 2 2 2 2 2 2" xfId="16553" xr:uid="{00000000-0005-0000-0000-0000CA290000}"/>
    <cellStyle name="Moneda 5 2 2 2 2 3" xfId="16554" xr:uid="{00000000-0005-0000-0000-0000CB290000}"/>
    <cellStyle name="Moneda 5 2 2 2 3" xfId="5099" xr:uid="{00000000-0005-0000-0000-0000CC290000}"/>
    <cellStyle name="Moneda 5 2 2 2 4" xfId="11214" xr:uid="{00000000-0005-0000-0000-0000CD290000}"/>
    <cellStyle name="Moneda 5 2 2 2 5" xfId="11215" xr:uid="{00000000-0005-0000-0000-0000CE290000}"/>
    <cellStyle name="Moneda 5 2 2 2 6" xfId="16555" xr:uid="{00000000-0005-0000-0000-0000CF290000}"/>
    <cellStyle name="Moneda 5 2 2 3" xfId="2277" xr:uid="{00000000-0005-0000-0000-0000D0290000}"/>
    <cellStyle name="Moneda 5 2 2 3 2" xfId="2278" xr:uid="{00000000-0005-0000-0000-0000D1290000}"/>
    <cellStyle name="Moneda 5 2 2 3 2 2" xfId="5102" xr:uid="{00000000-0005-0000-0000-0000D2290000}"/>
    <cellStyle name="Moneda 5 2 2 3 2 2 2" xfId="16556" xr:uid="{00000000-0005-0000-0000-0000D3290000}"/>
    <cellStyle name="Moneda 5 2 2 3 2 3" xfId="16557" xr:uid="{00000000-0005-0000-0000-0000D4290000}"/>
    <cellStyle name="Moneda 5 2 2 3 3" xfId="5101" xr:uid="{00000000-0005-0000-0000-0000D5290000}"/>
    <cellStyle name="Moneda 5 2 2 3 4" xfId="11216" xr:uid="{00000000-0005-0000-0000-0000D6290000}"/>
    <cellStyle name="Moneda 5 2 2 3 5" xfId="11217" xr:uid="{00000000-0005-0000-0000-0000D7290000}"/>
    <cellStyle name="Moneda 5 2 2 3 6" xfId="16558" xr:uid="{00000000-0005-0000-0000-0000D8290000}"/>
    <cellStyle name="Moneda 5 2 2 4" xfId="2279" xr:uid="{00000000-0005-0000-0000-0000D9290000}"/>
    <cellStyle name="Moneda 5 2 2 4 2" xfId="2280" xr:uid="{00000000-0005-0000-0000-0000DA290000}"/>
    <cellStyle name="Moneda 5 2 2 4 2 2" xfId="5104" xr:uid="{00000000-0005-0000-0000-0000DB290000}"/>
    <cellStyle name="Moneda 5 2 2 4 2 2 2" xfId="16559" xr:uid="{00000000-0005-0000-0000-0000DC290000}"/>
    <cellStyle name="Moneda 5 2 2 4 2 3" xfId="16560" xr:uid="{00000000-0005-0000-0000-0000DD290000}"/>
    <cellStyle name="Moneda 5 2 2 4 3" xfId="5103" xr:uid="{00000000-0005-0000-0000-0000DE290000}"/>
    <cellStyle name="Moneda 5 2 2 4 4" xfId="11218" xr:uid="{00000000-0005-0000-0000-0000DF290000}"/>
    <cellStyle name="Moneda 5 2 2 4 5" xfId="11219" xr:uid="{00000000-0005-0000-0000-0000E0290000}"/>
    <cellStyle name="Moneda 5 2 2 4 6" xfId="16561" xr:uid="{00000000-0005-0000-0000-0000E1290000}"/>
    <cellStyle name="Moneda 5 2 2 5" xfId="2281" xr:uid="{00000000-0005-0000-0000-0000E2290000}"/>
    <cellStyle name="Moneda 5 2 2 5 2" xfId="5105" xr:uid="{00000000-0005-0000-0000-0000E3290000}"/>
    <cellStyle name="Moneda 5 2 2 5 2 2" xfId="16562" xr:uid="{00000000-0005-0000-0000-0000E4290000}"/>
    <cellStyle name="Moneda 5 2 2 5 3" xfId="16563" xr:uid="{00000000-0005-0000-0000-0000E5290000}"/>
    <cellStyle name="Moneda 5 2 2 6" xfId="5098" xr:uid="{00000000-0005-0000-0000-0000E6290000}"/>
    <cellStyle name="Moneda 5 2 2 7" xfId="11220" xr:uid="{00000000-0005-0000-0000-0000E7290000}"/>
    <cellStyle name="Moneda 5 2 2 7 2" xfId="16564" xr:uid="{00000000-0005-0000-0000-0000E8290000}"/>
    <cellStyle name="Moneda 5 2 2 8" xfId="11221" xr:uid="{00000000-0005-0000-0000-0000E9290000}"/>
    <cellStyle name="Moneda 5 2 2 8 2" xfId="16565" xr:uid="{00000000-0005-0000-0000-0000EA290000}"/>
    <cellStyle name="Moneda 5 2 2 9" xfId="16566" xr:uid="{00000000-0005-0000-0000-0000EB290000}"/>
    <cellStyle name="Moneda 5 2 3" xfId="2282" xr:uid="{00000000-0005-0000-0000-0000EC290000}"/>
    <cellStyle name="Moneda 5 2 3 2" xfId="2283" xr:uid="{00000000-0005-0000-0000-0000ED290000}"/>
    <cellStyle name="Moneda 5 2 3 2 2" xfId="2284" xr:uid="{00000000-0005-0000-0000-0000EE290000}"/>
    <cellStyle name="Moneda 5 2 3 2 2 2" xfId="5108" xr:uid="{00000000-0005-0000-0000-0000EF290000}"/>
    <cellStyle name="Moneda 5 2 3 2 2 2 2" xfId="16567" xr:uid="{00000000-0005-0000-0000-0000F0290000}"/>
    <cellStyle name="Moneda 5 2 3 2 2 3" xfId="16568" xr:uid="{00000000-0005-0000-0000-0000F1290000}"/>
    <cellStyle name="Moneda 5 2 3 2 3" xfId="5107" xr:uid="{00000000-0005-0000-0000-0000F2290000}"/>
    <cellStyle name="Moneda 5 2 3 2 4" xfId="11222" xr:uid="{00000000-0005-0000-0000-0000F3290000}"/>
    <cellStyle name="Moneda 5 2 3 2 5" xfId="11223" xr:uid="{00000000-0005-0000-0000-0000F4290000}"/>
    <cellStyle name="Moneda 5 2 3 2 6" xfId="16569" xr:uid="{00000000-0005-0000-0000-0000F5290000}"/>
    <cellStyle name="Moneda 5 2 3 3" xfId="2285" xr:uid="{00000000-0005-0000-0000-0000F6290000}"/>
    <cellStyle name="Moneda 5 2 3 3 2" xfId="2286" xr:uid="{00000000-0005-0000-0000-0000F7290000}"/>
    <cellStyle name="Moneda 5 2 3 3 2 2" xfId="5110" xr:uid="{00000000-0005-0000-0000-0000F8290000}"/>
    <cellStyle name="Moneda 5 2 3 3 2 2 2" xfId="16570" xr:uid="{00000000-0005-0000-0000-0000F9290000}"/>
    <cellStyle name="Moneda 5 2 3 3 2 3" xfId="16571" xr:uid="{00000000-0005-0000-0000-0000FA290000}"/>
    <cellStyle name="Moneda 5 2 3 3 3" xfId="5109" xr:uid="{00000000-0005-0000-0000-0000FB290000}"/>
    <cellStyle name="Moneda 5 2 3 3 4" xfId="11224" xr:uid="{00000000-0005-0000-0000-0000FC290000}"/>
    <cellStyle name="Moneda 5 2 3 3 5" xfId="11225" xr:uid="{00000000-0005-0000-0000-0000FD290000}"/>
    <cellStyle name="Moneda 5 2 3 3 6" xfId="16572" xr:uid="{00000000-0005-0000-0000-0000FE290000}"/>
    <cellStyle name="Moneda 5 2 3 4" xfId="2287" xr:uid="{00000000-0005-0000-0000-0000FF290000}"/>
    <cellStyle name="Moneda 5 2 3 4 2" xfId="2288" xr:uid="{00000000-0005-0000-0000-0000002A0000}"/>
    <cellStyle name="Moneda 5 2 3 4 2 2" xfId="5112" xr:uid="{00000000-0005-0000-0000-0000012A0000}"/>
    <cellStyle name="Moneda 5 2 3 4 2 2 2" xfId="16573" xr:uid="{00000000-0005-0000-0000-0000022A0000}"/>
    <cellStyle name="Moneda 5 2 3 4 2 3" xfId="16574" xr:uid="{00000000-0005-0000-0000-0000032A0000}"/>
    <cellStyle name="Moneda 5 2 3 4 3" xfId="5111" xr:uid="{00000000-0005-0000-0000-0000042A0000}"/>
    <cellStyle name="Moneda 5 2 3 4 4" xfId="11226" xr:uid="{00000000-0005-0000-0000-0000052A0000}"/>
    <cellStyle name="Moneda 5 2 3 4 5" xfId="11227" xr:uid="{00000000-0005-0000-0000-0000062A0000}"/>
    <cellStyle name="Moneda 5 2 3 4 6" xfId="16575" xr:uid="{00000000-0005-0000-0000-0000072A0000}"/>
    <cellStyle name="Moneda 5 2 3 5" xfId="2289" xr:uid="{00000000-0005-0000-0000-0000082A0000}"/>
    <cellStyle name="Moneda 5 2 3 5 2" xfId="5113" xr:uid="{00000000-0005-0000-0000-0000092A0000}"/>
    <cellStyle name="Moneda 5 2 3 5 2 2" xfId="16576" xr:uid="{00000000-0005-0000-0000-00000A2A0000}"/>
    <cellStyle name="Moneda 5 2 3 5 3" xfId="16577" xr:uid="{00000000-0005-0000-0000-00000B2A0000}"/>
    <cellStyle name="Moneda 5 2 3 6" xfId="5106" xr:uid="{00000000-0005-0000-0000-00000C2A0000}"/>
    <cellStyle name="Moneda 5 2 3 7" xfId="11228" xr:uid="{00000000-0005-0000-0000-00000D2A0000}"/>
    <cellStyle name="Moneda 5 2 3 8" xfId="11229" xr:uid="{00000000-0005-0000-0000-00000E2A0000}"/>
    <cellStyle name="Moneda 5 2 3 9" xfId="16578" xr:uid="{00000000-0005-0000-0000-00000F2A0000}"/>
    <cellStyle name="Moneda 5 2 4" xfId="3998" xr:uid="{00000000-0005-0000-0000-0000102A0000}"/>
    <cellStyle name="Moneda 5 2 5" xfId="6228" xr:uid="{00000000-0005-0000-0000-0000112A0000}"/>
    <cellStyle name="Moneda 5 2 5 2" xfId="14228" xr:uid="{00000000-0005-0000-0000-0000122A0000}"/>
    <cellStyle name="Moneda 5 2 6" xfId="11230" xr:uid="{00000000-0005-0000-0000-0000132A0000}"/>
    <cellStyle name="Moneda 5 3" xfId="2290" xr:uid="{00000000-0005-0000-0000-0000142A0000}"/>
    <cellStyle name="Moneda 5 3 10" xfId="16579" xr:uid="{00000000-0005-0000-0000-0000152A0000}"/>
    <cellStyle name="Moneda 5 3 2" xfId="2291" xr:uid="{00000000-0005-0000-0000-0000162A0000}"/>
    <cellStyle name="Moneda 5 3 2 2" xfId="2292" xr:uid="{00000000-0005-0000-0000-0000172A0000}"/>
    <cellStyle name="Moneda 5 3 2 2 2" xfId="2293" xr:uid="{00000000-0005-0000-0000-0000182A0000}"/>
    <cellStyle name="Moneda 5 3 2 2 2 2" xfId="5117" xr:uid="{00000000-0005-0000-0000-0000192A0000}"/>
    <cellStyle name="Moneda 5 3 2 2 2 2 2" xfId="16580" xr:uid="{00000000-0005-0000-0000-00001A2A0000}"/>
    <cellStyle name="Moneda 5 3 2 2 2 3" xfId="16581" xr:uid="{00000000-0005-0000-0000-00001B2A0000}"/>
    <cellStyle name="Moneda 5 3 2 2 3" xfId="5116" xr:uid="{00000000-0005-0000-0000-00001C2A0000}"/>
    <cellStyle name="Moneda 5 3 2 2 4" xfId="11231" xr:uid="{00000000-0005-0000-0000-00001D2A0000}"/>
    <cellStyle name="Moneda 5 3 2 2 5" xfId="11232" xr:uid="{00000000-0005-0000-0000-00001E2A0000}"/>
    <cellStyle name="Moneda 5 3 2 2 6" xfId="16582" xr:uid="{00000000-0005-0000-0000-00001F2A0000}"/>
    <cellStyle name="Moneda 5 3 2 3" xfId="2294" xr:uid="{00000000-0005-0000-0000-0000202A0000}"/>
    <cellStyle name="Moneda 5 3 2 3 2" xfId="2295" xr:uid="{00000000-0005-0000-0000-0000212A0000}"/>
    <cellStyle name="Moneda 5 3 2 3 2 2" xfId="5119" xr:uid="{00000000-0005-0000-0000-0000222A0000}"/>
    <cellStyle name="Moneda 5 3 2 3 2 2 2" xfId="16583" xr:uid="{00000000-0005-0000-0000-0000232A0000}"/>
    <cellStyle name="Moneda 5 3 2 3 2 3" xfId="16584" xr:uid="{00000000-0005-0000-0000-0000242A0000}"/>
    <cellStyle name="Moneda 5 3 2 3 3" xfId="5118" xr:uid="{00000000-0005-0000-0000-0000252A0000}"/>
    <cellStyle name="Moneda 5 3 2 3 4" xfId="11233" xr:uid="{00000000-0005-0000-0000-0000262A0000}"/>
    <cellStyle name="Moneda 5 3 2 3 5" xfId="11234" xr:uid="{00000000-0005-0000-0000-0000272A0000}"/>
    <cellStyle name="Moneda 5 3 2 3 6" xfId="16585" xr:uid="{00000000-0005-0000-0000-0000282A0000}"/>
    <cellStyle name="Moneda 5 3 2 4" xfId="2296" xr:uid="{00000000-0005-0000-0000-0000292A0000}"/>
    <cellStyle name="Moneda 5 3 2 4 2" xfId="2297" xr:uid="{00000000-0005-0000-0000-00002A2A0000}"/>
    <cellStyle name="Moneda 5 3 2 4 2 2" xfId="5121" xr:uid="{00000000-0005-0000-0000-00002B2A0000}"/>
    <cellStyle name="Moneda 5 3 2 4 2 2 2" xfId="16586" xr:uid="{00000000-0005-0000-0000-00002C2A0000}"/>
    <cellStyle name="Moneda 5 3 2 4 2 3" xfId="16587" xr:uid="{00000000-0005-0000-0000-00002D2A0000}"/>
    <cellStyle name="Moneda 5 3 2 4 3" xfId="5120" xr:uid="{00000000-0005-0000-0000-00002E2A0000}"/>
    <cellStyle name="Moneda 5 3 2 4 4" xfId="11235" xr:uid="{00000000-0005-0000-0000-00002F2A0000}"/>
    <cellStyle name="Moneda 5 3 2 4 5" xfId="11236" xr:uid="{00000000-0005-0000-0000-0000302A0000}"/>
    <cellStyle name="Moneda 5 3 2 4 6" xfId="16588" xr:uid="{00000000-0005-0000-0000-0000312A0000}"/>
    <cellStyle name="Moneda 5 3 2 5" xfId="2298" xr:uid="{00000000-0005-0000-0000-0000322A0000}"/>
    <cellStyle name="Moneda 5 3 2 5 2" xfId="5122" xr:uid="{00000000-0005-0000-0000-0000332A0000}"/>
    <cellStyle name="Moneda 5 3 2 5 2 2" xfId="16589" xr:uid="{00000000-0005-0000-0000-0000342A0000}"/>
    <cellStyle name="Moneda 5 3 2 5 3" xfId="16590" xr:uid="{00000000-0005-0000-0000-0000352A0000}"/>
    <cellStyle name="Moneda 5 3 2 6" xfId="5115" xr:uid="{00000000-0005-0000-0000-0000362A0000}"/>
    <cellStyle name="Moneda 5 3 2 7" xfId="11237" xr:uid="{00000000-0005-0000-0000-0000372A0000}"/>
    <cellStyle name="Moneda 5 3 2 8" xfId="11238" xr:uid="{00000000-0005-0000-0000-0000382A0000}"/>
    <cellStyle name="Moneda 5 3 2 9" xfId="16591" xr:uid="{00000000-0005-0000-0000-0000392A0000}"/>
    <cellStyle name="Moneda 5 3 3" xfId="2299" xr:uid="{00000000-0005-0000-0000-00003A2A0000}"/>
    <cellStyle name="Moneda 5 3 3 2" xfId="2300" xr:uid="{00000000-0005-0000-0000-00003B2A0000}"/>
    <cellStyle name="Moneda 5 3 3 2 2" xfId="5124" xr:uid="{00000000-0005-0000-0000-00003C2A0000}"/>
    <cellStyle name="Moneda 5 3 3 2 2 2" xfId="16592" xr:uid="{00000000-0005-0000-0000-00003D2A0000}"/>
    <cellStyle name="Moneda 5 3 3 2 3" xfId="16593" xr:uid="{00000000-0005-0000-0000-00003E2A0000}"/>
    <cellStyle name="Moneda 5 3 3 3" xfId="5123" xr:uid="{00000000-0005-0000-0000-00003F2A0000}"/>
    <cellStyle name="Moneda 5 3 3 4" xfId="11239" xr:uid="{00000000-0005-0000-0000-0000402A0000}"/>
    <cellStyle name="Moneda 5 3 3 5" xfId="11240" xr:uid="{00000000-0005-0000-0000-0000412A0000}"/>
    <cellStyle name="Moneda 5 3 3 6" xfId="16594" xr:uid="{00000000-0005-0000-0000-0000422A0000}"/>
    <cellStyle name="Moneda 5 3 4" xfId="2301" xr:uid="{00000000-0005-0000-0000-0000432A0000}"/>
    <cellStyle name="Moneda 5 3 4 2" xfId="2302" xr:uid="{00000000-0005-0000-0000-0000442A0000}"/>
    <cellStyle name="Moneda 5 3 4 2 2" xfId="5126" xr:uid="{00000000-0005-0000-0000-0000452A0000}"/>
    <cellStyle name="Moneda 5 3 4 2 2 2" xfId="16595" xr:uid="{00000000-0005-0000-0000-0000462A0000}"/>
    <cellStyle name="Moneda 5 3 4 2 3" xfId="16596" xr:uid="{00000000-0005-0000-0000-0000472A0000}"/>
    <cellStyle name="Moneda 5 3 4 3" xfId="5125" xr:uid="{00000000-0005-0000-0000-0000482A0000}"/>
    <cellStyle name="Moneda 5 3 4 4" xfId="11241" xr:uid="{00000000-0005-0000-0000-0000492A0000}"/>
    <cellStyle name="Moneda 5 3 4 5" xfId="11242" xr:uid="{00000000-0005-0000-0000-00004A2A0000}"/>
    <cellStyle name="Moneda 5 3 4 6" xfId="16597" xr:uid="{00000000-0005-0000-0000-00004B2A0000}"/>
    <cellStyle name="Moneda 5 3 5" xfId="2303" xr:uid="{00000000-0005-0000-0000-00004C2A0000}"/>
    <cellStyle name="Moneda 5 3 5 2" xfId="2304" xr:uid="{00000000-0005-0000-0000-00004D2A0000}"/>
    <cellStyle name="Moneda 5 3 5 2 2" xfId="5128" xr:uid="{00000000-0005-0000-0000-00004E2A0000}"/>
    <cellStyle name="Moneda 5 3 5 2 2 2" xfId="16598" xr:uid="{00000000-0005-0000-0000-00004F2A0000}"/>
    <cellStyle name="Moneda 5 3 5 2 3" xfId="16599" xr:uid="{00000000-0005-0000-0000-0000502A0000}"/>
    <cellStyle name="Moneda 5 3 5 3" xfId="5127" xr:uid="{00000000-0005-0000-0000-0000512A0000}"/>
    <cellStyle name="Moneda 5 3 5 4" xfId="11243" xr:uid="{00000000-0005-0000-0000-0000522A0000}"/>
    <cellStyle name="Moneda 5 3 5 5" xfId="11244" xr:uid="{00000000-0005-0000-0000-0000532A0000}"/>
    <cellStyle name="Moneda 5 3 5 6" xfId="16600" xr:uid="{00000000-0005-0000-0000-0000542A0000}"/>
    <cellStyle name="Moneda 5 3 6" xfId="2305" xr:uid="{00000000-0005-0000-0000-0000552A0000}"/>
    <cellStyle name="Moneda 5 3 6 2" xfId="5129" xr:uid="{00000000-0005-0000-0000-0000562A0000}"/>
    <cellStyle name="Moneda 5 3 6 2 2" xfId="16601" xr:uid="{00000000-0005-0000-0000-0000572A0000}"/>
    <cellStyle name="Moneda 5 3 6 3" xfId="16602" xr:uid="{00000000-0005-0000-0000-0000582A0000}"/>
    <cellStyle name="Moneda 5 3 7" xfId="5114" xr:uid="{00000000-0005-0000-0000-0000592A0000}"/>
    <cellStyle name="Moneda 5 3 8" xfId="11245" xr:uid="{00000000-0005-0000-0000-00005A2A0000}"/>
    <cellStyle name="Moneda 5 3 8 2" xfId="16603" xr:uid="{00000000-0005-0000-0000-00005B2A0000}"/>
    <cellStyle name="Moneda 5 3 9" xfId="11246" xr:uid="{00000000-0005-0000-0000-00005C2A0000}"/>
    <cellStyle name="Moneda 5 3 9 2" xfId="16604" xr:uid="{00000000-0005-0000-0000-00005D2A0000}"/>
    <cellStyle name="Moneda 5 4" xfId="2306" xr:uid="{00000000-0005-0000-0000-00005E2A0000}"/>
    <cellStyle name="Moneda 5 4 2" xfId="2307" xr:uid="{00000000-0005-0000-0000-00005F2A0000}"/>
    <cellStyle name="Moneda 5 4 2 2" xfId="2308" xr:uid="{00000000-0005-0000-0000-0000602A0000}"/>
    <cellStyle name="Moneda 5 4 2 2 2" xfId="5132" xr:uid="{00000000-0005-0000-0000-0000612A0000}"/>
    <cellStyle name="Moneda 5 4 2 2 2 2" xfId="16605" xr:uid="{00000000-0005-0000-0000-0000622A0000}"/>
    <cellStyle name="Moneda 5 4 2 2 3" xfId="16606" xr:uid="{00000000-0005-0000-0000-0000632A0000}"/>
    <cellStyle name="Moneda 5 4 2 3" xfId="5131" xr:uid="{00000000-0005-0000-0000-0000642A0000}"/>
    <cellStyle name="Moneda 5 4 2 4" xfId="11247" xr:uid="{00000000-0005-0000-0000-0000652A0000}"/>
    <cellStyle name="Moneda 5 4 2 5" xfId="11248" xr:uid="{00000000-0005-0000-0000-0000662A0000}"/>
    <cellStyle name="Moneda 5 4 2 6" xfId="16607" xr:uid="{00000000-0005-0000-0000-0000672A0000}"/>
    <cellStyle name="Moneda 5 4 3" xfId="2309" xr:uid="{00000000-0005-0000-0000-0000682A0000}"/>
    <cellStyle name="Moneda 5 4 3 2" xfId="2310" xr:uid="{00000000-0005-0000-0000-0000692A0000}"/>
    <cellStyle name="Moneda 5 4 3 2 2" xfId="5134" xr:uid="{00000000-0005-0000-0000-00006A2A0000}"/>
    <cellStyle name="Moneda 5 4 3 2 2 2" xfId="16608" xr:uid="{00000000-0005-0000-0000-00006B2A0000}"/>
    <cellStyle name="Moneda 5 4 3 2 3" xfId="16609" xr:uid="{00000000-0005-0000-0000-00006C2A0000}"/>
    <cellStyle name="Moneda 5 4 3 3" xfId="5133" xr:uid="{00000000-0005-0000-0000-00006D2A0000}"/>
    <cellStyle name="Moneda 5 4 3 4" xfId="11249" xr:uid="{00000000-0005-0000-0000-00006E2A0000}"/>
    <cellStyle name="Moneda 5 4 3 5" xfId="11250" xr:uid="{00000000-0005-0000-0000-00006F2A0000}"/>
    <cellStyle name="Moneda 5 4 3 6" xfId="16610" xr:uid="{00000000-0005-0000-0000-0000702A0000}"/>
    <cellStyle name="Moneda 5 4 4" xfId="2311" xr:uid="{00000000-0005-0000-0000-0000712A0000}"/>
    <cellStyle name="Moneda 5 4 4 2" xfId="2312" xr:uid="{00000000-0005-0000-0000-0000722A0000}"/>
    <cellStyle name="Moneda 5 4 4 2 2" xfId="5136" xr:uid="{00000000-0005-0000-0000-0000732A0000}"/>
    <cellStyle name="Moneda 5 4 4 2 2 2" xfId="16611" xr:uid="{00000000-0005-0000-0000-0000742A0000}"/>
    <cellStyle name="Moneda 5 4 4 2 3" xfId="16612" xr:uid="{00000000-0005-0000-0000-0000752A0000}"/>
    <cellStyle name="Moneda 5 4 4 3" xfId="5135" xr:uid="{00000000-0005-0000-0000-0000762A0000}"/>
    <cellStyle name="Moneda 5 4 4 4" xfId="11251" xr:uid="{00000000-0005-0000-0000-0000772A0000}"/>
    <cellStyle name="Moneda 5 4 4 5" xfId="11252" xr:uid="{00000000-0005-0000-0000-0000782A0000}"/>
    <cellStyle name="Moneda 5 4 4 6" xfId="16613" xr:uid="{00000000-0005-0000-0000-0000792A0000}"/>
    <cellStyle name="Moneda 5 4 5" xfId="2313" xr:uid="{00000000-0005-0000-0000-00007A2A0000}"/>
    <cellStyle name="Moneda 5 4 5 2" xfId="5137" xr:uid="{00000000-0005-0000-0000-00007B2A0000}"/>
    <cellStyle name="Moneda 5 4 5 2 2" xfId="16614" xr:uid="{00000000-0005-0000-0000-00007C2A0000}"/>
    <cellStyle name="Moneda 5 4 5 3" xfId="16615" xr:uid="{00000000-0005-0000-0000-00007D2A0000}"/>
    <cellStyle name="Moneda 5 4 6" xfId="5130" xr:uid="{00000000-0005-0000-0000-00007E2A0000}"/>
    <cellStyle name="Moneda 5 4 7" xfId="11253" xr:uid="{00000000-0005-0000-0000-00007F2A0000}"/>
    <cellStyle name="Moneda 5 4 8" xfId="11254" xr:uid="{00000000-0005-0000-0000-0000802A0000}"/>
    <cellStyle name="Moneda 5 4 9" xfId="16616" xr:uid="{00000000-0005-0000-0000-0000812A0000}"/>
    <cellStyle name="Moneda 5 5" xfId="2314" xr:uid="{00000000-0005-0000-0000-0000822A0000}"/>
    <cellStyle name="Moneda 5 5 2" xfId="2315" xr:uid="{00000000-0005-0000-0000-0000832A0000}"/>
    <cellStyle name="Moneda 5 5 2 2" xfId="2316" xr:uid="{00000000-0005-0000-0000-0000842A0000}"/>
    <cellStyle name="Moneda 5 5 2 2 2" xfId="5140" xr:uid="{00000000-0005-0000-0000-0000852A0000}"/>
    <cellStyle name="Moneda 5 5 2 2 2 2" xfId="16617" xr:uid="{00000000-0005-0000-0000-0000862A0000}"/>
    <cellStyle name="Moneda 5 5 2 2 3" xfId="16618" xr:uid="{00000000-0005-0000-0000-0000872A0000}"/>
    <cellStyle name="Moneda 5 5 2 3" xfId="5139" xr:uid="{00000000-0005-0000-0000-0000882A0000}"/>
    <cellStyle name="Moneda 5 5 2 4" xfId="11255" xr:uid="{00000000-0005-0000-0000-0000892A0000}"/>
    <cellStyle name="Moneda 5 5 2 5" xfId="11256" xr:uid="{00000000-0005-0000-0000-00008A2A0000}"/>
    <cellStyle name="Moneda 5 5 2 6" xfId="16619" xr:uid="{00000000-0005-0000-0000-00008B2A0000}"/>
    <cellStyle name="Moneda 5 5 3" xfId="2317" xr:uid="{00000000-0005-0000-0000-00008C2A0000}"/>
    <cellStyle name="Moneda 5 5 3 2" xfId="2318" xr:uid="{00000000-0005-0000-0000-00008D2A0000}"/>
    <cellStyle name="Moneda 5 5 3 2 2" xfId="5142" xr:uid="{00000000-0005-0000-0000-00008E2A0000}"/>
    <cellStyle name="Moneda 5 5 3 2 2 2" xfId="16620" xr:uid="{00000000-0005-0000-0000-00008F2A0000}"/>
    <cellStyle name="Moneda 5 5 3 2 3" xfId="16621" xr:uid="{00000000-0005-0000-0000-0000902A0000}"/>
    <cellStyle name="Moneda 5 5 3 3" xfId="5141" xr:uid="{00000000-0005-0000-0000-0000912A0000}"/>
    <cellStyle name="Moneda 5 5 3 4" xfId="11257" xr:uid="{00000000-0005-0000-0000-0000922A0000}"/>
    <cellStyle name="Moneda 5 5 3 5" xfId="11258" xr:uid="{00000000-0005-0000-0000-0000932A0000}"/>
    <cellStyle name="Moneda 5 5 3 6" xfId="16622" xr:uid="{00000000-0005-0000-0000-0000942A0000}"/>
    <cellStyle name="Moneda 5 5 4" xfId="2319" xr:uid="{00000000-0005-0000-0000-0000952A0000}"/>
    <cellStyle name="Moneda 5 5 4 2" xfId="2320" xr:uid="{00000000-0005-0000-0000-0000962A0000}"/>
    <cellStyle name="Moneda 5 5 4 2 2" xfId="5144" xr:uid="{00000000-0005-0000-0000-0000972A0000}"/>
    <cellStyle name="Moneda 5 5 4 2 2 2" xfId="16623" xr:uid="{00000000-0005-0000-0000-0000982A0000}"/>
    <cellStyle name="Moneda 5 5 4 2 3" xfId="16624" xr:uid="{00000000-0005-0000-0000-0000992A0000}"/>
    <cellStyle name="Moneda 5 5 4 3" xfId="5143" xr:uid="{00000000-0005-0000-0000-00009A2A0000}"/>
    <cellStyle name="Moneda 5 5 4 4" xfId="11259" xr:uid="{00000000-0005-0000-0000-00009B2A0000}"/>
    <cellStyle name="Moneda 5 5 4 5" xfId="11260" xr:uid="{00000000-0005-0000-0000-00009C2A0000}"/>
    <cellStyle name="Moneda 5 5 4 6" xfId="16625" xr:uid="{00000000-0005-0000-0000-00009D2A0000}"/>
    <cellStyle name="Moneda 5 5 5" xfId="2321" xr:uid="{00000000-0005-0000-0000-00009E2A0000}"/>
    <cellStyle name="Moneda 5 5 5 2" xfId="5145" xr:uid="{00000000-0005-0000-0000-00009F2A0000}"/>
    <cellStyle name="Moneda 5 5 5 2 2" xfId="16626" xr:uid="{00000000-0005-0000-0000-0000A02A0000}"/>
    <cellStyle name="Moneda 5 5 5 3" xfId="16627" xr:uid="{00000000-0005-0000-0000-0000A12A0000}"/>
    <cellStyle name="Moneda 5 5 6" xfId="5138" xr:uid="{00000000-0005-0000-0000-0000A22A0000}"/>
    <cellStyle name="Moneda 5 5 7" xfId="11261" xr:uid="{00000000-0005-0000-0000-0000A32A0000}"/>
    <cellStyle name="Moneda 5 5 8" xfId="11262" xr:uid="{00000000-0005-0000-0000-0000A42A0000}"/>
    <cellStyle name="Moneda 5 5 9" xfId="16628" xr:uid="{00000000-0005-0000-0000-0000A52A0000}"/>
    <cellStyle name="Moneda 5 6" xfId="3997" xr:uid="{00000000-0005-0000-0000-0000A62A0000}"/>
    <cellStyle name="Moneda 5 7" xfId="11263" xr:uid="{00000000-0005-0000-0000-0000A72A0000}"/>
    <cellStyle name="Moneda 5 8" xfId="11264" xr:uid="{00000000-0005-0000-0000-0000A82A0000}"/>
    <cellStyle name="Moneda 6" xfId="331" xr:uid="{00000000-0005-0000-0000-0000A92A0000}"/>
    <cellStyle name="Moneda 6 2" xfId="332" xr:uid="{00000000-0005-0000-0000-0000AA2A0000}"/>
    <cellStyle name="Moneda 6 2 2" xfId="560" xr:uid="{00000000-0005-0000-0000-0000AB2A0000}"/>
    <cellStyle name="Moneda 6 2 3" xfId="4000" xr:uid="{00000000-0005-0000-0000-0000AC2A0000}"/>
    <cellStyle name="Moneda 6 2 4" xfId="6230" xr:uid="{00000000-0005-0000-0000-0000AD2A0000}"/>
    <cellStyle name="Moneda 6 2 4 2" xfId="16629" xr:uid="{00000000-0005-0000-0000-0000AE2A0000}"/>
    <cellStyle name="Moneda 6 2 5" xfId="11265" xr:uid="{00000000-0005-0000-0000-0000AF2A0000}"/>
    <cellStyle name="Moneda 6 3" xfId="561" xr:uid="{00000000-0005-0000-0000-0000B02A0000}"/>
    <cellStyle name="Moneda 6 3 2" xfId="4001" xr:uid="{00000000-0005-0000-0000-0000B12A0000}"/>
    <cellStyle name="Moneda 6 3 3" xfId="11266" xr:uid="{00000000-0005-0000-0000-0000B22A0000}"/>
    <cellStyle name="Moneda 6 3 4" xfId="11267" xr:uid="{00000000-0005-0000-0000-0000B32A0000}"/>
    <cellStyle name="Moneda 6 4" xfId="3999" xr:uid="{00000000-0005-0000-0000-0000B42A0000}"/>
    <cellStyle name="Moneda 6 4 2" xfId="11268" xr:uid="{00000000-0005-0000-0000-0000B52A0000}"/>
    <cellStyle name="Moneda 6 4 3" xfId="11269" xr:uid="{00000000-0005-0000-0000-0000B62A0000}"/>
    <cellStyle name="Moneda 6 5" xfId="6229" xr:uid="{00000000-0005-0000-0000-0000B72A0000}"/>
    <cellStyle name="Moneda 6 5 2" xfId="16630" xr:uid="{00000000-0005-0000-0000-0000B82A0000}"/>
    <cellStyle name="Moneda 6 6" xfId="11270" xr:uid="{00000000-0005-0000-0000-0000B92A0000}"/>
    <cellStyle name="Moneda 7" xfId="333" xr:uid="{00000000-0005-0000-0000-0000BA2A0000}"/>
    <cellStyle name="Moneda 7 2" xfId="4002" xr:uid="{00000000-0005-0000-0000-0000BB2A0000}"/>
    <cellStyle name="Moneda 7 2 2" xfId="11271" xr:uid="{00000000-0005-0000-0000-0000BC2A0000}"/>
    <cellStyle name="Moneda 7 2 2 2" xfId="16631" xr:uid="{00000000-0005-0000-0000-0000BD2A0000}"/>
    <cellStyle name="Moneda 7 2 3" xfId="11272" xr:uid="{00000000-0005-0000-0000-0000BE2A0000}"/>
    <cellStyle name="Moneda 7 2 3 2" xfId="16632" xr:uid="{00000000-0005-0000-0000-0000BF2A0000}"/>
    <cellStyle name="Moneda 7 3" xfId="6231" xr:uid="{00000000-0005-0000-0000-0000C02A0000}"/>
    <cellStyle name="Moneda 7 3 2" xfId="14229" xr:uid="{00000000-0005-0000-0000-0000C12A0000}"/>
    <cellStyle name="Moneda 7 3 3" xfId="16633" xr:uid="{00000000-0005-0000-0000-0000C22A0000}"/>
    <cellStyle name="Moneda 7 4" xfId="11273" xr:uid="{00000000-0005-0000-0000-0000C32A0000}"/>
    <cellStyle name="Moneda 8" xfId="334" xr:uid="{00000000-0005-0000-0000-0000C42A0000}"/>
    <cellStyle name="Moneda 8 2" xfId="4003" xr:uid="{00000000-0005-0000-0000-0000C52A0000}"/>
    <cellStyle name="Moneda 8 2 2" xfId="11274" xr:uid="{00000000-0005-0000-0000-0000C62A0000}"/>
    <cellStyle name="Moneda 8 2 2 2" xfId="16634" xr:uid="{00000000-0005-0000-0000-0000C72A0000}"/>
    <cellStyle name="Moneda 8 2 3" xfId="11275" xr:uid="{00000000-0005-0000-0000-0000C82A0000}"/>
    <cellStyle name="Moneda 8 2 3 2" xfId="16635" xr:uid="{00000000-0005-0000-0000-0000C92A0000}"/>
    <cellStyle name="Moneda 8 3" xfId="6232" xr:uid="{00000000-0005-0000-0000-0000CA2A0000}"/>
    <cellStyle name="Moneda 8 3 2" xfId="16636" xr:uid="{00000000-0005-0000-0000-0000CB2A0000}"/>
    <cellStyle name="Moneda 8 4" xfId="11276" xr:uid="{00000000-0005-0000-0000-0000CC2A0000}"/>
    <cellStyle name="Moneda 9" xfId="335" xr:uid="{00000000-0005-0000-0000-0000CD2A0000}"/>
    <cellStyle name="Moneda 9 2" xfId="562" xr:uid="{00000000-0005-0000-0000-0000CE2A0000}"/>
    <cellStyle name="Moneda 9 3" xfId="4004" xr:uid="{00000000-0005-0000-0000-0000CF2A0000}"/>
    <cellStyle name="Moneda 9 4" xfId="11277" xr:uid="{00000000-0005-0000-0000-0000D02A0000}"/>
    <cellStyle name="Moneda 9 5" xfId="11278" xr:uid="{00000000-0005-0000-0000-0000D12A0000}"/>
    <cellStyle name="Moneda 9 6" xfId="16637" xr:uid="{00000000-0005-0000-0000-0000D22A0000}"/>
    <cellStyle name="Moneda0" xfId="3882" xr:uid="{00000000-0005-0000-0000-0000D32A0000}"/>
    <cellStyle name="Neutral" xfId="336" builtinId="28" customBuiltin="1"/>
    <cellStyle name="Neutral 2" xfId="337" xr:uid="{00000000-0005-0000-0000-0000D52A0000}"/>
    <cellStyle name="Neutral 2 2" xfId="2322" xr:uid="{00000000-0005-0000-0000-0000D62A0000}"/>
    <cellStyle name="Neutral 2 2 2" xfId="19384" xr:uid="{00000000-0005-0000-0000-0000D72A0000}"/>
    <cellStyle name="Neutral 2 2 3" xfId="19385" xr:uid="{00000000-0005-0000-0000-0000D82A0000}"/>
    <cellStyle name="Neutral 2 3" xfId="2323" xr:uid="{00000000-0005-0000-0000-0000D92A0000}"/>
    <cellStyle name="Neutral 2 4" xfId="4005" xr:uid="{00000000-0005-0000-0000-0000DA2A0000}"/>
    <cellStyle name="Neutral 2 5" xfId="19386" xr:uid="{00000000-0005-0000-0000-0000DB2A0000}"/>
    <cellStyle name="Neutral 3" xfId="338" xr:uid="{00000000-0005-0000-0000-0000DC2A0000}"/>
    <cellStyle name="Neutral 4" xfId="339" xr:uid="{00000000-0005-0000-0000-0000DD2A0000}"/>
    <cellStyle name="Neutral 5" xfId="19387" xr:uid="{00000000-0005-0000-0000-0000DE2A0000}"/>
    <cellStyle name="Neutral 8" xfId="3900" xr:uid="{00000000-0005-0000-0000-0000DF2A0000}"/>
    <cellStyle name="No-definido" xfId="340" xr:uid="{00000000-0005-0000-0000-0000E02A0000}"/>
    <cellStyle name="No-definido 2" xfId="624" xr:uid="{00000000-0005-0000-0000-0000E12A0000}"/>
    <cellStyle name="No-definido 2 2" xfId="16638" xr:uid="{00000000-0005-0000-0000-0000E22A0000}"/>
    <cellStyle name="No-definido 3" xfId="4155" xr:uid="{00000000-0005-0000-0000-0000E32A0000}"/>
    <cellStyle name="No-definido_001- PRESUPUESTO AILA  (26 DE JULIO DEL 2010)" xfId="11279" xr:uid="{00000000-0005-0000-0000-0000E42A0000}"/>
    <cellStyle name="Normal" xfId="0" builtinId="0"/>
    <cellStyle name="Normal - Style1" xfId="341" xr:uid="{00000000-0005-0000-0000-0000E62A0000}"/>
    <cellStyle name="Normal 10" xfId="342" xr:uid="{00000000-0005-0000-0000-0000E72A0000}"/>
    <cellStyle name="Normal 10 10" xfId="3883" xr:uid="{00000000-0005-0000-0000-0000E82A0000}"/>
    <cellStyle name="Normal 10 2" xfId="343" xr:uid="{00000000-0005-0000-0000-0000E92A0000}"/>
    <cellStyle name="Normal 10 2 2" xfId="344" xr:uid="{00000000-0005-0000-0000-0000EA2A0000}"/>
    <cellStyle name="Normal 10 2 2 2" xfId="511" xr:uid="{00000000-0005-0000-0000-0000EB2A0000}"/>
    <cellStyle name="Normal 10 2 2 3" xfId="2324" xr:uid="{00000000-0005-0000-0000-0000EC2A0000}"/>
    <cellStyle name="Normal 10 2 2 4" xfId="11280" xr:uid="{00000000-0005-0000-0000-0000ED2A0000}"/>
    <cellStyle name="Normal 10 2 2 5" xfId="11281" xr:uid="{00000000-0005-0000-0000-0000EE2A0000}"/>
    <cellStyle name="Normal 10 2 3" xfId="2325" xr:uid="{00000000-0005-0000-0000-0000EF2A0000}"/>
    <cellStyle name="Normal 10 2 4" xfId="11282" xr:uid="{00000000-0005-0000-0000-0000F02A0000}"/>
    <cellStyle name="Normal 10 2 5" xfId="11283" xr:uid="{00000000-0005-0000-0000-0000F12A0000}"/>
    <cellStyle name="Normal 10 21" xfId="11284" xr:uid="{00000000-0005-0000-0000-0000F22A0000}"/>
    <cellStyle name="Normal 10 3" xfId="606" xr:uid="{00000000-0005-0000-0000-0000F32A0000}"/>
    <cellStyle name="Normal 10 3 2" xfId="4006" xr:uid="{00000000-0005-0000-0000-0000F42A0000}"/>
    <cellStyle name="Normal 10 3 2 2" xfId="11285" xr:uid="{00000000-0005-0000-0000-0000F52A0000}"/>
    <cellStyle name="Normal 10 3 2 2 2" xfId="14262" xr:uid="{00000000-0005-0000-0000-0000F62A0000}"/>
    <cellStyle name="Normal 10 3 2 3" xfId="11286" xr:uid="{00000000-0005-0000-0000-0000F72A0000}"/>
    <cellStyle name="Normal 10 3 3" xfId="4156" xr:uid="{00000000-0005-0000-0000-0000F82A0000}"/>
    <cellStyle name="Normal 10 3 3 2" xfId="16639" xr:uid="{00000000-0005-0000-0000-0000F92A0000}"/>
    <cellStyle name="Normal 10 3 4" xfId="11287" xr:uid="{00000000-0005-0000-0000-0000FA2A0000}"/>
    <cellStyle name="Normal 10 3 5" xfId="11288" xr:uid="{00000000-0005-0000-0000-0000FB2A0000}"/>
    <cellStyle name="Normal 10 4" xfId="2326" xr:uid="{00000000-0005-0000-0000-0000FC2A0000}"/>
    <cellStyle name="Normal 10 5" xfId="2327" xr:uid="{00000000-0005-0000-0000-0000FD2A0000}"/>
    <cellStyle name="Normal 10 5 2" xfId="11289" xr:uid="{00000000-0005-0000-0000-0000FE2A0000}"/>
    <cellStyle name="Normal 10 5 3" xfId="11290" xr:uid="{00000000-0005-0000-0000-0000FF2A0000}"/>
    <cellStyle name="Normal 10 6" xfId="11291" xr:uid="{00000000-0005-0000-0000-0000002B0000}"/>
    <cellStyle name="Normal 10 7" xfId="11292" xr:uid="{00000000-0005-0000-0000-0000012B0000}"/>
    <cellStyle name="Normal 100" xfId="2328" xr:uid="{00000000-0005-0000-0000-0000022B0000}"/>
    <cellStyle name="Normal 101" xfId="2329" xr:uid="{00000000-0005-0000-0000-0000032B0000}"/>
    <cellStyle name="Normal 102" xfId="2330" xr:uid="{00000000-0005-0000-0000-0000042B0000}"/>
    <cellStyle name="Normal 103" xfId="2331" xr:uid="{00000000-0005-0000-0000-0000052B0000}"/>
    <cellStyle name="Normal 104" xfId="2332" xr:uid="{00000000-0005-0000-0000-0000062B0000}"/>
    <cellStyle name="Normal 105" xfId="2333" xr:uid="{00000000-0005-0000-0000-0000072B0000}"/>
    <cellStyle name="Normal 106" xfId="2334" xr:uid="{00000000-0005-0000-0000-0000082B0000}"/>
    <cellStyle name="Normal 107" xfId="2335" xr:uid="{00000000-0005-0000-0000-0000092B0000}"/>
    <cellStyle name="Normal 108" xfId="2336" xr:uid="{00000000-0005-0000-0000-00000A2B0000}"/>
    <cellStyle name="Normal 109" xfId="2337" xr:uid="{00000000-0005-0000-0000-00000B2B0000}"/>
    <cellStyle name="Normal 109 2" xfId="2338" xr:uid="{00000000-0005-0000-0000-00000C2B0000}"/>
    <cellStyle name="Normal 109 3" xfId="14230" xr:uid="{00000000-0005-0000-0000-00000D2B0000}"/>
    <cellStyle name="Normal 11" xfId="345" xr:uid="{00000000-0005-0000-0000-00000E2B0000}"/>
    <cellStyle name="Normal 11 2" xfId="607" xr:uid="{00000000-0005-0000-0000-00000F2B0000}"/>
    <cellStyle name="Normal 11 2 2" xfId="615" xr:uid="{00000000-0005-0000-0000-0000102B0000}"/>
    <cellStyle name="Normal 11 2 3" xfId="11293" xr:uid="{00000000-0005-0000-0000-0000112B0000}"/>
    <cellStyle name="Normal 11 2 3 2" xfId="16640" xr:uid="{00000000-0005-0000-0000-0000122B0000}"/>
    <cellStyle name="Normal 11 2 4" xfId="11294" xr:uid="{00000000-0005-0000-0000-0000132B0000}"/>
    <cellStyle name="Normal 11 3" xfId="2339" xr:uid="{00000000-0005-0000-0000-0000142B0000}"/>
    <cellStyle name="Normal 11 3 2" xfId="16641" xr:uid="{00000000-0005-0000-0000-0000152B0000}"/>
    <cellStyle name="Normal 11 4" xfId="2340" xr:uid="{00000000-0005-0000-0000-0000162B0000}"/>
    <cellStyle name="Normal 11 5" xfId="2341" xr:uid="{00000000-0005-0000-0000-0000172B0000}"/>
    <cellStyle name="Normal 11 6" xfId="11295" xr:uid="{00000000-0005-0000-0000-0000182B0000}"/>
    <cellStyle name="Normal 11 6 2" xfId="16642" xr:uid="{00000000-0005-0000-0000-0000192B0000}"/>
    <cellStyle name="Normal 11 7" xfId="11296" xr:uid="{00000000-0005-0000-0000-00001A2B0000}"/>
    <cellStyle name="Normal 110" xfId="634" xr:uid="{00000000-0005-0000-0000-00001B2B0000}"/>
    <cellStyle name="Normal 110 2" xfId="11297" xr:uid="{00000000-0005-0000-0000-00001C2B0000}"/>
    <cellStyle name="Normal 110 2 2" xfId="11298" xr:uid="{00000000-0005-0000-0000-00001D2B0000}"/>
    <cellStyle name="Normal 111" xfId="2342" xr:uid="{00000000-0005-0000-0000-00001E2B0000}"/>
    <cellStyle name="Normal 112" xfId="2343" xr:uid="{00000000-0005-0000-0000-00001F2B0000}"/>
    <cellStyle name="Normal 113" xfId="2344" xr:uid="{00000000-0005-0000-0000-0000202B0000}"/>
    <cellStyle name="Normal 114" xfId="2345" xr:uid="{00000000-0005-0000-0000-0000212B0000}"/>
    <cellStyle name="Normal 114 2" xfId="14107" xr:uid="{00000000-0005-0000-0000-0000222B0000}"/>
    <cellStyle name="Normal 115" xfId="2346" xr:uid="{00000000-0005-0000-0000-0000232B0000}"/>
    <cellStyle name="Normal 116" xfId="2347" xr:uid="{00000000-0005-0000-0000-0000242B0000}"/>
    <cellStyle name="Normal 117" xfId="2348" xr:uid="{00000000-0005-0000-0000-0000252B0000}"/>
    <cellStyle name="Normal 118" xfId="2349" xr:uid="{00000000-0005-0000-0000-0000262B0000}"/>
    <cellStyle name="Normal 119" xfId="2350" xr:uid="{00000000-0005-0000-0000-0000272B0000}"/>
    <cellStyle name="Normal 12" xfId="346" xr:uid="{00000000-0005-0000-0000-0000282B0000}"/>
    <cellStyle name="Normal 12 2" xfId="2351" xr:uid="{00000000-0005-0000-0000-0000292B0000}"/>
    <cellStyle name="Normal 12 2 10" xfId="11299" xr:uid="{00000000-0005-0000-0000-00002A2B0000}"/>
    <cellStyle name="Normal 12 2 2" xfId="2352" xr:uid="{00000000-0005-0000-0000-00002B2B0000}"/>
    <cellStyle name="Normal 12 2 2 2" xfId="2353" xr:uid="{00000000-0005-0000-0000-00002C2B0000}"/>
    <cellStyle name="Normal 12 2 2 2 2" xfId="2354" xr:uid="{00000000-0005-0000-0000-00002D2B0000}"/>
    <cellStyle name="Normal 12 2 2 2 2 2" xfId="5148" xr:uid="{00000000-0005-0000-0000-00002E2B0000}"/>
    <cellStyle name="Normal 12 2 2 2 2 2 2" xfId="16643" xr:uid="{00000000-0005-0000-0000-00002F2B0000}"/>
    <cellStyle name="Normal 12 2 2 2 2 3" xfId="11300" xr:uid="{00000000-0005-0000-0000-0000302B0000}"/>
    <cellStyle name="Normal 12 2 2 2 2 4" xfId="11301" xr:uid="{00000000-0005-0000-0000-0000312B0000}"/>
    <cellStyle name="Normal 12 2 2 2 3" xfId="2355" xr:uid="{00000000-0005-0000-0000-0000322B0000}"/>
    <cellStyle name="Normal 12 2 2 2 3 2" xfId="5149" xr:uid="{00000000-0005-0000-0000-0000332B0000}"/>
    <cellStyle name="Normal 12 2 2 2 3 2 2" xfId="16644" xr:uid="{00000000-0005-0000-0000-0000342B0000}"/>
    <cellStyle name="Normal 12 2 2 2 3 3" xfId="11302" xr:uid="{00000000-0005-0000-0000-0000352B0000}"/>
    <cellStyle name="Normal 12 2 2 2 3 4" xfId="11303" xr:uid="{00000000-0005-0000-0000-0000362B0000}"/>
    <cellStyle name="Normal 12 2 2 2 4" xfId="2356" xr:uid="{00000000-0005-0000-0000-0000372B0000}"/>
    <cellStyle name="Normal 12 2 2 2 4 2" xfId="5150" xr:uid="{00000000-0005-0000-0000-0000382B0000}"/>
    <cellStyle name="Normal 12 2 2 2 4 2 2" xfId="16645" xr:uid="{00000000-0005-0000-0000-0000392B0000}"/>
    <cellStyle name="Normal 12 2 2 2 4 3" xfId="11304" xr:uid="{00000000-0005-0000-0000-00003A2B0000}"/>
    <cellStyle name="Normal 12 2 2 2 4 4" xfId="11305" xr:uid="{00000000-0005-0000-0000-00003B2B0000}"/>
    <cellStyle name="Normal 12 2 2 2 5" xfId="5147" xr:uid="{00000000-0005-0000-0000-00003C2B0000}"/>
    <cellStyle name="Normal 12 2 2 2 5 2" xfId="16646" xr:uid="{00000000-0005-0000-0000-00003D2B0000}"/>
    <cellStyle name="Normal 12 2 2 2 6" xfId="11306" xr:uid="{00000000-0005-0000-0000-00003E2B0000}"/>
    <cellStyle name="Normal 12 2 2 2 7" xfId="11307" xr:uid="{00000000-0005-0000-0000-00003F2B0000}"/>
    <cellStyle name="Normal 12 2 2 3" xfId="2357" xr:uid="{00000000-0005-0000-0000-0000402B0000}"/>
    <cellStyle name="Normal 12 2 2 3 2" xfId="5151" xr:uid="{00000000-0005-0000-0000-0000412B0000}"/>
    <cellStyle name="Normal 12 2 2 3 2 2" xfId="16647" xr:uid="{00000000-0005-0000-0000-0000422B0000}"/>
    <cellStyle name="Normal 12 2 2 3 3" xfId="11308" xr:uid="{00000000-0005-0000-0000-0000432B0000}"/>
    <cellStyle name="Normal 12 2 2 3 4" xfId="11309" xr:uid="{00000000-0005-0000-0000-0000442B0000}"/>
    <cellStyle name="Normal 12 2 2 4" xfId="2358" xr:uid="{00000000-0005-0000-0000-0000452B0000}"/>
    <cellStyle name="Normal 12 2 2 4 2" xfId="5152" xr:uid="{00000000-0005-0000-0000-0000462B0000}"/>
    <cellStyle name="Normal 12 2 2 4 2 2" xfId="16648" xr:uid="{00000000-0005-0000-0000-0000472B0000}"/>
    <cellStyle name="Normal 12 2 2 4 3" xfId="11310" xr:uid="{00000000-0005-0000-0000-0000482B0000}"/>
    <cellStyle name="Normal 12 2 2 4 4" xfId="11311" xr:uid="{00000000-0005-0000-0000-0000492B0000}"/>
    <cellStyle name="Normal 12 2 2 5" xfId="2359" xr:uid="{00000000-0005-0000-0000-00004A2B0000}"/>
    <cellStyle name="Normal 12 2 2 5 2" xfId="5153" xr:uid="{00000000-0005-0000-0000-00004B2B0000}"/>
    <cellStyle name="Normal 12 2 2 5 2 2" xfId="16649" xr:uid="{00000000-0005-0000-0000-00004C2B0000}"/>
    <cellStyle name="Normal 12 2 2 5 3" xfId="11312" xr:uid="{00000000-0005-0000-0000-00004D2B0000}"/>
    <cellStyle name="Normal 12 2 2 5 4" xfId="11313" xr:uid="{00000000-0005-0000-0000-00004E2B0000}"/>
    <cellStyle name="Normal 12 2 2 6" xfId="5146" xr:uid="{00000000-0005-0000-0000-00004F2B0000}"/>
    <cellStyle name="Normal 12 2 2 6 2" xfId="16650" xr:uid="{00000000-0005-0000-0000-0000502B0000}"/>
    <cellStyle name="Normal 12 2 2 7" xfId="11314" xr:uid="{00000000-0005-0000-0000-0000512B0000}"/>
    <cellStyle name="Normal 12 2 2 8" xfId="11315" xr:uid="{00000000-0005-0000-0000-0000522B0000}"/>
    <cellStyle name="Normal 12 2 3" xfId="2360" xr:uid="{00000000-0005-0000-0000-0000532B0000}"/>
    <cellStyle name="Normal 12 2 3 2" xfId="2361" xr:uid="{00000000-0005-0000-0000-0000542B0000}"/>
    <cellStyle name="Normal 12 2 3 2 2" xfId="2362" xr:uid="{00000000-0005-0000-0000-0000552B0000}"/>
    <cellStyle name="Normal 12 2 3 2 2 2" xfId="5156" xr:uid="{00000000-0005-0000-0000-0000562B0000}"/>
    <cellStyle name="Normal 12 2 3 2 2 2 2" xfId="16651" xr:uid="{00000000-0005-0000-0000-0000572B0000}"/>
    <cellStyle name="Normal 12 2 3 2 2 3" xfId="11316" xr:uid="{00000000-0005-0000-0000-0000582B0000}"/>
    <cellStyle name="Normal 12 2 3 2 2 4" xfId="11317" xr:uid="{00000000-0005-0000-0000-0000592B0000}"/>
    <cellStyle name="Normal 12 2 3 2 3" xfId="2363" xr:uid="{00000000-0005-0000-0000-00005A2B0000}"/>
    <cellStyle name="Normal 12 2 3 2 3 2" xfId="5157" xr:uid="{00000000-0005-0000-0000-00005B2B0000}"/>
    <cellStyle name="Normal 12 2 3 2 3 2 2" xfId="16652" xr:uid="{00000000-0005-0000-0000-00005C2B0000}"/>
    <cellStyle name="Normal 12 2 3 2 3 3" xfId="11318" xr:uid="{00000000-0005-0000-0000-00005D2B0000}"/>
    <cellStyle name="Normal 12 2 3 2 3 4" xfId="11319" xr:uid="{00000000-0005-0000-0000-00005E2B0000}"/>
    <cellStyle name="Normal 12 2 3 2 4" xfId="2364" xr:uid="{00000000-0005-0000-0000-00005F2B0000}"/>
    <cellStyle name="Normal 12 2 3 2 4 2" xfId="5158" xr:uid="{00000000-0005-0000-0000-0000602B0000}"/>
    <cellStyle name="Normal 12 2 3 2 4 2 2" xfId="16653" xr:uid="{00000000-0005-0000-0000-0000612B0000}"/>
    <cellStyle name="Normal 12 2 3 2 4 3" xfId="11320" xr:uid="{00000000-0005-0000-0000-0000622B0000}"/>
    <cellStyle name="Normal 12 2 3 2 4 4" xfId="11321" xr:uid="{00000000-0005-0000-0000-0000632B0000}"/>
    <cellStyle name="Normal 12 2 3 2 5" xfId="5155" xr:uid="{00000000-0005-0000-0000-0000642B0000}"/>
    <cellStyle name="Normal 12 2 3 2 5 2" xfId="16654" xr:uid="{00000000-0005-0000-0000-0000652B0000}"/>
    <cellStyle name="Normal 12 2 3 2 6" xfId="11322" xr:uid="{00000000-0005-0000-0000-0000662B0000}"/>
    <cellStyle name="Normal 12 2 3 2 7" xfId="11323" xr:uid="{00000000-0005-0000-0000-0000672B0000}"/>
    <cellStyle name="Normal 12 2 3 3" xfId="2365" xr:uid="{00000000-0005-0000-0000-0000682B0000}"/>
    <cellStyle name="Normal 12 2 3 3 2" xfId="5159" xr:uid="{00000000-0005-0000-0000-0000692B0000}"/>
    <cellStyle name="Normal 12 2 3 3 2 2" xfId="16655" xr:uid="{00000000-0005-0000-0000-00006A2B0000}"/>
    <cellStyle name="Normal 12 2 3 3 3" xfId="11324" xr:uid="{00000000-0005-0000-0000-00006B2B0000}"/>
    <cellStyle name="Normal 12 2 3 3 4" xfId="11325" xr:uid="{00000000-0005-0000-0000-00006C2B0000}"/>
    <cellStyle name="Normal 12 2 3 4" xfId="2366" xr:uid="{00000000-0005-0000-0000-00006D2B0000}"/>
    <cellStyle name="Normal 12 2 3 4 2" xfId="5160" xr:uid="{00000000-0005-0000-0000-00006E2B0000}"/>
    <cellStyle name="Normal 12 2 3 4 2 2" xfId="16656" xr:uid="{00000000-0005-0000-0000-00006F2B0000}"/>
    <cellStyle name="Normal 12 2 3 4 3" xfId="11326" xr:uid="{00000000-0005-0000-0000-0000702B0000}"/>
    <cellStyle name="Normal 12 2 3 4 4" xfId="11327" xr:uid="{00000000-0005-0000-0000-0000712B0000}"/>
    <cellStyle name="Normal 12 2 3 5" xfId="2367" xr:uid="{00000000-0005-0000-0000-0000722B0000}"/>
    <cellStyle name="Normal 12 2 3 5 2" xfId="5161" xr:uid="{00000000-0005-0000-0000-0000732B0000}"/>
    <cellStyle name="Normal 12 2 3 5 2 2" xfId="16657" xr:uid="{00000000-0005-0000-0000-0000742B0000}"/>
    <cellStyle name="Normal 12 2 3 5 3" xfId="11328" xr:uid="{00000000-0005-0000-0000-0000752B0000}"/>
    <cellStyle name="Normal 12 2 3 5 4" xfId="11329" xr:uid="{00000000-0005-0000-0000-0000762B0000}"/>
    <cellStyle name="Normal 12 2 3 6" xfId="5154" xr:uid="{00000000-0005-0000-0000-0000772B0000}"/>
    <cellStyle name="Normal 12 2 3 6 2" xfId="16658" xr:uid="{00000000-0005-0000-0000-0000782B0000}"/>
    <cellStyle name="Normal 12 2 3 7" xfId="11330" xr:uid="{00000000-0005-0000-0000-0000792B0000}"/>
    <cellStyle name="Normal 12 2 3 8" xfId="11331" xr:uid="{00000000-0005-0000-0000-00007A2B0000}"/>
    <cellStyle name="Normal 12 2 4" xfId="2368" xr:uid="{00000000-0005-0000-0000-00007B2B0000}"/>
    <cellStyle name="Normal 12 2 4 2" xfId="2369" xr:uid="{00000000-0005-0000-0000-00007C2B0000}"/>
    <cellStyle name="Normal 12 2 4 2 2" xfId="5163" xr:uid="{00000000-0005-0000-0000-00007D2B0000}"/>
    <cellStyle name="Normal 12 2 4 2 2 2" xfId="16659" xr:uid="{00000000-0005-0000-0000-00007E2B0000}"/>
    <cellStyle name="Normal 12 2 4 2 3" xfId="11332" xr:uid="{00000000-0005-0000-0000-00007F2B0000}"/>
    <cellStyle name="Normal 12 2 4 2 4" xfId="11333" xr:uid="{00000000-0005-0000-0000-0000802B0000}"/>
    <cellStyle name="Normal 12 2 4 3" xfId="2370" xr:uid="{00000000-0005-0000-0000-0000812B0000}"/>
    <cellStyle name="Normal 12 2 4 3 2" xfId="5164" xr:uid="{00000000-0005-0000-0000-0000822B0000}"/>
    <cellStyle name="Normal 12 2 4 3 2 2" xfId="16660" xr:uid="{00000000-0005-0000-0000-0000832B0000}"/>
    <cellStyle name="Normal 12 2 4 3 3" xfId="11334" xr:uid="{00000000-0005-0000-0000-0000842B0000}"/>
    <cellStyle name="Normal 12 2 4 3 4" xfId="11335" xr:uid="{00000000-0005-0000-0000-0000852B0000}"/>
    <cellStyle name="Normal 12 2 4 4" xfId="2371" xr:uid="{00000000-0005-0000-0000-0000862B0000}"/>
    <cellStyle name="Normal 12 2 4 4 2" xfId="5165" xr:uid="{00000000-0005-0000-0000-0000872B0000}"/>
    <cellStyle name="Normal 12 2 4 4 2 2" xfId="16661" xr:uid="{00000000-0005-0000-0000-0000882B0000}"/>
    <cellStyle name="Normal 12 2 4 4 3" xfId="11336" xr:uid="{00000000-0005-0000-0000-0000892B0000}"/>
    <cellStyle name="Normal 12 2 4 4 4" xfId="11337" xr:uid="{00000000-0005-0000-0000-00008A2B0000}"/>
    <cellStyle name="Normal 12 2 4 5" xfId="5162" xr:uid="{00000000-0005-0000-0000-00008B2B0000}"/>
    <cellStyle name="Normal 12 2 4 5 2" xfId="16662" xr:uid="{00000000-0005-0000-0000-00008C2B0000}"/>
    <cellStyle name="Normal 12 2 4 6" xfId="11338" xr:uid="{00000000-0005-0000-0000-00008D2B0000}"/>
    <cellStyle name="Normal 12 2 4 7" xfId="11339" xr:uid="{00000000-0005-0000-0000-00008E2B0000}"/>
    <cellStyle name="Normal 12 2 5" xfId="2372" xr:uid="{00000000-0005-0000-0000-00008F2B0000}"/>
    <cellStyle name="Normal 12 2 5 2" xfId="5166" xr:uid="{00000000-0005-0000-0000-0000902B0000}"/>
    <cellStyle name="Normal 12 2 5 2 2" xfId="16663" xr:uid="{00000000-0005-0000-0000-0000912B0000}"/>
    <cellStyle name="Normal 12 2 5 3" xfId="11340" xr:uid="{00000000-0005-0000-0000-0000922B0000}"/>
    <cellStyle name="Normal 12 2 5 4" xfId="11341" xr:uid="{00000000-0005-0000-0000-0000932B0000}"/>
    <cellStyle name="Normal 12 2 6" xfId="2373" xr:uid="{00000000-0005-0000-0000-0000942B0000}"/>
    <cellStyle name="Normal 12 2 6 2" xfId="5167" xr:uid="{00000000-0005-0000-0000-0000952B0000}"/>
    <cellStyle name="Normal 12 2 6 2 2" xfId="16664" xr:uid="{00000000-0005-0000-0000-0000962B0000}"/>
    <cellStyle name="Normal 12 2 6 3" xfId="11342" xr:uid="{00000000-0005-0000-0000-0000972B0000}"/>
    <cellStyle name="Normal 12 2 6 4" xfId="11343" xr:uid="{00000000-0005-0000-0000-0000982B0000}"/>
    <cellStyle name="Normal 12 2 7" xfId="2374" xr:uid="{00000000-0005-0000-0000-0000992B0000}"/>
    <cellStyle name="Normal 12 2 7 2" xfId="5168" xr:uid="{00000000-0005-0000-0000-00009A2B0000}"/>
    <cellStyle name="Normal 12 2 7 2 2" xfId="16665" xr:uid="{00000000-0005-0000-0000-00009B2B0000}"/>
    <cellStyle name="Normal 12 2 7 3" xfId="11344" xr:uid="{00000000-0005-0000-0000-00009C2B0000}"/>
    <cellStyle name="Normal 12 2 7 4" xfId="11345" xr:uid="{00000000-0005-0000-0000-00009D2B0000}"/>
    <cellStyle name="Normal 12 2 8" xfId="4157" xr:uid="{00000000-0005-0000-0000-00009E2B0000}"/>
    <cellStyle name="Normal 12 2 9" xfId="11346" xr:uid="{00000000-0005-0000-0000-00009F2B0000}"/>
    <cellStyle name="Normal 12 2 9 2" xfId="16666" xr:uid="{00000000-0005-0000-0000-0000A02B0000}"/>
    <cellStyle name="Normal 12 3" xfId="2375" xr:uid="{00000000-0005-0000-0000-0000A12B0000}"/>
    <cellStyle name="Normal 12 3 2" xfId="4158" xr:uid="{00000000-0005-0000-0000-0000A22B0000}"/>
    <cellStyle name="Normal 12 3 3" xfId="11347" xr:uid="{00000000-0005-0000-0000-0000A32B0000}"/>
    <cellStyle name="Normal 12 3 4" xfId="11348" xr:uid="{00000000-0005-0000-0000-0000A42B0000}"/>
    <cellStyle name="Normal 12 4" xfId="2376" xr:uid="{00000000-0005-0000-0000-0000A52B0000}"/>
    <cellStyle name="Normal 12 5" xfId="11349" xr:uid="{00000000-0005-0000-0000-0000A62B0000}"/>
    <cellStyle name="Normal 120" xfId="2377" xr:uid="{00000000-0005-0000-0000-0000A72B0000}"/>
    <cellStyle name="Normal 121" xfId="2378" xr:uid="{00000000-0005-0000-0000-0000A82B0000}"/>
    <cellStyle name="Normal 122" xfId="2379" xr:uid="{00000000-0005-0000-0000-0000A92B0000}"/>
    <cellStyle name="Normal 123" xfId="2380" xr:uid="{00000000-0005-0000-0000-0000AA2B0000}"/>
    <cellStyle name="Normal 124" xfId="2381" xr:uid="{00000000-0005-0000-0000-0000AB2B0000}"/>
    <cellStyle name="Normal 125" xfId="2382" xr:uid="{00000000-0005-0000-0000-0000AC2B0000}"/>
    <cellStyle name="Normal 126" xfId="2383" xr:uid="{00000000-0005-0000-0000-0000AD2B0000}"/>
    <cellStyle name="Normal 127" xfId="3832" xr:uid="{00000000-0005-0000-0000-0000AE2B0000}"/>
    <cellStyle name="Normal 127 2" xfId="14231" xr:uid="{00000000-0005-0000-0000-0000AF2B0000}"/>
    <cellStyle name="Normal 127 2 2" xfId="14257" xr:uid="{00000000-0005-0000-0000-0000B02B0000}"/>
    <cellStyle name="Normal 128" xfId="6177" xr:uid="{00000000-0005-0000-0000-0000B12B0000}"/>
    <cellStyle name="Normal 128 2" xfId="6178" xr:uid="{00000000-0005-0000-0000-0000B22B0000}"/>
    <cellStyle name="Normal 128 2 2" xfId="16667" xr:uid="{00000000-0005-0000-0000-0000B32B0000}"/>
    <cellStyle name="Normal 128 3" xfId="14139" xr:uid="{00000000-0005-0000-0000-0000B42B0000}"/>
    <cellStyle name="Normal 129" xfId="6195" xr:uid="{00000000-0005-0000-0000-0000B52B0000}"/>
    <cellStyle name="Normal 129 2" xfId="11350" xr:uid="{00000000-0005-0000-0000-0000B62B0000}"/>
    <cellStyle name="Normal 129 2 2" xfId="16668" xr:uid="{00000000-0005-0000-0000-0000B72B0000}"/>
    <cellStyle name="Normal 129 3" xfId="16669" xr:uid="{00000000-0005-0000-0000-0000B82B0000}"/>
    <cellStyle name="Normal 13" xfId="347" xr:uid="{00000000-0005-0000-0000-0000B92B0000}"/>
    <cellStyle name="Normal 13 2" xfId="2384" xr:uid="{00000000-0005-0000-0000-0000BA2B0000}"/>
    <cellStyle name="Normal 13 2 10" xfId="11351" xr:uid="{00000000-0005-0000-0000-0000BB2B0000}"/>
    <cellStyle name="Normal 13 2 10 2" xfId="16670" xr:uid="{00000000-0005-0000-0000-0000BC2B0000}"/>
    <cellStyle name="Normal 13 2 11" xfId="11352" xr:uid="{00000000-0005-0000-0000-0000BD2B0000}"/>
    <cellStyle name="Normal 13 2 2" xfId="2385" xr:uid="{00000000-0005-0000-0000-0000BE2B0000}"/>
    <cellStyle name="Normal 13 2 2 2" xfId="2386" xr:uid="{00000000-0005-0000-0000-0000BF2B0000}"/>
    <cellStyle name="Normal 13 2 2 2 2" xfId="2387" xr:uid="{00000000-0005-0000-0000-0000C02B0000}"/>
    <cellStyle name="Normal 13 2 2 2 2 2" xfId="5172" xr:uid="{00000000-0005-0000-0000-0000C12B0000}"/>
    <cellStyle name="Normal 13 2 2 2 2 2 2" xfId="16671" xr:uid="{00000000-0005-0000-0000-0000C22B0000}"/>
    <cellStyle name="Normal 13 2 2 2 2 3" xfId="11353" xr:uid="{00000000-0005-0000-0000-0000C32B0000}"/>
    <cellStyle name="Normal 13 2 2 2 2 4" xfId="11354" xr:uid="{00000000-0005-0000-0000-0000C42B0000}"/>
    <cellStyle name="Normal 13 2 2 2 3" xfId="2388" xr:uid="{00000000-0005-0000-0000-0000C52B0000}"/>
    <cellStyle name="Normal 13 2 2 2 3 2" xfId="5173" xr:uid="{00000000-0005-0000-0000-0000C62B0000}"/>
    <cellStyle name="Normal 13 2 2 2 3 2 2" xfId="16672" xr:uid="{00000000-0005-0000-0000-0000C72B0000}"/>
    <cellStyle name="Normal 13 2 2 2 3 3" xfId="11355" xr:uid="{00000000-0005-0000-0000-0000C82B0000}"/>
    <cellStyle name="Normal 13 2 2 2 3 4" xfId="11356" xr:uid="{00000000-0005-0000-0000-0000C92B0000}"/>
    <cellStyle name="Normal 13 2 2 2 4" xfId="2389" xr:uid="{00000000-0005-0000-0000-0000CA2B0000}"/>
    <cellStyle name="Normal 13 2 2 2 4 2" xfId="5174" xr:uid="{00000000-0005-0000-0000-0000CB2B0000}"/>
    <cellStyle name="Normal 13 2 2 2 4 2 2" xfId="16673" xr:uid="{00000000-0005-0000-0000-0000CC2B0000}"/>
    <cellStyle name="Normal 13 2 2 2 4 3" xfId="11357" xr:uid="{00000000-0005-0000-0000-0000CD2B0000}"/>
    <cellStyle name="Normal 13 2 2 2 4 4" xfId="11358" xr:uid="{00000000-0005-0000-0000-0000CE2B0000}"/>
    <cellStyle name="Normal 13 2 2 2 5" xfId="5171" xr:uid="{00000000-0005-0000-0000-0000CF2B0000}"/>
    <cellStyle name="Normal 13 2 2 2 5 2" xfId="16674" xr:uid="{00000000-0005-0000-0000-0000D02B0000}"/>
    <cellStyle name="Normal 13 2 2 2 6" xfId="11359" xr:uid="{00000000-0005-0000-0000-0000D12B0000}"/>
    <cellStyle name="Normal 13 2 2 2 7" xfId="11360" xr:uid="{00000000-0005-0000-0000-0000D22B0000}"/>
    <cellStyle name="Normal 13 2 2 3" xfId="2390" xr:uid="{00000000-0005-0000-0000-0000D32B0000}"/>
    <cellStyle name="Normal 13 2 2 3 2" xfId="5175" xr:uid="{00000000-0005-0000-0000-0000D42B0000}"/>
    <cellStyle name="Normal 13 2 2 3 2 2" xfId="16675" xr:uid="{00000000-0005-0000-0000-0000D52B0000}"/>
    <cellStyle name="Normal 13 2 2 3 3" xfId="11361" xr:uid="{00000000-0005-0000-0000-0000D62B0000}"/>
    <cellStyle name="Normal 13 2 2 3 4" xfId="11362" xr:uid="{00000000-0005-0000-0000-0000D72B0000}"/>
    <cellStyle name="Normal 13 2 2 4" xfId="2391" xr:uid="{00000000-0005-0000-0000-0000D82B0000}"/>
    <cellStyle name="Normal 13 2 2 4 2" xfId="5176" xr:uid="{00000000-0005-0000-0000-0000D92B0000}"/>
    <cellStyle name="Normal 13 2 2 4 2 2" xfId="16676" xr:uid="{00000000-0005-0000-0000-0000DA2B0000}"/>
    <cellStyle name="Normal 13 2 2 4 3" xfId="11363" xr:uid="{00000000-0005-0000-0000-0000DB2B0000}"/>
    <cellStyle name="Normal 13 2 2 4 4" xfId="11364" xr:uid="{00000000-0005-0000-0000-0000DC2B0000}"/>
    <cellStyle name="Normal 13 2 2 5" xfId="2392" xr:uid="{00000000-0005-0000-0000-0000DD2B0000}"/>
    <cellStyle name="Normal 13 2 2 5 2" xfId="5177" xr:uid="{00000000-0005-0000-0000-0000DE2B0000}"/>
    <cellStyle name="Normal 13 2 2 5 2 2" xfId="16677" xr:uid="{00000000-0005-0000-0000-0000DF2B0000}"/>
    <cellStyle name="Normal 13 2 2 5 3" xfId="11365" xr:uid="{00000000-0005-0000-0000-0000E02B0000}"/>
    <cellStyle name="Normal 13 2 2 5 4" xfId="11366" xr:uid="{00000000-0005-0000-0000-0000E12B0000}"/>
    <cellStyle name="Normal 13 2 2 6" xfId="5170" xr:uid="{00000000-0005-0000-0000-0000E22B0000}"/>
    <cellStyle name="Normal 13 2 2 6 2" xfId="16678" xr:uid="{00000000-0005-0000-0000-0000E32B0000}"/>
    <cellStyle name="Normal 13 2 2 7" xfId="11367" xr:uid="{00000000-0005-0000-0000-0000E42B0000}"/>
    <cellStyle name="Normal 13 2 2 8" xfId="11368" xr:uid="{00000000-0005-0000-0000-0000E52B0000}"/>
    <cellStyle name="Normal 13 2 3" xfId="2393" xr:uid="{00000000-0005-0000-0000-0000E62B0000}"/>
    <cellStyle name="Normal 13 2 3 2" xfId="2394" xr:uid="{00000000-0005-0000-0000-0000E72B0000}"/>
    <cellStyle name="Normal 13 2 3 2 2" xfId="2395" xr:uid="{00000000-0005-0000-0000-0000E82B0000}"/>
    <cellStyle name="Normal 13 2 3 2 2 2" xfId="5180" xr:uid="{00000000-0005-0000-0000-0000E92B0000}"/>
    <cellStyle name="Normal 13 2 3 2 2 2 2" xfId="16679" xr:uid="{00000000-0005-0000-0000-0000EA2B0000}"/>
    <cellStyle name="Normal 13 2 3 2 2 3" xfId="11369" xr:uid="{00000000-0005-0000-0000-0000EB2B0000}"/>
    <cellStyle name="Normal 13 2 3 2 2 4" xfId="11370" xr:uid="{00000000-0005-0000-0000-0000EC2B0000}"/>
    <cellStyle name="Normal 13 2 3 2 3" xfId="2396" xr:uid="{00000000-0005-0000-0000-0000ED2B0000}"/>
    <cellStyle name="Normal 13 2 3 2 3 2" xfId="5181" xr:uid="{00000000-0005-0000-0000-0000EE2B0000}"/>
    <cellStyle name="Normal 13 2 3 2 3 2 2" xfId="16680" xr:uid="{00000000-0005-0000-0000-0000EF2B0000}"/>
    <cellStyle name="Normal 13 2 3 2 3 3" xfId="11371" xr:uid="{00000000-0005-0000-0000-0000F02B0000}"/>
    <cellStyle name="Normal 13 2 3 2 3 4" xfId="11372" xr:uid="{00000000-0005-0000-0000-0000F12B0000}"/>
    <cellStyle name="Normal 13 2 3 2 4" xfId="2397" xr:uid="{00000000-0005-0000-0000-0000F22B0000}"/>
    <cellStyle name="Normal 13 2 3 2 4 2" xfId="5182" xr:uid="{00000000-0005-0000-0000-0000F32B0000}"/>
    <cellStyle name="Normal 13 2 3 2 4 2 2" xfId="16681" xr:uid="{00000000-0005-0000-0000-0000F42B0000}"/>
    <cellStyle name="Normal 13 2 3 2 4 3" xfId="11373" xr:uid="{00000000-0005-0000-0000-0000F52B0000}"/>
    <cellStyle name="Normal 13 2 3 2 4 4" xfId="11374" xr:uid="{00000000-0005-0000-0000-0000F62B0000}"/>
    <cellStyle name="Normal 13 2 3 2 5" xfId="5179" xr:uid="{00000000-0005-0000-0000-0000F72B0000}"/>
    <cellStyle name="Normal 13 2 3 2 5 2" xfId="16682" xr:uid="{00000000-0005-0000-0000-0000F82B0000}"/>
    <cellStyle name="Normal 13 2 3 2 6" xfId="11375" xr:uid="{00000000-0005-0000-0000-0000F92B0000}"/>
    <cellStyle name="Normal 13 2 3 2 7" xfId="11376" xr:uid="{00000000-0005-0000-0000-0000FA2B0000}"/>
    <cellStyle name="Normal 13 2 3 3" xfId="2398" xr:uid="{00000000-0005-0000-0000-0000FB2B0000}"/>
    <cellStyle name="Normal 13 2 3 3 2" xfId="5183" xr:uid="{00000000-0005-0000-0000-0000FC2B0000}"/>
    <cellStyle name="Normal 13 2 3 3 2 2" xfId="16683" xr:uid="{00000000-0005-0000-0000-0000FD2B0000}"/>
    <cellStyle name="Normal 13 2 3 3 3" xfId="11377" xr:uid="{00000000-0005-0000-0000-0000FE2B0000}"/>
    <cellStyle name="Normal 13 2 3 3 4" xfId="11378" xr:uid="{00000000-0005-0000-0000-0000FF2B0000}"/>
    <cellStyle name="Normal 13 2 3 4" xfId="2399" xr:uid="{00000000-0005-0000-0000-0000002C0000}"/>
    <cellStyle name="Normal 13 2 3 4 2" xfId="5184" xr:uid="{00000000-0005-0000-0000-0000012C0000}"/>
    <cellStyle name="Normal 13 2 3 4 2 2" xfId="16684" xr:uid="{00000000-0005-0000-0000-0000022C0000}"/>
    <cellStyle name="Normal 13 2 3 4 3" xfId="11379" xr:uid="{00000000-0005-0000-0000-0000032C0000}"/>
    <cellStyle name="Normal 13 2 3 4 4" xfId="11380" xr:uid="{00000000-0005-0000-0000-0000042C0000}"/>
    <cellStyle name="Normal 13 2 3 5" xfId="2400" xr:uid="{00000000-0005-0000-0000-0000052C0000}"/>
    <cellStyle name="Normal 13 2 3 5 2" xfId="5185" xr:uid="{00000000-0005-0000-0000-0000062C0000}"/>
    <cellStyle name="Normal 13 2 3 5 2 2" xfId="16685" xr:uid="{00000000-0005-0000-0000-0000072C0000}"/>
    <cellStyle name="Normal 13 2 3 5 3" xfId="11381" xr:uid="{00000000-0005-0000-0000-0000082C0000}"/>
    <cellStyle name="Normal 13 2 3 5 4" xfId="11382" xr:uid="{00000000-0005-0000-0000-0000092C0000}"/>
    <cellStyle name="Normal 13 2 3 6" xfId="5178" xr:uid="{00000000-0005-0000-0000-00000A2C0000}"/>
    <cellStyle name="Normal 13 2 3 6 2" xfId="16686" xr:uid="{00000000-0005-0000-0000-00000B2C0000}"/>
    <cellStyle name="Normal 13 2 3 7" xfId="11383" xr:uid="{00000000-0005-0000-0000-00000C2C0000}"/>
    <cellStyle name="Normal 13 2 3 8" xfId="11384" xr:uid="{00000000-0005-0000-0000-00000D2C0000}"/>
    <cellStyle name="Normal 13 2 4" xfId="2401" xr:uid="{00000000-0005-0000-0000-00000E2C0000}"/>
    <cellStyle name="Normal 13 2 4 2" xfId="2402" xr:uid="{00000000-0005-0000-0000-00000F2C0000}"/>
    <cellStyle name="Normal 13 2 4 2 2" xfId="5187" xr:uid="{00000000-0005-0000-0000-0000102C0000}"/>
    <cellStyle name="Normal 13 2 4 2 2 2" xfId="16687" xr:uid="{00000000-0005-0000-0000-0000112C0000}"/>
    <cellStyle name="Normal 13 2 4 2 3" xfId="11385" xr:uid="{00000000-0005-0000-0000-0000122C0000}"/>
    <cellStyle name="Normal 13 2 4 2 4" xfId="11386" xr:uid="{00000000-0005-0000-0000-0000132C0000}"/>
    <cellStyle name="Normal 13 2 4 3" xfId="2403" xr:uid="{00000000-0005-0000-0000-0000142C0000}"/>
    <cellStyle name="Normal 13 2 4 3 2" xfId="5188" xr:uid="{00000000-0005-0000-0000-0000152C0000}"/>
    <cellStyle name="Normal 13 2 4 3 2 2" xfId="16688" xr:uid="{00000000-0005-0000-0000-0000162C0000}"/>
    <cellStyle name="Normal 13 2 4 3 3" xfId="11387" xr:uid="{00000000-0005-0000-0000-0000172C0000}"/>
    <cellStyle name="Normal 13 2 4 3 4" xfId="11388" xr:uid="{00000000-0005-0000-0000-0000182C0000}"/>
    <cellStyle name="Normal 13 2 4 4" xfId="2404" xr:uid="{00000000-0005-0000-0000-0000192C0000}"/>
    <cellStyle name="Normal 13 2 4 4 2" xfId="5189" xr:uid="{00000000-0005-0000-0000-00001A2C0000}"/>
    <cellStyle name="Normal 13 2 4 4 2 2" xfId="16689" xr:uid="{00000000-0005-0000-0000-00001B2C0000}"/>
    <cellStyle name="Normal 13 2 4 4 3" xfId="11389" xr:uid="{00000000-0005-0000-0000-00001C2C0000}"/>
    <cellStyle name="Normal 13 2 4 4 4" xfId="11390" xr:uid="{00000000-0005-0000-0000-00001D2C0000}"/>
    <cellStyle name="Normal 13 2 4 5" xfId="5186" xr:uid="{00000000-0005-0000-0000-00001E2C0000}"/>
    <cellStyle name="Normal 13 2 4 5 2" xfId="16690" xr:uid="{00000000-0005-0000-0000-00001F2C0000}"/>
    <cellStyle name="Normal 13 2 4 6" xfId="11391" xr:uid="{00000000-0005-0000-0000-0000202C0000}"/>
    <cellStyle name="Normal 13 2 4 7" xfId="11392" xr:uid="{00000000-0005-0000-0000-0000212C0000}"/>
    <cellStyle name="Normal 13 2 5" xfId="2405" xr:uid="{00000000-0005-0000-0000-0000222C0000}"/>
    <cellStyle name="Normal 13 2 5 2" xfId="2406" xr:uid="{00000000-0005-0000-0000-0000232C0000}"/>
    <cellStyle name="Normal 13 2 5 2 2" xfId="5191" xr:uid="{00000000-0005-0000-0000-0000242C0000}"/>
    <cellStyle name="Normal 13 2 5 2 2 2" xfId="16691" xr:uid="{00000000-0005-0000-0000-0000252C0000}"/>
    <cellStyle name="Normal 13 2 5 2 3" xfId="11393" xr:uid="{00000000-0005-0000-0000-0000262C0000}"/>
    <cellStyle name="Normal 13 2 5 2 4" xfId="11394" xr:uid="{00000000-0005-0000-0000-0000272C0000}"/>
    <cellStyle name="Normal 13 2 5 3" xfId="2407" xr:uid="{00000000-0005-0000-0000-0000282C0000}"/>
    <cellStyle name="Normal 13 2 5 3 2" xfId="5192" xr:uid="{00000000-0005-0000-0000-0000292C0000}"/>
    <cellStyle name="Normal 13 2 5 3 2 2" xfId="16692" xr:uid="{00000000-0005-0000-0000-00002A2C0000}"/>
    <cellStyle name="Normal 13 2 5 3 3" xfId="11395" xr:uid="{00000000-0005-0000-0000-00002B2C0000}"/>
    <cellStyle name="Normal 13 2 5 3 4" xfId="11396" xr:uid="{00000000-0005-0000-0000-00002C2C0000}"/>
    <cellStyle name="Normal 13 2 5 4" xfId="2408" xr:uid="{00000000-0005-0000-0000-00002D2C0000}"/>
    <cellStyle name="Normal 13 2 5 4 2" xfId="5193" xr:uid="{00000000-0005-0000-0000-00002E2C0000}"/>
    <cellStyle name="Normal 13 2 5 4 2 2" xfId="16693" xr:uid="{00000000-0005-0000-0000-00002F2C0000}"/>
    <cellStyle name="Normal 13 2 5 4 3" xfId="11397" xr:uid="{00000000-0005-0000-0000-0000302C0000}"/>
    <cellStyle name="Normal 13 2 5 4 4" xfId="11398" xr:uid="{00000000-0005-0000-0000-0000312C0000}"/>
    <cellStyle name="Normal 13 2 5 5" xfId="5190" xr:uid="{00000000-0005-0000-0000-0000322C0000}"/>
    <cellStyle name="Normal 13 2 5 5 2" xfId="16694" xr:uid="{00000000-0005-0000-0000-0000332C0000}"/>
    <cellStyle name="Normal 13 2 5 6" xfId="11399" xr:uid="{00000000-0005-0000-0000-0000342C0000}"/>
    <cellStyle name="Normal 13 2 5 7" xfId="11400" xr:uid="{00000000-0005-0000-0000-0000352C0000}"/>
    <cellStyle name="Normal 13 2 6" xfId="2409" xr:uid="{00000000-0005-0000-0000-0000362C0000}"/>
    <cellStyle name="Normal 13 2 6 2" xfId="5194" xr:uid="{00000000-0005-0000-0000-0000372C0000}"/>
    <cellStyle name="Normal 13 2 6 2 2" xfId="16695" xr:uid="{00000000-0005-0000-0000-0000382C0000}"/>
    <cellStyle name="Normal 13 2 6 3" xfId="11401" xr:uid="{00000000-0005-0000-0000-0000392C0000}"/>
    <cellStyle name="Normal 13 2 6 4" xfId="11402" xr:uid="{00000000-0005-0000-0000-00003A2C0000}"/>
    <cellStyle name="Normal 13 2 7" xfId="2410" xr:uid="{00000000-0005-0000-0000-00003B2C0000}"/>
    <cellStyle name="Normal 13 2 7 2" xfId="5195" xr:uid="{00000000-0005-0000-0000-00003C2C0000}"/>
    <cellStyle name="Normal 13 2 7 2 2" xfId="16696" xr:uid="{00000000-0005-0000-0000-00003D2C0000}"/>
    <cellStyle name="Normal 13 2 7 3" xfId="11403" xr:uid="{00000000-0005-0000-0000-00003E2C0000}"/>
    <cellStyle name="Normal 13 2 7 4" xfId="11404" xr:uid="{00000000-0005-0000-0000-00003F2C0000}"/>
    <cellStyle name="Normal 13 2 8" xfId="2411" xr:uid="{00000000-0005-0000-0000-0000402C0000}"/>
    <cellStyle name="Normal 13 2 8 2" xfId="5196" xr:uid="{00000000-0005-0000-0000-0000412C0000}"/>
    <cellStyle name="Normal 13 2 8 2 2" xfId="16697" xr:uid="{00000000-0005-0000-0000-0000422C0000}"/>
    <cellStyle name="Normal 13 2 8 3" xfId="11405" xr:uid="{00000000-0005-0000-0000-0000432C0000}"/>
    <cellStyle name="Normal 13 2 8 4" xfId="11406" xr:uid="{00000000-0005-0000-0000-0000442C0000}"/>
    <cellStyle name="Normal 13 2 9" xfId="5169" xr:uid="{00000000-0005-0000-0000-0000452C0000}"/>
    <cellStyle name="Normal 13 2 9 2" xfId="16698" xr:uid="{00000000-0005-0000-0000-0000462C0000}"/>
    <cellStyle name="Normal 13 3" xfId="2412" xr:uid="{00000000-0005-0000-0000-0000472C0000}"/>
    <cellStyle name="Normal 13 3 2" xfId="11407" xr:uid="{00000000-0005-0000-0000-0000482C0000}"/>
    <cellStyle name="Normal 13 3 2 2" xfId="16699" xr:uid="{00000000-0005-0000-0000-0000492C0000}"/>
    <cellStyle name="Normal 13 3 3" xfId="11408" xr:uid="{00000000-0005-0000-0000-00004A2C0000}"/>
    <cellStyle name="Normal 13 4" xfId="2413" xr:uid="{00000000-0005-0000-0000-00004B2C0000}"/>
    <cellStyle name="Normal 13 4 2" xfId="5197" xr:uid="{00000000-0005-0000-0000-00004C2C0000}"/>
    <cellStyle name="Normal 13 4 2 2" xfId="16700" xr:uid="{00000000-0005-0000-0000-00004D2C0000}"/>
    <cellStyle name="Normal 13 4 3" xfId="11409" xr:uid="{00000000-0005-0000-0000-00004E2C0000}"/>
    <cellStyle name="Normal 13 4 4" xfId="11410" xr:uid="{00000000-0005-0000-0000-00004F2C0000}"/>
    <cellStyle name="Normal 13 5" xfId="2414" xr:uid="{00000000-0005-0000-0000-0000502C0000}"/>
    <cellStyle name="Normal 13 5 2" xfId="5198" xr:uid="{00000000-0005-0000-0000-0000512C0000}"/>
    <cellStyle name="Normal 13 5 2 2" xfId="16701" xr:uid="{00000000-0005-0000-0000-0000522C0000}"/>
    <cellStyle name="Normal 13 5 3" xfId="11411" xr:uid="{00000000-0005-0000-0000-0000532C0000}"/>
    <cellStyle name="Normal 13 5 4" xfId="11412" xr:uid="{00000000-0005-0000-0000-0000542C0000}"/>
    <cellStyle name="Normal 13 6" xfId="2415" xr:uid="{00000000-0005-0000-0000-0000552C0000}"/>
    <cellStyle name="Normal 13 6 2" xfId="5199" xr:uid="{00000000-0005-0000-0000-0000562C0000}"/>
    <cellStyle name="Normal 13 6 2 2" xfId="16702" xr:uid="{00000000-0005-0000-0000-0000572C0000}"/>
    <cellStyle name="Normal 13 6 3" xfId="11413" xr:uid="{00000000-0005-0000-0000-0000582C0000}"/>
    <cellStyle name="Normal 13 6 4" xfId="11414" xr:uid="{00000000-0005-0000-0000-0000592C0000}"/>
    <cellStyle name="Normal 13 7" xfId="2416" xr:uid="{00000000-0005-0000-0000-00005A2C0000}"/>
    <cellStyle name="Normal 13 8" xfId="11415" xr:uid="{00000000-0005-0000-0000-00005B2C0000}"/>
    <cellStyle name="Normal 13 8 2" xfId="16703" xr:uid="{00000000-0005-0000-0000-00005C2C0000}"/>
    <cellStyle name="Normal 13 9" xfId="11416" xr:uid="{00000000-0005-0000-0000-00005D2C0000}"/>
    <cellStyle name="Normal 130" xfId="6241" xr:uid="{00000000-0005-0000-0000-00005E2C0000}"/>
    <cellStyle name="Normal 130 2" xfId="16704" xr:uid="{00000000-0005-0000-0000-00005F2C0000}"/>
    <cellStyle name="Normal 130 2 2" xfId="19284" xr:uid="{00000000-0005-0000-0000-0000602C0000}"/>
    <cellStyle name="Normal 131" xfId="6245" xr:uid="{00000000-0005-0000-0000-0000612C0000}"/>
    <cellStyle name="Normal 131 2" xfId="14232" xr:uid="{00000000-0005-0000-0000-0000622C0000}"/>
    <cellStyle name="Normal 131 2 2" xfId="14233" xr:uid="{00000000-0005-0000-0000-0000632C0000}"/>
    <cellStyle name="Normal 132" xfId="11417" xr:uid="{00000000-0005-0000-0000-0000642C0000}"/>
    <cellStyle name="Normal 132 2" xfId="11418" xr:uid="{00000000-0005-0000-0000-0000652C0000}"/>
    <cellStyle name="Normal 132 3" xfId="16705" xr:uid="{00000000-0005-0000-0000-0000662C0000}"/>
    <cellStyle name="Normal 133" xfId="11419" xr:uid="{00000000-0005-0000-0000-0000672C0000}"/>
    <cellStyle name="Normal 133 2" xfId="11420" xr:uid="{00000000-0005-0000-0000-0000682C0000}"/>
    <cellStyle name="Normal 133 3" xfId="16706" xr:uid="{00000000-0005-0000-0000-0000692C0000}"/>
    <cellStyle name="Normal 134" xfId="11421" xr:uid="{00000000-0005-0000-0000-00006A2C0000}"/>
    <cellStyle name="Normal 134 2" xfId="11422" xr:uid="{00000000-0005-0000-0000-00006B2C0000}"/>
    <cellStyle name="Normal 134 2 2" xfId="14265" xr:uid="{00000000-0005-0000-0000-00006C2C0000}"/>
    <cellStyle name="Normal 134 3" xfId="14258" xr:uid="{00000000-0005-0000-0000-00006D2C0000}"/>
    <cellStyle name="Normal 134 4" xfId="19288" xr:uid="{00000000-0005-0000-0000-00006E2C0000}"/>
    <cellStyle name="Normal 135" xfId="14110" xr:uid="{00000000-0005-0000-0000-00006F2C0000}"/>
    <cellStyle name="Normal 136" xfId="14136" xr:uid="{00000000-0005-0000-0000-0000702C0000}"/>
    <cellStyle name="Normal 136 2" xfId="14263" xr:uid="{00000000-0005-0000-0000-0000712C0000}"/>
    <cellStyle name="Normal 137" xfId="14140" xr:uid="{00000000-0005-0000-0000-0000722C0000}"/>
    <cellStyle name="Normal 137 2" xfId="14264" xr:uid="{00000000-0005-0000-0000-0000732C0000}"/>
    <cellStyle name="Normal 138" xfId="16707" xr:uid="{00000000-0005-0000-0000-0000742C0000}"/>
    <cellStyle name="Normal 138 2" xfId="14267" xr:uid="{00000000-0005-0000-0000-0000752C0000}"/>
    <cellStyle name="Normal 139" xfId="14142" xr:uid="{00000000-0005-0000-0000-0000762C0000}"/>
    <cellStyle name="Normal 14" xfId="348" xr:uid="{00000000-0005-0000-0000-0000772C0000}"/>
    <cellStyle name="Normal 14 2" xfId="349" xr:uid="{00000000-0005-0000-0000-0000782C0000}"/>
    <cellStyle name="Normal 14 2 2" xfId="2417" xr:uid="{00000000-0005-0000-0000-0000792C0000}"/>
    <cellStyle name="Normal 14 2 2 2" xfId="2418" xr:uid="{00000000-0005-0000-0000-00007A2C0000}"/>
    <cellStyle name="Normal 14 2 2 2 2" xfId="2419" xr:uid="{00000000-0005-0000-0000-00007B2C0000}"/>
    <cellStyle name="Normal 14 2 2 2 2 2" xfId="5202" xr:uid="{00000000-0005-0000-0000-00007C2C0000}"/>
    <cellStyle name="Normal 14 2 2 2 2 2 2" xfId="16708" xr:uid="{00000000-0005-0000-0000-00007D2C0000}"/>
    <cellStyle name="Normal 14 2 2 2 2 3" xfId="11423" xr:uid="{00000000-0005-0000-0000-00007E2C0000}"/>
    <cellStyle name="Normal 14 2 2 2 2 4" xfId="11424" xr:uid="{00000000-0005-0000-0000-00007F2C0000}"/>
    <cellStyle name="Normal 14 2 2 2 3" xfId="2420" xr:uid="{00000000-0005-0000-0000-0000802C0000}"/>
    <cellStyle name="Normal 14 2 2 2 3 2" xfId="5203" xr:uid="{00000000-0005-0000-0000-0000812C0000}"/>
    <cellStyle name="Normal 14 2 2 2 3 2 2" xfId="16709" xr:uid="{00000000-0005-0000-0000-0000822C0000}"/>
    <cellStyle name="Normal 14 2 2 2 3 3" xfId="11425" xr:uid="{00000000-0005-0000-0000-0000832C0000}"/>
    <cellStyle name="Normal 14 2 2 2 3 4" xfId="11426" xr:uid="{00000000-0005-0000-0000-0000842C0000}"/>
    <cellStyle name="Normal 14 2 2 2 4" xfId="2421" xr:uid="{00000000-0005-0000-0000-0000852C0000}"/>
    <cellStyle name="Normal 14 2 2 2 4 2" xfId="5204" xr:uid="{00000000-0005-0000-0000-0000862C0000}"/>
    <cellStyle name="Normal 14 2 2 2 4 2 2" xfId="16710" xr:uid="{00000000-0005-0000-0000-0000872C0000}"/>
    <cellStyle name="Normal 14 2 2 2 4 3" xfId="11427" xr:uid="{00000000-0005-0000-0000-0000882C0000}"/>
    <cellStyle name="Normal 14 2 2 2 4 4" xfId="11428" xr:uid="{00000000-0005-0000-0000-0000892C0000}"/>
    <cellStyle name="Normal 14 2 2 2 5" xfId="5201" xr:uid="{00000000-0005-0000-0000-00008A2C0000}"/>
    <cellStyle name="Normal 14 2 2 2 5 2" xfId="16711" xr:uid="{00000000-0005-0000-0000-00008B2C0000}"/>
    <cellStyle name="Normal 14 2 2 2 6" xfId="11429" xr:uid="{00000000-0005-0000-0000-00008C2C0000}"/>
    <cellStyle name="Normal 14 2 2 2 7" xfId="11430" xr:uid="{00000000-0005-0000-0000-00008D2C0000}"/>
    <cellStyle name="Normal 14 2 2 3" xfId="2422" xr:uid="{00000000-0005-0000-0000-00008E2C0000}"/>
    <cellStyle name="Normal 14 2 2 3 2" xfId="5205" xr:uid="{00000000-0005-0000-0000-00008F2C0000}"/>
    <cellStyle name="Normal 14 2 2 3 2 2" xfId="16712" xr:uid="{00000000-0005-0000-0000-0000902C0000}"/>
    <cellStyle name="Normal 14 2 2 3 3" xfId="11431" xr:uid="{00000000-0005-0000-0000-0000912C0000}"/>
    <cellStyle name="Normal 14 2 2 3 4" xfId="11432" xr:uid="{00000000-0005-0000-0000-0000922C0000}"/>
    <cellStyle name="Normal 14 2 2 4" xfId="2423" xr:uid="{00000000-0005-0000-0000-0000932C0000}"/>
    <cellStyle name="Normal 14 2 2 4 2" xfId="5206" xr:uid="{00000000-0005-0000-0000-0000942C0000}"/>
    <cellStyle name="Normal 14 2 2 4 2 2" xfId="16713" xr:uid="{00000000-0005-0000-0000-0000952C0000}"/>
    <cellStyle name="Normal 14 2 2 4 3" xfId="11433" xr:uid="{00000000-0005-0000-0000-0000962C0000}"/>
    <cellStyle name="Normal 14 2 2 4 4" xfId="11434" xr:uid="{00000000-0005-0000-0000-0000972C0000}"/>
    <cellStyle name="Normal 14 2 2 5" xfId="2424" xr:uid="{00000000-0005-0000-0000-0000982C0000}"/>
    <cellStyle name="Normal 14 2 2 5 2" xfId="5207" xr:uid="{00000000-0005-0000-0000-0000992C0000}"/>
    <cellStyle name="Normal 14 2 2 5 2 2" xfId="16714" xr:uid="{00000000-0005-0000-0000-00009A2C0000}"/>
    <cellStyle name="Normal 14 2 2 5 3" xfId="11435" xr:uid="{00000000-0005-0000-0000-00009B2C0000}"/>
    <cellStyle name="Normal 14 2 2 5 4" xfId="11436" xr:uid="{00000000-0005-0000-0000-00009C2C0000}"/>
    <cellStyle name="Normal 14 2 2 6" xfId="5200" xr:uid="{00000000-0005-0000-0000-00009D2C0000}"/>
    <cellStyle name="Normal 14 2 2 6 2" xfId="16715" xr:uid="{00000000-0005-0000-0000-00009E2C0000}"/>
    <cellStyle name="Normal 14 2 2 7" xfId="11437" xr:uid="{00000000-0005-0000-0000-00009F2C0000}"/>
    <cellStyle name="Normal 14 2 2 8" xfId="11438" xr:uid="{00000000-0005-0000-0000-0000A02C0000}"/>
    <cellStyle name="Normal 14 2 3" xfId="2425" xr:uid="{00000000-0005-0000-0000-0000A12C0000}"/>
    <cellStyle name="Normal 14 2 3 2" xfId="2426" xr:uid="{00000000-0005-0000-0000-0000A22C0000}"/>
    <cellStyle name="Normal 14 2 3 2 2" xfId="2427" xr:uid="{00000000-0005-0000-0000-0000A32C0000}"/>
    <cellStyle name="Normal 14 2 3 2 2 2" xfId="5210" xr:uid="{00000000-0005-0000-0000-0000A42C0000}"/>
    <cellStyle name="Normal 14 2 3 2 2 2 2" xfId="16716" xr:uid="{00000000-0005-0000-0000-0000A52C0000}"/>
    <cellStyle name="Normal 14 2 3 2 2 3" xfId="11439" xr:uid="{00000000-0005-0000-0000-0000A62C0000}"/>
    <cellStyle name="Normal 14 2 3 2 2 4" xfId="11440" xr:uid="{00000000-0005-0000-0000-0000A72C0000}"/>
    <cellStyle name="Normal 14 2 3 2 3" xfId="2428" xr:uid="{00000000-0005-0000-0000-0000A82C0000}"/>
    <cellStyle name="Normal 14 2 3 2 3 2" xfId="5211" xr:uid="{00000000-0005-0000-0000-0000A92C0000}"/>
    <cellStyle name="Normal 14 2 3 2 3 2 2" xfId="16717" xr:uid="{00000000-0005-0000-0000-0000AA2C0000}"/>
    <cellStyle name="Normal 14 2 3 2 3 3" xfId="11441" xr:uid="{00000000-0005-0000-0000-0000AB2C0000}"/>
    <cellStyle name="Normal 14 2 3 2 3 4" xfId="11442" xr:uid="{00000000-0005-0000-0000-0000AC2C0000}"/>
    <cellStyle name="Normal 14 2 3 2 4" xfId="2429" xr:uid="{00000000-0005-0000-0000-0000AD2C0000}"/>
    <cellStyle name="Normal 14 2 3 2 4 2" xfId="5212" xr:uid="{00000000-0005-0000-0000-0000AE2C0000}"/>
    <cellStyle name="Normal 14 2 3 2 4 2 2" xfId="16718" xr:uid="{00000000-0005-0000-0000-0000AF2C0000}"/>
    <cellStyle name="Normal 14 2 3 2 4 3" xfId="11443" xr:uid="{00000000-0005-0000-0000-0000B02C0000}"/>
    <cellStyle name="Normal 14 2 3 2 4 4" xfId="11444" xr:uid="{00000000-0005-0000-0000-0000B12C0000}"/>
    <cellStyle name="Normal 14 2 3 2 5" xfId="5209" xr:uid="{00000000-0005-0000-0000-0000B22C0000}"/>
    <cellStyle name="Normal 14 2 3 2 5 2" xfId="16719" xr:uid="{00000000-0005-0000-0000-0000B32C0000}"/>
    <cellStyle name="Normal 14 2 3 2 6" xfId="11445" xr:uid="{00000000-0005-0000-0000-0000B42C0000}"/>
    <cellStyle name="Normal 14 2 3 2 7" xfId="11446" xr:uid="{00000000-0005-0000-0000-0000B52C0000}"/>
    <cellStyle name="Normal 14 2 3 3" xfId="2430" xr:uid="{00000000-0005-0000-0000-0000B62C0000}"/>
    <cellStyle name="Normal 14 2 3 3 2" xfId="5213" xr:uid="{00000000-0005-0000-0000-0000B72C0000}"/>
    <cellStyle name="Normal 14 2 3 3 2 2" xfId="16720" xr:uid="{00000000-0005-0000-0000-0000B82C0000}"/>
    <cellStyle name="Normal 14 2 3 3 3" xfId="11447" xr:uid="{00000000-0005-0000-0000-0000B92C0000}"/>
    <cellStyle name="Normal 14 2 3 3 4" xfId="11448" xr:uid="{00000000-0005-0000-0000-0000BA2C0000}"/>
    <cellStyle name="Normal 14 2 3 4" xfId="2431" xr:uid="{00000000-0005-0000-0000-0000BB2C0000}"/>
    <cellStyle name="Normal 14 2 3 4 2" xfId="5214" xr:uid="{00000000-0005-0000-0000-0000BC2C0000}"/>
    <cellStyle name="Normal 14 2 3 4 2 2" xfId="16721" xr:uid="{00000000-0005-0000-0000-0000BD2C0000}"/>
    <cellStyle name="Normal 14 2 3 4 3" xfId="11449" xr:uid="{00000000-0005-0000-0000-0000BE2C0000}"/>
    <cellStyle name="Normal 14 2 3 4 4" xfId="11450" xr:uid="{00000000-0005-0000-0000-0000BF2C0000}"/>
    <cellStyle name="Normal 14 2 3 5" xfId="2432" xr:uid="{00000000-0005-0000-0000-0000C02C0000}"/>
    <cellStyle name="Normal 14 2 3 5 2" xfId="5215" xr:uid="{00000000-0005-0000-0000-0000C12C0000}"/>
    <cellStyle name="Normal 14 2 3 5 2 2" xfId="16722" xr:uid="{00000000-0005-0000-0000-0000C22C0000}"/>
    <cellStyle name="Normal 14 2 3 5 3" xfId="11451" xr:uid="{00000000-0005-0000-0000-0000C32C0000}"/>
    <cellStyle name="Normal 14 2 3 5 4" xfId="11452" xr:uid="{00000000-0005-0000-0000-0000C42C0000}"/>
    <cellStyle name="Normal 14 2 3 6" xfId="5208" xr:uid="{00000000-0005-0000-0000-0000C52C0000}"/>
    <cellStyle name="Normal 14 2 3 6 2" xfId="16723" xr:uid="{00000000-0005-0000-0000-0000C62C0000}"/>
    <cellStyle name="Normal 14 2 3 7" xfId="11453" xr:uid="{00000000-0005-0000-0000-0000C72C0000}"/>
    <cellStyle name="Normal 14 2 3 8" xfId="11454" xr:uid="{00000000-0005-0000-0000-0000C82C0000}"/>
    <cellStyle name="Normal 14 2 4" xfId="2433" xr:uid="{00000000-0005-0000-0000-0000C92C0000}"/>
    <cellStyle name="Normal 14 2 4 2" xfId="2434" xr:uid="{00000000-0005-0000-0000-0000CA2C0000}"/>
    <cellStyle name="Normal 14 2 4 2 2" xfId="5217" xr:uid="{00000000-0005-0000-0000-0000CB2C0000}"/>
    <cellStyle name="Normal 14 2 4 2 2 2" xfId="16724" xr:uid="{00000000-0005-0000-0000-0000CC2C0000}"/>
    <cellStyle name="Normal 14 2 4 2 3" xfId="11455" xr:uid="{00000000-0005-0000-0000-0000CD2C0000}"/>
    <cellStyle name="Normal 14 2 4 2 4" xfId="11456" xr:uid="{00000000-0005-0000-0000-0000CE2C0000}"/>
    <cellStyle name="Normal 14 2 4 3" xfId="2435" xr:uid="{00000000-0005-0000-0000-0000CF2C0000}"/>
    <cellStyle name="Normal 14 2 4 3 2" xfId="5218" xr:uid="{00000000-0005-0000-0000-0000D02C0000}"/>
    <cellStyle name="Normal 14 2 4 3 2 2" xfId="16725" xr:uid="{00000000-0005-0000-0000-0000D12C0000}"/>
    <cellStyle name="Normal 14 2 4 3 3" xfId="11457" xr:uid="{00000000-0005-0000-0000-0000D22C0000}"/>
    <cellStyle name="Normal 14 2 4 3 4" xfId="11458" xr:uid="{00000000-0005-0000-0000-0000D32C0000}"/>
    <cellStyle name="Normal 14 2 4 4" xfId="2436" xr:uid="{00000000-0005-0000-0000-0000D42C0000}"/>
    <cellStyle name="Normal 14 2 4 4 2" xfId="5219" xr:uid="{00000000-0005-0000-0000-0000D52C0000}"/>
    <cellStyle name="Normal 14 2 4 4 2 2" xfId="16726" xr:uid="{00000000-0005-0000-0000-0000D62C0000}"/>
    <cellStyle name="Normal 14 2 4 4 3" xfId="11459" xr:uid="{00000000-0005-0000-0000-0000D72C0000}"/>
    <cellStyle name="Normal 14 2 4 4 4" xfId="11460" xr:uid="{00000000-0005-0000-0000-0000D82C0000}"/>
    <cellStyle name="Normal 14 2 4 5" xfId="5216" xr:uid="{00000000-0005-0000-0000-0000D92C0000}"/>
    <cellStyle name="Normal 14 2 4 5 2" xfId="16727" xr:uid="{00000000-0005-0000-0000-0000DA2C0000}"/>
    <cellStyle name="Normal 14 2 4 6" xfId="11461" xr:uid="{00000000-0005-0000-0000-0000DB2C0000}"/>
    <cellStyle name="Normal 14 2 4 7" xfId="11462" xr:uid="{00000000-0005-0000-0000-0000DC2C0000}"/>
    <cellStyle name="Normal 14 2 5" xfId="2437" xr:uid="{00000000-0005-0000-0000-0000DD2C0000}"/>
    <cellStyle name="Normal 14 2 5 2" xfId="5220" xr:uid="{00000000-0005-0000-0000-0000DE2C0000}"/>
    <cellStyle name="Normal 14 2 5 2 2" xfId="16728" xr:uid="{00000000-0005-0000-0000-0000DF2C0000}"/>
    <cellStyle name="Normal 14 2 5 3" xfId="11463" xr:uid="{00000000-0005-0000-0000-0000E02C0000}"/>
    <cellStyle name="Normal 14 2 5 4" xfId="11464" xr:uid="{00000000-0005-0000-0000-0000E12C0000}"/>
    <cellStyle name="Normal 14 2 6" xfId="2438" xr:uid="{00000000-0005-0000-0000-0000E22C0000}"/>
    <cellStyle name="Normal 14 2 6 2" xfId="5221" xr:uid="{00000000-0005-0000-0000-0000E32C0000}"/>
    <cellStyle name="Normal 14 2 6 2 2" xfId="16729" xr:uid="{00000000-0005-0000-0000-0000E42C0000}"/>
    <cellStyle name="Normal 14 2 6 3" xfId="11465" xr:uid="{00000000-0005-0000-0000-0000E52C0000}"/>
    <cellStyle name="Normal 14 2 6 4" xfId="11466" xr:uid="{00000000-0005-0000-0000-0000E62C0000}"/>
    <cellStyle name="Normal 14 2 7" xfId="2439" xr:uid="{00000000-0005-0000-0000-0000E72C0000}"/>
    <cellStyle name="Normal 14 2 7 2" xfId="5222" xr:uid="{00000000-0005-0000-0000-0000E82C0000}"/>
    <cellStyle name="Normal 14 2 7 2 2" xfId="16730" xr:uid="{00000000-0005-0000-0000-0000E92C0000}"/>
    <cellStyle name="Normal 14 2 7 3" xfId="11467" xr:uid="{00000000-0005-0000-0000-0000EA2C0000}"/>
    <cellStyle name="Normal 14 2 7 4" xfId="11468" xr:uid="{00000000-0005-0000-0000-0000EB2C0000}"/>
    <cellStyle name="Normal 14 2 8" xfId="11469" xr:uid="{00000000-0005-0000-0000-0000EC2C0000}"/>
    <cellStyle name="Normal 14 3" xfId="2440" xr:uid="{00000000-0005-0000-0000-0000ED2C0000}"/>
    <cellStyle name="Normal 14 3 2" xfId="11470" xr:uid="{00000000-0005-0000-0000-0000EE2C0000}"/>
    <cellStyle name="Normal 14 3 3" xfId="11471" xr:uid="{00000000-0005-0000-0000-0000EF2C0000}"/>
    <cellStyle name="Normal 14 4" xfId="2441" xr:uid="{00000000-0005-0000-0000-0000F02C0000}"/>
    <cellStyle name="Normal 14 4 2" xfId="5223" xr:uid="{00000000-0005-0000-0000-0000F12C0000}"/>
    <cellStyle name="Normal 14 4 2 2" xfId="16731" xr:uid="{00000000-0005-0000-0000-0000F22C0000}"/>
    <cellStyle name="Normal 14 4 3" xfId="11472" xr:uid="{00000000-0005-0000-0000-0000F32C0000}"/>
    <cellStyle name="Normal 14 4 4" xfId="11473" xr:uid="{00000000-0005-0000-0000-0000F42C0000}"/>
    <cellStyle name="Normal 14 5" xfId="2442" xr:uid="{00000000-0005-0000-0000-0000F52C0000}"/>
    <cellStyle name="Normal 14 5 2" xfId="2443" xr:uid="{00000000-0005-0000-0000-0000F62C0000}"/>
    <cellStyle name="Normal 14 5 2 2" xfId="5225" xr:uid="{00000000-0005-0000-0000-0000F72C0000}"/>
    <cellStyle name="Normal 14 5 2 2 2" xfId="16732" xr:uid="{00000000-0005-0000-0000-0000F82C0000}"/>
    <cellStyle name="Normal 14 5 2 3" xfId="11474" xr:uid="{00000000-0005-0000-0000-0000F92C0000}"/>
    <cellStyle name="Normal 14 5 2 4" xfId="11475" xr:uid="{00000000-0005-0000-0000-0000FA2C0000}"/>
    <cellStyle name="Normal 14 5 3" xfId="5224" xr:uid="{00000000-0005-0000-0000-0000FB2C0000}"/>
    <cellStyle name="Normal 14 5 3 2" xfId="16733" xr:uid="{00000000-0005-0000-0000-0000FC2C0000}"/>
    <cellStyle name="Normal 14 5 4" xfId="11476" xr:uid="{00000000-0005-0000-0000-0000FD2C0000}"/>
    <cellStyle name="Normal 14 5 5" xfId="11477" xr:uid="{00000000-0005-0000-0000-0000FE2C0000}"/>
    <cellStyle name="Normal 14 6" xfId="2444" xr:uid="{00000000-0005-0000-0000-0000FF2C0000}"/>
    <cellStyle name="Normal 14 6 2" xfId="5226" xr:uid="{00000000-0005-0000-0000-0000002D0000}"/>
    <cellStyle name="Normal 14 6 2 2" xfId="16734" xr:uid="{00000000-0005-0000-0000-0000012D0000}"/>
    <cellStyle name="Normal 14 6 3" xfId="11478" xr:uid="{00000000-0005-0000-0000-0000022D0000}"/>
    <cellStyle name="Normal 14 6 4" xfId="11479" xr:uid="{00000000-0005-0000-0000-0000032D0000}"/>
    <cellStyle name="Normal 14 7" xfId="2445" xr:uid="{00000000-0005-0000-0000-0000042D0000}"/>
    <cellStyle name="Normal 14 8" xfId="11480" xr:uid="{00000000-0005-0000-0000-0000052D0000}"/>
    <cellStyle name="Normal 14 8 2" xfId="16735" xr:uid="{00000000-0005-0000-0000-0000062D0000}"/>
    <cellStyle name="Normal 14 9" xfId="11481" xr:uid="{00000000-0005-0000-0000-0000072D0000}"/>
    <cellStyle name="Normal 15" xfId="350" xr:uid="{00000000-0005-0000-0000-0000082D0000}"/>
    <cellStyle name="Normal 15 2" xfId="2446" xr:uid="{00000000-0005-0000-0000-0000092D0000}"/>
    <cellStyle name="Normal 15 3" xfId="2447" xr:uid="{00000000-0005-0000-0000-00000A2D0000}"/>
    <cellStyle name="Normal 15 3 2" xfId="6186" xr:uid="{00000000-0005-0000-0000-00000B2D0000}"/>
    <cellStyle name="Normal 15 3 2 2" xfId="16736" xr:uid="{00000000-0005-0000-0000-00000C2D0000}"/>
    <cellStyle name="Normal 15 3 3" xfId="6187" xr:uid="{00000000-0005-0000-0000-00000D2D0000}"/>
    <cellStyle name="Normal 15 3 3 2" xfId="16737" xr:uid="{00000000-0005-0000-0000-00000E2D0000}"/>
    <cellStyle name="Normal 15 3 4" xfId="14234" xr:uid="{00000000-0005-0000-0000-00000F2D0000}"/>
    <cellStyle name="Normal 15 3 5" xfId="14235" xr:uid="{00000000-0005-0000-0000-0000102D0000}"/>
    <cellStyle name="Normal 15 4" xfId="2448" xr:uid="{00000000-0005-0000-0000-0000112D0000}"/>
    <cellStyle name="Normal 15 5" xfId="11482" xr:uid="{00000000-0005-0000-0000-0000122D0000}"/>
    <cellStyle name="Normal 15 5 2" xfId="16738" xr:uid="{00000000-0005-0000-0000-0000132D0000}"/>
    <cellStyle name="Normal 15 6" xfId="11483" xr:uid="{00000000-0005-0000-0000-0000142D0000}"/>
    <cellStyle name="Normal 16" xfId="351" xr:uid="{00000000-0005-0000-0000-0000152D0000}"/>
    <cellStyle name="Normal 16 2" xfId="2449" xr:uid="{00000000-0005-0000-0000-0000162D0000}"/>
    <cellStyle name="Normal 16 2 2" xfId="3884" xr:uid="{00000000-0005-0000-0000-0000172D0000}"/>
    <cellStyle name="Normal 16 2 2 2" xfId="16739" xr:uid="{00000000-0005-0000-0000-0000182D0000}"/>
    <cellStyle name="Normal 16 3" xfId="2450" xr:uid="{00000000-0005-0000-0000-0000192D0000}"/>
    <cellStyle name="Normal 16 4" xfId="2451" xr:uid="{00000000-0005-0000-0000-00001A2D0000}"/>
    <cellStyle name="Normal 16 5" xfId="11484" xr:uid="{00000000-0005-0000-0000-00001B2D0000}"/>
    <cellStyle name="Normal 16 5 2" xfId="16740" xr:uid="{00000000-0005-0000-0000-00001C2D0000}"/>
    <cellStyle name="Normal 16 6" xfId="11485" xr:uid="{00000000-0005-0000-0000-00001D2D0000}"/>
    <cellStyle name="Normal 16 7" xfId="16741" xr:uid="{00000000-0005-0000-0000-00001E2D0000}"/>
    <cellStyle name="Normal 17" xfId="352" xr:uid="{00000000-0005-0000-0000-00001F2D0000}"/>
    <cellStyle name="Normal 17 2" xfId="2452" xr:uid="{00000000-0005-0000-0000-0000202D0000}"/>
    <cellStyle name="Normal 17 2 10" xfId="11486" xr:uid="{00000000-0005-0000-0000-0000212D0000}"/>
    <cellStyle name="Normal 17 2 2" xfId="2453" xr:uid="{00000000-0005-0000-0000-0000222D0000}"/>
    <cellStyle name="Normal 17 2 2 2" xfId="2454" xr:uid="{00000000-0005-0000-0000-0000232D0000}"/>
    <cellStyle name="Normal 17 2 2 2 2" xfId="2455" xr:uid="{00000000-0005-0000-0000-0000242D0000}"/>
    <cellStyle name="Normal 17 2 2 2 2 2" xfId="5230" xr:uid="{00000000-0005-0000-0000-0000252D0000}"/>
    <cellStyle name="Normal 17 2 2 2 2 2 2" xfId="16742" xr:uid="{00000000-0005-0000-0000-0000262D0000}"/>
    <cellStyle name="Normal 17 2 2 2 2 3" xfId="11487" xr:uid="{00000000-0005-0000-0000-0000272D0000}"/>
    <cellStyle name="Normal 17 2 2 2 2 4" xfId="11488" xr:uid="{00000000-0005-0000-0000-0000282D0000}"/>
    <cellStyle name="Normal 17 2 2 2 3" xfId="2456" xr:uid="{00000000-0005-0000-0000-0000292D0000}"/>
    <cellStyle name="Normal 17 2 2 2 3 2" xfId="5231" xr:uid="{00000000-0005-0000-0000-00002A2D0000}"/>
    <cellStyle name="Normal 17 2 2 2 3 2 2" xfId="16743" xr:uid="{00000000-0005-0000-0000-00002B2D0000}"/>
    <cellStyle name="Normal 17 2 2 2 3 3" xfId="11489" xr:uid="{00000000-0005-0000-0000-00002C2D0000}"/>
    <cellStyle name="Normal 17 2 2 2 3 4" xfId="11490" xr:uid="{00000000-0005-0000-0000-00002D2D0000}"/>
    <cellStyle name="Normal 17 2 2 2 4" xfId="2457" xr:uid="{00000000-0005-0000-0000-00002E2D0000}"/>
    <cellStyle name="Normal 17 2 2 2 4 2" xfId="5232" xr:uid="{00000000-0005-0000-0000-00002F2D0000}"/>
    <cellStyle name="Normal 17 2 2 2 4 2 2" xfId="16744" xr:uid="{00000000-0005-0000-0000-0000302D0000}"/>
    <cellStyle name="Normal 17 2 2 2 4 3" xfId="11491" xr:uid="{00000000-0005-0000-0000-0000312D0000}"/>
    <cellStyle name="Normal 17 2 2 2 4 4" xfId="11492" xr:uid="{00000000-0005-0000-0000-0000322D0000}"/>
    <cellStyle name="Normal 17 2 2 2 5" xfId="5229" xr:uid="{00000000-0005-0000-0000-0000332D0000}"/>
    <cellStyle name="Normal 17 2 2 2 5 2" xfId="16745" xr:uid="{00000000-0005-0000-0000-0000342D0000}"/>
    <cellStyle name="Normal 17 2 2 2 6" xfId="11493" xr:uid="{00000000-0005-0000-0000-0000352D0000}"/>
    <cellStyle name="Normal 17 2 2 2 7" xfId="11494" xr:uid="{00000000-0005-0000-0000-0000362D0000}"/>
    <cellStyle name="Normal 17 2 2 3" xfId="2458" xr:uid="{00000000-0005-0000-0000-0000372D0000}"/>
    <cellStyle name="Normal 17 2 2 3 2" xfId="5233" xr:uid="{00000000-0005-0000-0000-0000382D0000}"/>
    <cellStyle name="Normal 17 2 2 3 2 2" xfId="16746" xr:uid="{00000000-0005-0000-0000-0000392D0000}"/>
    <cellStyle name="Normal 17 2 2 3 3" xfId="11495" xr:uid="{00000000-0005-0000-0000-00003A2D0000}"/>
    <cellStyle name="Normal 17 2 2 3 4" xfId="11496" xr:uid="{00000000-0005-0000-0000-00003B2D0000}"/>
    <cellStyle name="Normal 17 2 2 4" xfId="2459" xr:uid="{00000000-0005-0000-0000-00003C2D0000}"/>
    <cellStyle name="Normal 17 2 2 4 2" xfId="5234" xr:uid="{00000000-0005-0000-0000-00003D2D0000}"/>
    <cellStyle name="Normal 17 2 2 4 2 2" xfId="16747" xr:uid="{00000000-0005-0000-0000-00003E2D0000}"/>
    <cellStyle name="Normal 17 2 2 4 3" xfId="11497" xr:uid="{00000000-0005-0000-0000-00003F2D0000}"/>
    <cellStyle name="Normal 17 2 2 4 4" xfId="11498" xr:uid="{00000000-0005-0000-0000-0000402D0000}"/>
    <cellStyle name="Normal 17 2 2 5" xfId="2460" xr:uid="{00000000-0005-0000-0000-0000412D0000}"/>
    <cellStyle name="Normal 17 2 2 5 2" xfId="5235" xr:uid="{00000000-0005-0000-0000-0000422D0000}"/>
    <cellStyle name="Normal 17 2 2 5 2 2" xfId="16748" xr:uid="{00000000-0005-0000-0000-0000432D0000}"/>
    <cellStyle name="Normal 17 2 2 5 3" xfId="11499" xr:uid="{00000000-0005-0000-0000-0000442D0000}"/>
    <cellStyle name="Normal 17 2 2 5 4" xfId="11500" xr:uid="{00000000-0005-0000-0000-0000452D0000}"/>
    <cellStyle name="Normal 17 2 2 6" xfId="5228" xr:uid="{00000000-0005-0000-0000-0000462D0000}"/>
    <cellStyle name="Normal 17 2 2 6 2" xfId="16749" xr:uid="{00000000-0005-0000-0000-0000472D0000}"/>
    <cellStyle name="Normal 17 2 2 7" xfId="11501" xr:uid="{00000000-0005-0000-0000-0000482D0000}"/>
    <cellStyle name="Normal 17 2 2 8" xfId="11502" xr:uid="{00000000-0005-0000-0000-0000492D0000}"/>
    <cellStyle name="Normal 17 2 3" xfId="2461" xr:uid="{00000000-0005-0000-0000-00004A2D0000}"/>
    <cellStyle name="Normal 17 2 3 2" xfId="2462" xr:uid="{00000000-0005-0000-0000-00004B2D0000}"/>
    <cellStyle name="Normal 17 2 3 2 2" xfId="2463" xr:uid="{00000000-0005-0000-0000-00004C2D0000}"/>
    <cellStyle name="Normal 17 2 3 2 2 2" xfId="5238" xr:uid="{00000000-0005-0000-0000-00004D2D0000}"/>
    <cellStyle name="Normal 17 2 3 2 2 2 2" xfId="16750" xr:uid="{00000000-0005-0000-0000-00004E2D0000}"/>
    <cellStyle name="Normal 17 2 3 2 2 3" xfId="11503" xr:uid="{00000000-0005-0000-0000-00004F2D0000}"/>
    <cellStyle name="Normal 17 2 3 2 2 4" xfId="11504" xr:uid="{00000000-0005-0000-0000-0000502D0000}"/>
    <cellStyle name="Normal 17 2 3 2 3" xfId="2464" xr:uid="{00000000-0005-0000-0000-0000512D0000}"/>
    <cellStyle name="Normal 17 2 3 2 3 2" xfId="5239" xr:uid="{00000000-0005-0000-0000-0000522D0000}"/>
    <cellStyle name="Normal 17 2 3 2 3 2 2" xfId="16751" xr:uid="{00000000-0005-0000-0000-0000532D0000}"/>
    <cellStyle name="Normal 17 2 3 2 3 3" xfId="11505" xr:uid="{00000000-0005-0000-0000-0000542D0000}"/>
    <cellStyle name="Normal 17 2 3 2 3 4" xfId="11506" xr:uid="{00000000-0005-0000-0000-0000552D0000}"/>
    <cellStyle name="Normal 17 2 3 2 4" xfId="2465" xr:uid="{00000000-0005-0000-0000-0000562D0000}"/>
    <cellStyle name="Normal 17 2 3 2 4 2" xfId="5240" xr:uid="{00000000-0005-0000-0000-0000572D0000}"/>
    <cellStyle name="Normal 17 2 3 2 4 2 2" xfId="16752" xr:uid="{00000000-0005-0000-0000-0000582D0000}"/>
    <cellStyle name="Normal 17 2 3 2 4 3" xfId="11507" xr:uid="{00000000-0005-0000-0000-0000592D0000}"/>
    <cellStyle name="Normal 17 2 3 2 4 4" xfId="11508" xr:uid="{00000000-0005-0000-0000-00005A2D0000}"/>
    <cellStyle name="Normal 17 2 3 2 5" xfId="5237" xr:uid="{00000000-0005-0000-0000-00005B2D0000}"/>
    <cellStyle name="Normal 17 2 3 2 5 2" xfId="16753" xr:uid="{00000000-0005-0000-0000-00005C2D0000}"/>
    <cellStyle name="Normal 17 2 3 2 6" xfId="11509" xr:uid="{00000000-0005-0000-0000-00005D2D0000}"/>
    <cellStyle name="Normal 17 2 3 2 7" xfId="11510" xr:uid="{00000000-0005-0000-0000-00005E2D0000}"/>
    <cellStyle name="Normal 17 2 3 3" xfId="2466" xr:uid="{00000000-0005-0000-0000-00005F2D0000}"/>
    <cellStyle name="Normal 17 2 3 3 2" xfId="5241" xr:uid="{00000000-0005-0000-0000-0000602D0000}"/>
    <cellStyle name="Normal 17 2 3 3 2 2" xfId="16754" xr:uid="{00000000-0005-0000-0000-0000612D0000}"/>
    <cellStyle name="Normal 17 2 3 3 3" xfId="11511" xr:uid="{00000000-0005-0000-0000-0000622D0000}"/>
    <cellStyle name="Normal 17 2 3 3 4" xfId="11512" xr:uid="{00000000-0005-0000-0000-0000632D0000}"/>
    <cellStyle name="Normal 17 2 3 4" xfId="2467" xr:uid="{00000000-0005-0000-0000-0000642D0000}"/>
    <cellStyle name="Normal 17 2 3 4 2" xfId="5242" xr:uid="{00000000-0005-0000-0000-0000652D0000}"/>
    <cellStyle name="Normal 17 2 3 4 2 2" xfId="16755" xr:uid="{00000000-0005-0000-0000-0000662D0000}"/>
    <cellStyle name="Normal 17 2 3 4 3" xfId="11513" xr:uid="{00000000-0005-0000-0000-0000672D0000}"/>
    <cellStyle name="Normal 17 2 3 4 4" xfId="11514" xr:uid="{00000000-0005-0000-0000-0000682D0000}"/>
    <cellStyle name="Normal 17 2 3 5" xfId="2468" xr:uid="{00000000-0005-0000-0000-0000692D0000}"/>
    <cellStyle name="Normal 17 2 3 5 2" xfId="5243" xr:uid="{00000000-0005-0000-0000-00006A2D0000}"/>
    <cellStyle name="Normal 17 2 3 5 2 2" xfId="16756" xr:uid="{00000000-0005-0000-0000-00006B2D0000}"/>
    <cellStyle name="Normal 17 2 3 5 3" xfId="11515" xr:uid="{00000000-0005-0000-0000-00006C2D0000}"/>
    <cellStyle name="Normal 17 2 3 5 4" xfId="11516" xr:uid="{00000000-0005-0000-0000-00006D2D0000}"/>
    <cellStyle name="Normal 17 2 3 6" xfId="5236" xr:uid="{00000000-0005-0000-0000-00006E2D0000}"/>
    <cellStyle name="Normal 17 2 3 6 2" xfId="16757" xr:uid="{00000000-0005-0000-0000-00006F2D0000}"/>
    <cellStyle name="Normal 17 2 3 7" xfId="11517" xr:uid="{00000000-0005-0000-0000-0000702D0000}"/>
    <cellStyle name="Normal 17 2 3 8" xfId="11518" xr:uid="{00000000-0005-0000-0000-0000712D0000}"/>
    <cellStyle name="Normal 17 2 4" xfId="2469" xr:uid="{00000000-0005-0000-0000-0000722D0000}"/>
    <cellStyle name="Normal 17 2 4 2" xfId="2470" xr:uid="{00000000-0005-0000-0000-0000732D0000}"/>
    <cellStyle name="Normal 17 2 4 2 2" xfId="5245" xr:uid="{00000000-0005-0000-0000-0000742D0000}"/>
    <cellStyle name="Normal 17 2 4 2 2 2" xfId="16758" xr:uid="{00000000-0005-0000-0000-0000752D0000}"/>
    <cellStyle name="Normal 17 2 4 2 3" xfId="11519" xr:uid="{00000000-0005-0000-0000-0000762D0000}"/>
    <cellStyle name="Normal 17 2 4 2 4" xfId="11520" xr:uid="{00000000-0005-0000-0000-0000772D0000}"/>
    <cellStyle name="Normal 17 2 4 3" xfId="2471" xr:uid="{00000000-0005-0000-0000-0000782D0000}"/>
    <cellStyle name="Normal 17 2 4 3 2" xfId="5246" xr:uid="{00000000-0005-0000-0000-0000792D0000}"/>
    <cellStyle name="Normal 17 2 4 3 2 2" xfId="16759" xr:uid="{00000000-0005-0000-0000-00007A2D0000}"/>
    <cellStyle name="Normal 17 2 4 3 3" xfId="11521" xr:uid="{00000000-0005-0000-0000-00007B2D0000}"/>
    <cellStyle name="Normal 17 2 4 3 4" xfId="11522" xr:uid="{00000000-0005-0000-0000-00007C2D0000}"/>
    <cellStyle name="Normal 17 2 4 4" xfId="2472" xr:uid="{00000000-0005-0000-0000-00007D2D0000}"/>
    <cellStyle name="Normal 17 2 4 4 2" xfId="5247" xr:uid="{00000000-0005-0000-0000-00007E2D0000}"/>
    <cellStyle name="Normal 17 2 4 4 2 2" xfId="16760" xr:uid="{00000000-0005-0000-0000-00007F2D0000}"/>
    <cellStyle name="Normal 17 2 4 4 3" xfId="11523" xr:uid="{00000000-0005-0000-0000-0000802D0000}"/>
    <cellStyle name="Normal 17 2 4 4 4" xfId="11524" xr:uid="{00000000-0005-0000-0000-0000812D0000}"/>
    <cellStyle name="Normal 17 2 4 5" xfId="5244" xr:uid="{00000000-0005-0000-0000-0000822D0000}"/>
    <cellStyle name="Normal 17 2 4 5 2" xfId="16761" xr:uid="{00000000-0005-0000-0000-0000832D0000}"/>
    <cellStyle name="Normal 17 2 4 6" xfId="11525" xr:uid="{00000000-0005-0000-0000-0000842D0000}"/>
    <cellStyle name="Normal 17 2 4 7" xfId="11526" xr:uid="{00000000-0005-0000-0000-0000852D0000}"/>
    <cellStyle name="Normal 17 2 5" xfId="2473" xr:uid="{00000000-0005-0000-0000-0000862D0000}"/>
    <cellStyle name="Normal 17 2 5 2" xfId="5248" xr:uid="{00000000-0005-0000-0000-0000872D0000}"/>
    <cellStyle name="Normal 17 2 5 2 2" xfId="16762" xr:uid="{00000000-0005-0000-0000-0000882D0000}"/>
    <cellStyle name="Normal 17 2 5 3" xfId="11527" xr:uid="{00000000-0005-0000-0000-0000892D0000}"/>
    <cellStyle name="Normal 17 2 5 4" xfId="11528" xr:uid="{00000000-0005-0000-0000-00008A2D0000}"/>
    <cellStyle name="Normal 17 2 6" xfId="2474" xr:uid="{00000000-0005-0000-0000-00008B2D0000}"/>
    <cellStyle name="Normal 17 2 6 2" xfId="5249" xr:uid="{00000000-0005-0000-0000-00008C2D0000}"/>
    <cellStyle name="Normal 17 2 6 2 2" xfId="16763" xr:uid="{00000000-0005-0000-0000-00008D2D0000}"/>
    <cellStyle name="Normal 17 2 6 3" xfId="11529" xr:uid="{00000000-0005-0000-0000-00008E2D0000}"/>
    <cellStyle name="Normal 17 2 6 4" xfId="11530" xr:uid="{00000000-0005-0000-0000-00008F2D0000}"/>
    <cellStyle name="Normal 17 2 7" xfId="2475" xr:uid="{00000000-0005-0000-0000-0000902D0000}"/>
    <cellStyle name="Normal 17 2 7 2" xfId="5250" xr:uid="{00000000-0005-0000-0000-0000912D0000}"/>
    <cellStyle name="Normal 17 2 7 2 2" xfId="16764" xr:uid="{00000000-0005-0000-0000-0000922D0000}"/>
    <cellStyle name="Normal 17 2 7 3" xfId="11531" xr:uid="{00000000-0005-0000-0000-0000932D0000}"/>
    <cellStyle name="Normal 17 2 7 4" xfId="11532" xr:uid="{00000000-0005-0000-0000-0000942D0000}"/>
    <cellStyle name="Normal 17 2 8" xfId="5227" xr:uid="{00000000-0005-0000-0000-0000952D0000}"/>
    <cellStyle name="Normal 17 2 8 2" xfId="16765" xr:uid="{00000000-0005-0000-0000-0000962D0000}"/>
    <cellStyle name="Normal 17 2 9" xfId="11533" xr:uid="{00000000-0005-0000-0000-0000972D0000}"/>
    <cellStyle name="Normal 17 2 9 2" xfId="16766" xr:uid="{00000000-0005-0000-0000-0000982D0000}"/>
    <cellStyle name="Normal 17 3" xfId="2476" xr:uid="{00000000-0005-0000-0000-0000992D0000}"/>
    <cellStyle name="Normal 17 4" xfId="2477" xr:uid="{00000000-0005-0000-0000-00009A2D0000}"/>
    <cellStyle name="Normal 17 5" xfId="11534" xr:uid="{00000000-0005-0000-0000-00009B2D0000}"/>
    <cellStyle name="Normal 17 5 2" xfId="16767" xr:uid="{00000000-0005-0000-0000-00009C2D0000}"/>
    <cellStyle name="Normal 17 6" xfId="11535" xr:uid="{00000000-0005-0000-0000-00009D2D0000}"/>
    <cellStyle name="Normal 17 7" xfId="16768" xr:uid="{00000000-0005-0000-0000-00009E2D0000}"/>
    <cellStyle name="Normal 18" xfId="353" xr:uid="{00000000-0005-0000-0000-00009F2D0000}"/>
    <cellStyle name="Normal 18 2" xfId="2478" xr:uid="{00000000-0005-0000-0000-0000A02D0000}"/>
    <cellStyle name="Normal 18 2 10" xfId="11536" xr:uid="{00000000-0005-0000-0000-0000A12D0000}"/>
    <cellStyle name="Normal 18 2 2" xfId="2479" xr:uid="{00000000-0005-0000-0000-0000A22D0000}"/>
    <cellStyle name="Normal 18 2 2 2" xfId="2480" xr:uid="{00000000-0005-0000-0000-0000A32D0000}"/>
    <cellStyle name="Normal 18 2 2 2 2" xfId="2481" xr:uid="{00000000-0005-0000-0000-0000A42D0000}"/>
    <cellStyle name="Normal 18 2 2 2 2 2" xfId="5254" xr:uid="{00000000-0005-0000-0000-0000A52D0000}"/>
    <cellStyle name="Normal 18 2 2 2 2 2 2" xfId="16769" xr:uid="{00000000-0005-0000-0000-0000A62D0000}"/>
    <cellStyle name="Normal 18 2 2 2 2 3" xfId="11537" xr:uid="{00000000-0005-0000-0000-0000A72D0000}"/>
    <cellStyle name="Normal 18 2 2 2 2 4" xfId="11538" xr:uid="{00000000-0005-0000-0000-0000A82D0000}"/>
    <cellStyle name="Normal 18 2 2 2 3" xfId="2482" xr:uid="{00000000-0005-0000-0000-0000A92D0000}"/>
    <cellStyle name="Normal 18 2 2 2 3 2" xfId="5255" xr:uid="{00000000-0005-0000-0000-0000AA2D0000}"/>
    <cellStyle name="Normal 18 2 2 2 3 2 2" xfId="16770" xr:uid="{00000000-0005-0000-0000-0000AB2D0000}"/>
    <cellStyle name="Normal 18 2 2 2 3 3" xfId="11539" xr:uid="{00000000-0005-0000-0000-0000AC2D0000}"/>
    <cellStyle name="Normal 18 2 2 2 3 4" xfId="11540" xr:uid="{00000000-0005-0000-0000-0000AD2D0000}"/>
    <cellStyle name="Normal 18 2 2 2 4" xfId="2483" xr:uid="{00000000-0005-0000-0000-0000AE2D0000}"/>
    <cellStyle name="Normal 18 2 2 2 4 2" xfId="5256" xr:uid="{00000000-0005-0000-0000-0000AF2D0000}"/>
    <cellStyle name="Normal 18 2 2 2 4 2 2" xfId="16771" xr:uid="{00000000-0005-0000-0000-0000B02D0000}"/>
    <cellStyle name="Normal 18 2 2 2 4 3" xfId="11541" xr:uid="{00000000-0005-0000-0000-0000B12D0000}"/>
    <cellStyle name="Normal 18 2 2 2 4 4" xfId="11542" xr:uid="{00000000-0005-0000-0000-0000B22D0000}"/>
    <cellStyle name="Normal 18 2 2 2 5" xfId="5253" xr:uid="{00000000-0005-0000-0000-0000B32D0000}"/>
    <cellStyle name="Normal 18 2 2 2 5 2" xfId="16772" xr:uid="{00000000-0005-0000-0000-0000B42D0000}"/>
    <cellStyle name="Normal 18 2 2 2 6" xfId="11543" xr:uid="{00000000-0005-0000-0000-0000B52D0000}"/>
    <cellStyle name="Normal 18 2 2 2 7" xfId="11544" xr:uid="{00000000-0005-0000-0000-0000B62D0000}"/>
    <cellStyle name="Normal 18 2 2 3" xfId="2484" xr:uid="{00000000-0005-0000-0000-0000B72D0000}"/>
    <cellStyle name="Normal 18 2 2 3 2" xfId="5257" xr:uid="{00000000-0005-0000-0000-0000B82D0000}"/>
    <cellStyle name="Normal 18 2 2 3 2 2" xfId="16773" xr:uid="{00000000-0005-0000-0000-0000B92D0000}"/>
    <cellStyle name="Normal 18 2 2 3 3" xfId="11545" xr:uid="{00000000-0005-0000-0000-0000BA2D0000}"/>
    <cellStyle name="Normal 18 2 2 3 4" xfId="11546" xr:uid="{00000000-0005-0000-0000-0000BB2D0000}"/>
    <cellStyle name="Normal 18 2 2 4" xfId="2485" xr:uid="{00000000-0005-0000-0000-0000BC2D0000}"/>
    <cellStyle name="Normal 18 2 2 4 2" xfId="5258" xr:uid="{00000000-0005-0000-0000-0000BD2D0000}"/>
    <cellStyle name="Normal 18 2 2 4 2 2" xfId="16774" xr:uid="{00000000-0005-0000-0000-0000BE2D0000}"/>
    <cellStyle name="Normal 18 2 2 4 3" xfId="11547" xr:uid="{00000000-0005-0000-0000-0000BF2D0000}"/>
    <cellStyle name="Normal 18 2 2 4 4" xfId="11548" xr:uid="{00000000-0005-0000-0000-0000C02D0000}"/>
    <cellStyle name="Normal 18 2 2 5" xfId="2486" xr:uid="{00000000-0005-0000-0000-0000C12D0000}"/>
    <cellStyle name="Normal 18 2 2 5 2" xfId="5259" xr:uid="{00000000-0005-0000-0000-0000C22D0000}"/>
    <cellStyle name="Normal 18 2 2 5 2 2" xfId="16775" xr:uid="{00000000-0005-0000-0000-0000C32D0000}"/>
    <cellStyle name="Normal 18 2 2 5 3" xfId="11549" xr:uid="{00000000-0005-0000-0000-0000C42D0000}"/>
    <cellStyle name="Normal 18 2 2 5 4" xfId="11550" xr:uid="{00000000-0005-0000-0000-0000C52D0000}"/>
    <cellStyle name="Normal 18 2 2 6" xfId="5252" xr:uid="{00000000-0005-0000-0000-0000C62D0000}"/>
    <cellStyle name="Normal 18 2 2 6 2" xfId="16776" xr:uid="{00000000-0005-0000-0000-0000C72D0000}"/>
    <cellStyle name="Normal 18 2 2 7" xfId="11551" xr:uid="{00000000-0005-0000-0000-0000C82D0000}"/>
    <cellStyle name="Normal 18 2 2 8" xfId="11552" xr:uid="{00000000-0005-0000-0000-0000C92D0000}"/>
    <cellStyle name="Normal 18 2 3" xfId="2487" xr:uid="{00000000-0005-0000-0000-0000CA2D0000}"/>
    <cellStyle name="Normal 18 2 3 2" xfId="2488" xr:uid="{00000000-0005-0000-0000-0000CB2D0000}"/>
    <cellStyle name="Normal 18 2 3 2 2" xfId="2489" xr:uid="{00000000-0005-0000-0000-0000CC2D0000}"/>
    <cellStyle name="Normal 18 2 3 2 2 2" xfId="5262" xr:uid="{00000000-0005-0000-0000-0000CD2D0000}"/>
    <cellStyle name="Normal 18 2 3 2 2 2 2" xfId="16777" xr:uid="{00000000-0005-0000-0000-0000CE2D0000}"/>
    <cellStyle name="Normal 18 2 3 2 2 3" xfId="11553" xr:uid="{00000000-0005-0000-0000-0000CF2D0000}"/>
    <cellStyle name="Normal 18 2 3 2 2 4" xfId="11554" xr:uid="{00000000-0005-0000-0000-0000D02D0000}"/>
    <cellStyle name="Normal 18 2 3 2 3" xfId="2490" xr:uid="{00000000-0005-0000-0000-0000D12D0000}"/>
    <cellStyle name="Normal 18 2 3 2 3 2" xfId="5263" xr:uid="{00000000-0005-0000-0000-0000D22D0000}"/>
    <cellStyle name="Normal 18 2 3 2 3 2 2" xfId="16778" xr:uid="{00000000-0005-0000-0000-0000D32D0000}"/>
    <cellStyle name="Normal 18 2 3 2 3 3" xfId="11555" xr:uid="{00000000-0005-0000-0000-0000D42D0000}"/>
    <cellStyle name="Normal 18 2 3 2 3 4" xfId="11556" xr:uid="{00000000-0005-0000-0000-0000D52D0000}"/>
    <cellStyle name="Normal 18 2 3 2 4" xfId="2491" xr:uid="{00000000-0005-0000-0000-0000D62D0000}"/>
    <cellStyle name="Normal 18 2 3 2 4 2" xfId="5264" xr:uid="{00000000-0005-0000-0000-0000D72D0000}"/>
    <cellStyle name="Normal 18 2 3 2 4 2 2" xfId="16779" xr:uid="{00000000-0005-0000-0000-0000D82D0000}"/>
    <cellStyle name="Normal 18 2 3 2 4 3" xfId="11557" xr:uid="{00000000-0005-0000-0000-0000D92D0000}"/>
    <cellStyle name="Normal 18 2 3 2 4 4" xfId="11558" xr:uid="{00000000-0005-0000-0000-0000DA2D0000}"/>
    <cellStyle name="Normal 18 2 3 2 5" xfId="5261" xr:uid="{00000000-0005-0000-0000-0000DB2D0000}"/>
    <cellStyle name="Normal 18 2 3 2 5 2" xfId="16780" xr:uid="{00000000-0005-0000-0000-0000DC2D0000}"/>
    <cellStyle name="Normal 18 2 3 2 6" xfId="11559" xr:uid="{00000000-0005-0000-0000-0000DD2D0000}"/>
    <cellStyle name="Normal 18 2 3 2 7" xfId="11560" xr:uid="{00000000-0005-0000-0000-0000DE2D0000}"/>
    <cellStyle name="Normal 18 2 3 3" xfId="2492" xr:uid="{00000000-0005-0000-0000-0000DF2D0000}"/>
    <cellStyle name="Normal 18 2 3 3 2" xfId="5265" xr:uid="{00000000-0005-0000-0000-0000E02D0000}"/>
    <cellStyle name="Normal 18 2 3 3 2 2" xfId="16781" xr:uid="{00000000-0005-0000-0000-0000E12D0000}"/>
    <cellStyle name="Normal 18 2 3 3 3" xfId="11561" xr:uid="{00000000-0005-0000-0000-0000E22D0000}"/>
    <cellStyle name="Normal 18 2 3 3 4" xfId="11562" xr:uid="{00000000-0005-0000-0000-0000E32D0000}"/>
    <cellStyle name="Normal 18 2 3 4" xfId="2493" xr:uid="{00000000-0005-0000-0000-0000E42D0000}"/>
    <cellStyle name="Normal 18 2 3 4 2" xfId="5266" xr:uid="{00000000-0005-0000-0000-0000E52D0000}"/>
    <cellStyle name="Normal 18 2 3 4 2 2" xfId="16782" xr:uid="{00000000-0005-0000-0000-0000E62D0000}"/>
    <cellStyle name="Normal 18 2 3 4 3" xfId="11563" xr:uid="{00000000-0005-0000-0000-0000E72D0000}"/>
    <cellStyle name="Normal 18 2 3 4 4" xfId="11564" xr:uid="{00000000-0005-0000-0000-0000E82D0000}"/>
    <cellStyle name="Normal 18 2 3 5" xfId="2494" xr:uid="{00000000-0005-0000-0000-0000E92D0000}"/>
    <cellStyle name="Normal 18 2 3 5 2" xfId="5267" xr:uid="{00000000-0005-0000-0000-0000EA2D0000}"/>
    <cellStyle name="Normal 18 2 3 5 2 2" xfId="16783" xr:uid="{00000000-0005-0000-0000-0000EB2D0000}"/>
    <cellStyle name="Normal 18 2 3 5 3" xfId="11565" xr:uid="{00000000-0005-0000-0000-0000EC2D0000}"/>
    <cellStyle name="Normal 18 2 3 5 4" xfId="11566" xr:uid="{00000000-0005-0000-0000-0000ED2D0000}"/>
    <cellStyle name="Normal 18 2 3 6" xfId="5260" xr:uid="{00000000-0005-0000-0000-0000EE2D0000}"/>
    <cellStyle name="Normal 18 2 3 6 2" xfId="16784" xr:uid="{00000000-0005-0000-0000-0000EF2D0000}"/>
    <cellStyle name="Normal 18 2 3 7" xfId="11567" xr:uid="{00000000-0005-0000-0000-0000F02D0000}"/>
    <cellStyle name="Normal 18 2 3 8" xfId="11568" xr:uid="{00000000-0005-0000-0000-0000F12D0000}"/>
    <cellStyle name="Normal 18 2 4" xfId="2495" xr:uid="{00000000-0005-0000-0000-0000F22D0000}"/>
    <cellStyle name="Normal 18 2 4 2" xfId="2496" xr:uid="{00000000-0005-0000-0000-0000F32D0000}"/>
    <cellStyle name="Normal 18 2 4 2 2" xfId="5269" xr:uid="{00000000-0005-0000-0000-0000F42D0000}"/>
    <cellStyle name="Normal 18 2 4 2 2 2" xfId="16785" xr:uid="{00000000-0005-0000-0000-0000F52D0000}"/>
    <cellStyle name="Normal 18 2 4 2 3" xfId="11569" xr:uid="{00000000-0005-0000-0000-0000F62D0000}"/>
    <cellStyle name="Normal 18 2 4 2 4" xfId="11570" xr:uid="{00000000-0005-0000-0000-0000F72D0000}"/>
    <cellStyle name="Normal 18 2 4 3" xfId="2497" xr:uid="{00000000-0005-0000-0000-0000F82D0000}"/>
    <cellStyle name="Normal 18 2 4 3 2" xfId="5270" xr:uid="{00000000-0005-0000-0000-0000F92D0000}"/>
    <cellStyle name="Normal 18 2 4 3 2 2" xfId="16786" xr:uid="{00000000-0005-0000-0000-0000FA2D0000}"/>
    <cellStyle name="Normal 18 2 4 3 3" xfId="11571" xr:uid="{00000000-0005-0000-0000-0000FB2D0000}"/>
    <cellStyle name="Normal 18 2 4 3 4" xfId="11572" xr:uid="{00000000-0005-0000-0000-0000FC2D0000}"/>
    <cellStyle name="Normal 18 2 4 4" xfId="2498" xr:uid="{00000000-0005-0000-0000-0000FD2D0000}"/>
    <cellStyle name="Normal 18 2 4 4 2" xfId="5271" xr:uid="{00000000-0005-0000-0000-0000FE2D0000}"/>
    <cellStyle name="Normal 18 2 4 4 2 2" xfId="16787" xr:uid="{00000000-0005-0000-0000-0000FF2D0000}"/>
    <cellStyle name="Normal 18 2 4 4 3" xfId="11573" xr:uid="{00000000-0005-0000-0000-0000002E0000}"/>
    <cellStyle name="Normal 18 2 4 4 4" xfId="11574" xr:uid="{00000000-0005-0000-0000-0000012E0000}"/>
    <cellStyle name="Normal 18 2 4 5" xfId="5268" xr:uid="{00000000-0005-0000-0000-0000022E0000}"/>
    <cellStyle name="Normal 18 2 4 5 2" xfId="16788" xr:uid="{00000000-0005-0000-0000-0000032E0000}"/>
    <cellStyle name="Normal 18 2 4 6" xfId="11575" xr:uid="{00000000-0005-0000-0000-0000042E0000}"/>
    <cellStyle name="Normal 18 2 4 7" xfId="11576" xr:uid="{00000000-0005-0000-0000-0000052E0000}"/>
    <cellStyle name="Normal 18 2 5" xfId="2499" xr:uid="{00000000-0005-0000-0000-0000062E0000}"/>
    <cellStyle name="Normal 18 2 5 2" xfId="5272" xr:uid="{00000000-0005-0000-0000-0000072E0000}"/>
    <cellStyle name="Normal 18 2 5 2 2" xfId="16789" xr:uid="{00000000-0005-0000-0000-0000082E0000}"/>
    <cellStyle name="Normal 18 2 5 3" xfId="11577" xr:uid="{00000000-0005-0000-0000-0000092E0000}"/>
    <cellStyle name="Normal 18 2 5 4" xfId="11578" xr:uid="{00000000-0005-0000-0000-00000A2E0000}"/>
    <cellStyle name="Normal 18 2 6" xfId="2500" xr:uid="{00000000-0005-0000-0000-00000B2E0000}"/>
    <cellStyle name="Normal 18 2 6 2" xfId="5273" xr:uid="{00000000-0005-0000-0000-00000C2E0000}"/>
    <cellStyle name="Normal 18 2 6 2 2" xfId="16790" xr:uid="{00000000-0005-0000-0000-00000D2E0000}"/>
    <cellStyle name="Normal 18 2 6 3" xfId="11579" xr:uid="{00000000-0005-0000-0000-00000E2E0000}"/>
    <cellStyle name="Normal 18 2 6 4" xfId="11580" xr:uid="{00000000-0005-0000-0000-00000F2E0000}"/>
    <cellStyle name="Normal 18 2 7" xfId="2501" xr:uid="{00000000-0005-0000-0000-0000102E0000}"/>
    <cellStyle name="Normal 18 2 7 2" xfId="5274" xr:uid="{00000000-0005-0000-0000-0000112E0000}"/>
    <cellStyle name="Normal 18 2 7 2 2" xfId="16791" xr:uid="{00000000-0005-0000-0000-0000122E0000}"/>
    <cellStyle name="Normal 18 2 7 3" xfId="11581" xr:uid="{00000000-0005-0000-0000-0000132E0000}"/>
    <cellStyle name="Normal 18 2 7 4" xfId="11582" xr:uid="{00000000-0005-0000-0000-0000142E0000}"/>
    <cellStyle name="Normal 18 2 8" xfId="5251" xr:uid="{00000000-0005-0000-0000-0000152E0000}"/>
    <cellStyle name="Normal 18 2 8 2" xfId="16792" xr:uid="{00000000-0005-0000-0000-0000162E0000}"/>
    <cellStyle name="Normal 18 2 9" xfId="11583" xr:uid="{00000000-0005-0000-0000-0000172E0000}"/>
    <cellStyle name="Normal 18 2 9 2" xfId="16793" xr:uid="{00000000-0005-0000-0000-0000182E0000}"/>
    <cellStyle name="Normal 18 3" xfId="2502" xr:uid="{00000000-0005-0000-0000-0000192E0000}"/>
    <cellStyle name="Normal 18 3 2" xfId="16794" xr:uid="{00000000-0005-0000-0000-00001A2E0000}"/>
    <cellStyle name="Normal 18 4" xfId="2503" xr:uid="{00000000-0005-0000-0000-00001B2E0000}"/>
    <cellStyle name="Normal 18 5" xfId="11584" xr:uid="{00000000-0005-0000-0000-00001C2E0000}"/>
    <cellStyle name="Normal 18 5 2" xfId="16795" xr:uid="{00000000-0005-0000-0000-00001D2E0000}"/>
    <cellStyle name="Normal 18 6" xfId="11585" xr:uid="{00000000-0005-0000-0000-00001E2E0000}"/>
    <cellStyle name="Normal 18 7" xfId="16796" xr:uid="{00000000-0005-0000-0000-00001F2E0000}"/>
    <cellStyle name="Normal 19" xfId="354" xr:uid="{00000000-0005-0000-0000-0000202E0000}"/>
    <cellStyle name="Normal 19 2" xfId="2504" xr:uid="{00000000-0005-0000-0000-0000212E0000}"/>
    <cellStyle name="Normal 19 2 10" xfId="11586" xr:uid="{00000000-0005-0000-0000-0000222E0000}"/>
    <cellStyle name="Normal 19 2 10 2" xfId="16797" xr:uid="{00000000-0005-0000-0000-0000232E0000}"/>
    <cellStyle name="Normal 19 2 11" xfId="11587" xr:uid="{00000000-0005-0000-0000-0000242E0000}"/>
    <cellStyle name="Normal 19 2 2" xfId="2505" xr:uid="{00000000-0005-0000-0000-0000252E0000}"/>
    <cellStyle name="Normal 19 2 2 2" xfId="2506" xr:uid="{00000000-0005-0000-0000-0000262E0000}"/>
    <cellStyle name="Normal 19 2 2 2 2" xfId="2507" xr:uid="{00000000-0005-0000-0000-0000272E0000}"/>
    <cellStyle name="Normal 19 2 2 2 2 2" xfId="5278" xr:uid="{00000000-0005-0000-0000-0000282E0000}"/>
    <cellStyle name="Normal 19 2 2 2 2 2 2" xfId="16798" xr:uid="{00000000-0005-0000-0000-0000292E0000}"/>
    <cellStyle name="Normal 19 2 2 2 2 3" xfId="11588" xr:uid="{00000000-0005-0000-0000-00002A2E0000}"/>
    <cellStyle name="Normal 19 2 2 2 2 4" xfId="11589" xr:uid="{00000000-0005-0000-0000-00002B2E0000}"/>
    <cellStyle name="Normal 19 2 2 2 3" xfId="2508" xr:uid="{00000000-0005-0000-0000-00002C2E0000}"/>
    <cellStyle name="Normal 19 2 2 2 3 2" xfId="5279" xr:uid="{00000000-0005-0000-0000-00002D2E0000}"/>
    <cellStyle name="Normal 19 2 2 2 3 2 2" xfId="16799" xr:uid="{00000000-0005-0000-0000-00002E2E0000}"/>
    <cellStyle name="Normal 19 2 2 2 3 3" xfId="11590" xr:uid="{00000000-0005-0000-0000-00002F2E0000}"/>
    <cellStyle name="Normal 19 2 2 2 3 4" xfId="11591" xr:uid="{00000000-0005-0000-0000-0000302E0000}"/>
    <cellStyle name="Normal 19 2 2 2 4" xfId="2509" xr:uid="{00000000-0005-0000-0000-0000312E0000}"/>
    <cellStyle name="Normal 19 2 2 2 4 2" xfId="5280" xr:uid="{00000000-0005-0000-0000-0000322E0000}"/>
    <cellStyle name="Normal 19 2 2 2 4 2 2" xfId="16800" xr:uid="{00000000-0005-0000-0000-0000332E0000}"/>
    <cellStyle name="Normal 19 2 2 2 4 3" xfId="11592" xr:uid="{00000000-0005-0000-0000-0000342E0000}"/>
    <cellStyle name="Normal 19 2 2 2 4 4" xfId="11593" xr:uid="{00000000-0005-0000-0000-0000352E0000}"/>
    <cellStyle name="Normal 19 2 2 2 5" xfId="5277" xr:uid="{00000000-0005-0000-0000-0000362E0000}"/>
    <cellStyle name="Normal 19 2 2 2 5 2" xfId="16801" xr:uid="{00000000-0005-0000-0000-0000372E0000}"/>
    <cellStyle name="Normal 19 2 2 2 6" xfId="11594" xr:uid="{00000000-0005-0000-0000-0000382E0000}"/>
    <cellStyle name="Normal 19 2 2 2 7" xfId="11595" xr:uid="{00000000-0005-0000-0000-0000392E0000}"/>
    <cellStyle name="Normal 19 2 2 3" xfId="2510" xr:uid="{00000000-0005-0000-0000-00003A2E0000}"/>
    <cellStyle name="Normal 19 2 2 3 2" xfId="5281" xr:uid="{00000000-0005-0000-0000-00003B2E0000}"/>
    <cellStyle name="Normal 19 2 2 3 2 2" xfId="16802" xr:uid="{00000000-0005-0000-0000-00003C2E0000}"/>
    <cellStyle name="Normal 19 2 2 3 3" xfId="11596" xr:uid="{00000000-0005-0000-0000-00003D2E0000}"/>
    <cellStyle name="Normal 19 2 2 3 4" xfId="11597" xr:uid="{00000000-0005-0000-0000-00003E2E0000}"/>
    <cellStyle name="Normal 19 2 2 4" xfId="2511" xr:uid="{00000000-0005-0000-0000-00003F2E0000}"/>
    <cellStyle name="Normal 19 2 2 4 2" xfId="5282" xr:uid="{00000000-0005-0000-0000-0000402E0000}"/>
    <cellStyle name="Normal 19 2 2 4 2 2" xfId="16803" xr:uid="{00000000-0005-0000-0000-0000412E0000}"/>
    <cellStyle name="Normal 19 2 2 4 3" xfId="11598" xr:uid="{00000000-0005-0000-0000-0000422E0000}"/>
    <cellStyle name="Normal 19 2 2 4 4" xfId="11599" xr:uid="{00000000-0005-0000-0000-0000432E0000}"/>
    <cellStyle name="Normal 19 2 2 5" xfId="2512" xr:uid="{00000000-0005-0000-0000-0000442E0000}"/>
    <cellStyle name="Normal 19 2 2 5 2" xfId="5283" xr:uid="{00000000-0005-0000-0000-0000452E0000}"/>
    <cellStyle name="Normal 19 2 2 5 2 2" xfId="16804" xr:uid="{00000000-0005-0000-0000-0000462E0000}"/>
    <cellStyle name="Normal 19 2 2 5 3" xfId="11600" xr:uid="{00000000-0005-0000-0000-0000472E0000}"/>
    <cellStyle name="Normal 19 2 2 5 4" xfId="11601" xr:uid="{00000000-0005-0000-0000-0000482E0000}"/>
    <cellStyle name="Normal 19 2 2 6" xfId="5276" xr:uid="{00000000-0005-0000-0000-0000492E0000}"/>
    <cellStyle name="Normal 19 2 2 6 2" xfId="16805" xr:uid="{00000000-0005-0000-0000-00004A2E0000}"/>
    <cellStyle name="Normal 19 2 2 7" xfId="11602" xr:uid="{00000000-0005-0000-0000-00004B2E0000}"/>
    <cellStyle name="Normal 19 2 2 8" xfId="11603" xr:uid="{00000000-0005-0000-0000-00004C2E0000}"/>
    <cellStyle name="Normal 19 2 3" xfId="2513" xr:uid="{00000000-0005-0000-0000-00004D2E0000}"/>
    <cellStyle name="Normal 19 2 3 2" xfId="2514" xr:uid="{00000000-0005-0000-0000-00004E2E0000}"/>
    <cellStyle name="Normal 19 2 3 2 2" xfId="2515" xr:uid="{00000000-0005-0000-0000-00004F2E0000}"/>
    <cellStyle name="Normal 19 2 3 2 2 2" xfId="5286" xr:uid="{00000000-0005-0000-0000-0000502E0000}"/>
    <cellStyle name="Normal 19 2 3 2 2 2 2" xfId="16806" xr:uid="{00000000-0005-0000-0000-0000512E0000}"/>
    <cellStyle name="Normal 19 2 3 2 2 3" xfId="11604" xr:uid="{00000000-0005-0000-0000-0000522E0000}"/>
    <cellStyle name="Normal 19 2 3 2 2 4" xfId="11605" xr:uid="{00000000-0005-0000-0000-0000532E0000}"/>
    <cellStyle name="Normal 19 2 3 2 3" xfId="2516" xr:uid="{00000000-0005-0000-0000-0000542E0000}"/>
    <cellStyle name="Normal 19 2 3 2 3 2" xfId="5287" xr:uid="{00000000-0005-0000-0000-0000552E0000}"/>
    <cellStyle name="Normal 19 2 3 2 3 2 2" xfId="16807" xr:uid="{00000000-0005-0000-0000-0000562E0000}"/>
    <cellStyle name="Normal 19 2 3 2 3 3" xfId="11606" xr:uid="{00000000-0005-0000-0000-0000572E0000}"/>
    <cellStyle name="Normal 19 2 3 2 3 4" xfId="11607" xr:uid="{00000000-0005-0000-0000-0000582E0000}"/>
    <cellStyle name="Normal 19 2 3 2 4" xfId="2517" xr:uid="{00000000-0005-0000-0000-0000592E0000}"/>
    <cellStyle name="Normal 19 2 3 2 4 2" xfId="5288" xr:uid="{00000000-0005-0000-0000-00005A2E0000}"/>
    <cellStyle name="Normal 19 2 3 2 4 2 2" xfId="16808" xr:uid="{00000000-0005-0000-0000-00005B2E0000}"/>
    <cellStyle name="Normal 19 2 3 2 4 3" xfId="11608" xr:uid="{00000000-0005-0000-0000-00005C2E0000}"/>
    <cellStyle name="Normal 19 2 3 2 4 4" xfId="11609" xr:uid="{00000000-0005-0000-0000-00005D2E0000}"/>
    <cellStyle name="Normal 19 2 3 2 5" xfId="5285" xr:uid="{00000000-0005-0000-0000-00005E2E0000}"/>
    <cellStyle name="Normal 19 2 3 2 5 2" xfId="16809" xr:uid="{00000000-0005-0000-0000-00005F2E0000}"/>
    <cellStyle name="Normal 19 2 3 2 6" xfId="11610" xr:uid="{00000000-0005-0000-0000-0000602E0000}"/>
    <cellStyle name="Normal 19 2 3 2 7" xfId="11611" xr:uid="{00000000-0005-0000-0000-0000612E0000}"/>
    <cellStyle name="Normal 19 2 3 3" xfId="2518" xr:uid="{00000000-0005-0000-0000-0000622E0000}"/>
    <cellStyle name="Normal 19 2 3 3 2" xfId="5289" xr:uid="{00000000-0005-0000-0000-0000632E0000}"/>
    <cellStyle name="Normal 19 2 3 3 2 2" xfId="16810" xr:uid="{00000000-0005-0000-0000-0000642E0000}"/>
    <cellStyle name="Normal 19 2 3 3 3" xfId="11612" xr:uid="{00000000-0005-0000-0000-0000652E0000}"/>
    <cellStyle name="Normal 19 2 3 3 4" xfId="11613" xr:uid="{00000000-0005-0000-0000-0000662E0000}"/>
    <cellStyle name="Normal 19 2 3 4" xfId="2519" xr:uid="{00000000-0005-0000-0000-0000672E0000}"/>
    <cellStyle name="Normal 19 2 3 4 2" xfId="5290" xr:uid="{00000000-0005-0000-0000-0000682E0000}"/>
    <cellStyle name="Normal 19 2 3 4 2 2" xfId="16811" xr:uid="{00000000-0005-0000-0000-0000692E0000}"/>
    <cellStyle name="Normal 19 2 3 4 3" xfId="11614" xr:uid="{00000000-0005-0000-0000-00006A2E0000}"/>
    <cellStyle name="Normal 19 2 3 4 4" xfId="11615" xr:uid="{00000000-0005-0000-0000-00006B2E0000}"/>
    <cellStyle name="Normal 19 2 3 5" xfId="2520" xr:uid="{00000000-0005-0000-0000-00006C2E0000}"/>
    <cellStyle name="Normal 19 2 3 5 2" xfId="5291" xr:uid="{00000000-0005-0000-0000-00006D2E0000}"/>
    <cellStyle name="Normal 19 2 3 5 2 2" xfId="16812" xr:uid="{00000000-0005-0000-0000-00006E2E0000}"/>
    <cellStyle name="Normal 19 2 3 5 3" xfId="11616" xr:uid="{00000000-0005-0000-0000-00006F2E0000}"/>
    <cellStyle name="Normal 19 2 3 5 4" xfId="11617" xr:uid="{00000000-0005-0000-0000-0000702E0000}"/>
    <cellStyle name="Normal 19 2 3 6" xfId="5284" xr:uid="{00000000-0005-0000-0000-0000712E0000}"/>
    <cellStyle name="Normal 19 2 3 6 2" xfId="16813" xr:uid="{00000000-0005-0000-0000-0000722E0000}"/>
    <cellStyle name="Normal 19 2 3 7" xfId="11618" xr:uid="{00000000-0005-0000-0000-0000732E0000}"/>
    <cellStyle name="Normal 19 2 3 8" xfId="11619" xr:uid="{00000000-0005-0000-0000-0000742E0000}"/>
    <cellStyle name="Normal 19 2 4" xfId="2521" xr:uid="{00000000-0005-0000-0000-0000752E0000}"/>
    <cellStyle name="Normal 19 2 4 2" xfId="2522" xr:uid="{00000000-0005-0000-0000-0000762E0000}"/>
    <cellStyle name="Normal 19 2 4 2 2" xfId="5293" xr:uid="{00000000-0005-0000-0000-0000772E0000}"/>
    <cellStyle name="Normal 19 2 4 2 2 2" xfId="16814" xr:uid="{00000000-0005-0000-0000-0000782E0000}"/>
    <cellStyle name="Normal 19 2 4 2 3" xfId="11620" xr:uid="{00000000-0005-0000-0000-0000792E0000}"/>
    <cellStyle name="Normal 19 2 4 2 4" xfId="11621" xr:uid="{00000000-0005-0000-0000-00007A2E0000}"/>
    <cellStyle name="Normal 19 2 4 3" xfId="2523" xr:uid="{00000000-0005-0000-0000-00007B2E0000}"/>
    <cellStyle name="Normal 19 2 4 3 2" xfId="5294" xr:uid="{00000000-0005-0000-0000-00007C2E0000}"/>
    <cellStyle name="Normal 19 2 4 3 2 2" xfId="16815" xr:uid="{00000000-0005-0000-0000-00007D2E0000}"/>
    <cellStyle name="Normal 19 2 4 3 3" xfId="11622" xr:uid="{00000000-0005-0000-0000-00007E2E0000}"/>
    <cellStyle name="Normal 19 2 4 3 4" xfId="11623" xr:uid="{00000000-0005-0000-0000-00007F2E0000}"/>
    <cellStyle name="Normal 19 2 4 4" xfId="2524" xr:uid="{00000000-0005-0000-0000-0000802E0000}"/>
    <cellStyle name="Normal 19 2 4 4 2" xfId="5295" xr:uid="{00000000-0005-0000-0000-0000812E0000}"/>
    <cellStyle name="Normal 19 2 4 4 2 2" xfId="16816" xr:uid="{00000000-0005-0000-0000-0000822E0000}"/>
    <cellStyle name="Normal 19 2 4 4 3" xfId="11624" xr:uid="{00000000-0005-0000-0000-0000832E0000}"/>
    <cellStyle name="Normal 19 2 4 4 4" xfId="11625" xr:uid="{00000000-0005-0000-0000-0000842E0000}"/>
    <cellStyle name="Normal 19 2 4 5" xfId="5292" xr:uid="{00000000-0005-0000-0000-0000852E0000}"/>
    <cellStyle name="Normal 19 2 4 5 2" xfId="16817" xr:uid="{00000000-0005-0000-0000-0000862E0000}"/>
    <cellStyle name="Normal 19 2 4 6" xfId="11626" xr:uid="{00000000-0005-0000-0000-0000872E0000}"/>
    <cellStyle name="Normal 19 2 4 7" xfId="11627" xr:uid="{00000000-0005-0000-0000-0000882E0000}"/>
    <cellStyle name="Normal 19 2 5" xfId="2525" xr:uid="{00000000-0005-0000-0000-0000892E0000}"/>
    <cellStyle name="Normal 19 2 5 2" xfId="5296" xr:uid="{00000000-0005-0000-0000-00008A2E0000}"/>
    <cellStyle name="Normal 19 2 5 2 2" xfId="16818" xr:uid="{00000000-0005-0000-0000-00008B2E0000}"/>
    <cellStyle name="Normal 19 2 5 3" xfId="11628" xr:uid="{00000000-0005-0000-0000-00008C2E0000}"/>
    <cellStyle name="Normal 19 2 5 4" xfId="11629" xr:uid="{00000000-0005-0000-0000-00008D2E0000}"/>
    <cellStyle name="Normal 19 2 6" xfId="2526" xr:uid="{00000000-0005-0000-0000-00008E2E0000}"/>
    <cellStyle name="Normal 19 2 6 2" xfId="5297" xr:uid="{00000000-0005-0000-0000-00008F2E0000}"/>
    <cellStyle name="Normal 19 2 6 2 2" xfId="16819" xr:uid="{00000000-0005-0000-0000-0000902E0000}"/>
    <cellStyle name="Normal 19 2 6 3" xfId="11630" xr:uid="{00000000-0005-0000-0000-0000912E0000}"/>
    <cellStyle name="Normal 19 2 6 4" xfId="11631" xr:uid="{00000000-0005-0000-0000-0000922E0000}"/>
    <cellStyle name="Normal 19 2 7" xfId="2527" xr:uid="{00000000-0005-0000-0000-0000932E0000}"/>
    <cellStyle name="Normal 19 2 7 2" xfId="5298" xr:uid="{00000000-0005-0000-0000-0000942E0000}"/>
    <cellStyle name="Normal 19 2 7 2 2" xfId="16820" xr:uid="{00000000-0005-0000-0000-0000952E0000}"/>
    <cellStyle name="Normal 19 2 7 3" xfId="11632" xr:uid="{00000000-0005-0000-0000-0000962E0000}"/>
    <cellStyle name="Normal 19 2 7 4" xfId="11633" xr:uid="{00000000-0005-0000-0000-0000972E0000}"/>
    <cellStyle name="Normal 19 2 8" xfId="2528" xr:uid="{00000000-0005-0000-0000-0000982E0000}"/>
    <cellStyle name="Normal 19 2 8 2" xfId="5299" xr:uid="{00000000-0005-0000-0000-0000992E0000}"/>
    <cellStyle name="Normal 19 2 8 2 2" xfId="16821" xr:uid="{00000000-0005-0000-0000-00009A2E0000}"/>
    <cellStyle name="Normal 19 2 8 3" xfId="16822" xr:uid="{00000000-0005-0000-0000-00009B2E0000}"/>
    <cellStyle name="Normal 19 2 9" xfId="5275" xr:uid="{00000000-0005-0000-0000-00009C2E0000}"/>
    <cellStyle name="Normal 19 2 9 2" xfId="16823" xr:uid="{00000000-0005-0000-0000-00009D2E0000}"/>
    <cellStyle name="Normal 19 3" xfId="2529" xr:uid="{00000000-0005-0000-0000-00009E2E0000}"/>
    <cellStyle name="Normal 19 3 2" xfId="5300" xr:uid="{00000000-0005-0000-0000-00009F2E0000}"/>
    <cellStyle name="Normal 19 3 2 2" xfId="16824" xr:uid="{00000000-0005-0000-0000-0000A02E0000}"/>
    <cellStyle name="Normal 19 3 3" xfId="11634" xr:uid="{00000000-0005-0000-0000-0000A12E0000}"/>
    <cellStyle name="Normal 19 3 4" xfId="11635" xr:uid="{00000000-0005-0000-0000-0000A22E0000}"/>
    <cellStyle name="Normal 19 4" xfId="2530" xr:uid="{00000000-0005-0000-0000-0000A32E0000}"/>
    <cellStyle name="Normal 19 5" xfId="2531" xr:uid="{00000000-0005-0000-0000-0000A42E0000}"/>
    <cellStyle name="Normal 19 5 2" xfId="5301" xr:uid="{00000000-0005-0000-0000-0000A52E0000}"/>
    <cellStyle name="Normal 19 5 2 2" xfId="16825" xr:uid="{00000000-0005-0000-0000-0000A62E0000}"/>
    <cellStyle name="Normal 19 5 3" xfId="16826" xr:uid="{00000000-0005-0000-0000-0000A72E0000}"/>
    <cellStyle name="Normal 19 6" xfId="11636" xr:uid="{00000000-0005-0000-0000-0000A82E0000}"/>
    <cellStyle name="Normal 19 6 2" xfId="16827" xr:uid="{00000000-0005-0000-0000-0000A92E0000}"/>
    <cellStyle name="Normal 19 7" xfId="11637" xr:uid="{00000000-0005-0000-0000-0000AA2E0000}"/>
    <cellStyle name="Normal 19 8" xfId="16828" xr:uid="{00000000-0005-0000-0000-0000AB2E0000}"/>
    <cellStyle name="Normal 2" xfId="355" xr:uid="{00000000-0005-0000-0000-0000AC2E0000}"/>
    <cellStyle name="Normal 2 10" xfId="3830" xr:uid="{00000000-0005-0000-0000-0000AD2E0000}"/>
    <cellStyle name="Normal 2 10 2" xfId="11638" xr:uid="{00000000-0005-0000-0000-0000AE2E0000}"/>
    <cellStyle name="Normal 2 10 2 2" xfId="14109" xr:uid="{00000000-0005-0000-0000-0000AF2E0000}"/>
    <cellStyle name="Normal 2 10 3" xfId="11639" xr:uid="{00000000-0005-0000-0000-0000B02E0000}"/>
    <cellStyle name="Normal 2 11" xfId="11640" xr:uid="{00000000-0005-0000-0000-0000B12E0000}"/>
    <cellStyle name="Normal 2 11 2" xfId="11641" xr:uid="{00000000-0005-0000-0000-0000B22E0000}"/>
    <cellStyle name="Normal 2 11 3" xfId="11642" xr:uid="{00000000-0005-0000-0000-0000B32E0000}"/>
    <cellStyle name="Normal 2 12" xfId="11643" xr:uid="{00000000-0005-0000-0000-0000B42E0000}"/>
    <cellStyle name="Normal 2 13" xfId="11644" xr:uid="{00000000-0005-0000-0000-0000B52E0000}"/>
    <cellStyle name="Normal 2 14" xfId="11645" xr:uid="{00000000-0005-0000-0000-0000B62E0000}"/>
    <cellStyle name="Normal 2 15" xfId="11646" xr:uid="{00000000-0005-0000-0000-0000B72E0000}"/>
    <cellStyle name="Normal 2 16" xfId="11647" xr:uid="{00000000-0005-0000-0000-0000B82E0000}"/>
    <cellStyle name="Normal 2 17" xfId="590" xr:uid="{00000000-0005-0000-0000-0000B92E0000}"/>
    <cellStyle name="Normal 2 18" xfId="11648" xr:uid="{00000000-0005-0000-0000-0000BA2E0000}"/>
    <cellStyle name="Normal 2 19" xfId="11649" xr:uid="{00000000-0005-0000-0000-0000BB2E0000}"/>
    <cellStyle name="Normal 2 2" xfId="356" xr:uid="{00000000-0005-0000-0000-0000BC2E0000}"/>
    <cellStyle name="Normal 2 2 10" xfId="11650" xr:uid="{00000000-0005-0000-0000-0000BD2E0000}"/>
    <cellStyle name="Normal 2 2 2" xfId="357" xr:uid="{00000000-0005-0000-0000-0000BE2E0000}"/>
    <cellStyle name="Normal 2 2 2 2" xfId="358" xr:uid="{00000000-0005-0000-0000-0000BF2E0000}"/>
    <cellStyle name="Normal 2 2 2 2 2" xfId="576" xr:uid="{00000000-0005-0000-0000-0000C02E0000}"/>
    <cellStyle name="Normal 2 2 2 2 2 2" xfId="3885" xr:uid="{00000000-0005-0000-0000-0000C12E0000}"/>
    <cellStyle name="Normal 2 2 2 2 2 2 2" xfId="11651" xr:uid="{00000000-0005-0000-0000-0000C22E0000}"/>
    <cellStyle name="Normal 2 2 2 2 2 2 2 2" xfId="11652" xr:uid="{00000000-0005-0000-0000-0000C32E0000}"/>
    <cellStyle name="Normal 2 2 2 2 2 2 3" xfId="11653" xr:uid="{00000000-0005-0000-0000-0000C42E0000}"/>
    <cellStyle name="Normal 2 2 2 2 2 3" xfId="5302" xr:uid="{00000000-0005-0000-0000-0000C52E0000}"/>
    <cellStyle name="Normal 2 2 2 2 2 4" xfId="11654" xr:uid="{00000000-0005-0000-0000-0000C62E0000}"/>
    <cellStyle name="Normal 2 2 2 2 2 4 2" xfId="11655" xr:uid="{00000000-0005-0000-0000-0000C72E0000}"/>
    <cellStyle name="Normal 2 2 2 2 2 4 3" xfId="11656" xr:uid="{00000000-0005-0000-0000-0000C82E0000}"/>
    <cellStyle name="Normal 2 2 2 2 2 4 4" xfId="16829" xr:uid="{00000000-0005-0000-0000-0000C92E0000}"/>
    <cellStyle name="Normal 2 2 2 2 2 5" xfId="11657" xr:uid="{00000000-0005-0000-0000-0000CA2E0000}"/>
    <cellStyle name="Normal 2 2 2 2 3" xfId="3886" xr:uid="{00000000-0005-0000-0000-0000CB2E0000}"/>
    <cellStyle name="Normal 2 2 2 2 3 2" xfId="11658" xr:uid="{00000000-0005-0000-0000-0000CC2E0000}"/>
    <cellStyle name="Normal 2 2 2 2 3 2 2" xfId="16830" xr:uid="{00000000-0005-0000-0000-0000CD2E0000}"/>
    <cellStyle name="Normal 2 2 2 2 3 3" xfId="11659" xr:uid="{00000000-0005-0000-0000-0000CE2E0000}"/>
    <cellStyle name="Normal 2 2 2 2 4" xfId="4007" xr:uid="{00000000-0005-0000-0000-0000CF2E0000}"/>
    <cellStyle name="Normal 2 2 2 2 4 2" xfId="11660" xr:uid="{00000000-0005-0000-0000-0000D02E0000}"/>
    <cellStyle name="Normal 2 2 2 2 4 3" xfId="11661" xr:uid="{00000000-0005-0000-0000-0000D12E0000}"/>
    <cellStyle name="Normal 2 2 2 2 5" xfId="11662" xr:uid="{00000000-0005-0000-0000-0000D22E0000}"/>
    <cellStyle name="Normal 2 2 2 2 5 2" xfId="11663" xr:uid="{00000000-0005-0000-0000-0000D32E0000}"/>
    <cellStyle name="Normal 2 2 2 2 5 3" xfId="11664" xr:uid="{00000000-0005-0000-0000-0000D42E0000}"/>
    <cellStyle name="Normal 2 2 2 2 6" xfId="11665" xr:uid="{00000000-0005-0000-0000-0000D52E0000}"/>
    <cellStyle name="Normal 2 2 2 3" xfId="512" xr:uid="{00000000-0005-0000-0000-0000D62E0000}"/>
    <cellStyle name="Normal 2 2 2 3 2" xfId="3887" xr:uid="{00000000-0005-0000-0000-0000D72E0000}"/>
    <cellStyle name="Normal 2 2 2 3 2 2" xfId="4199" xr:uid="{00000000-0005-0000-0000-0000D82E0000}"/>
    <cellStyle name="Normal 2 2 2 3 2 3" xfId="4052" xr:uid="{00000000-0005-0000-0000-0000D92E0000}"/>
    <cellStyle name="Normal 2 2 2 3 2 4" xfId="11666" xr:uid="{00000000-0005-0000-0000-0000DA2E0000}"/>
    <cellStyle name="Normal 2 2 2 3 2 4 2" xfId="16831" xr:uid="{00000000-0005-0000-0000-0000DB2E0000}"/>
    <cellStyle name="Normal 2 2 2 3 2 5" xfId="11667" xr:uid="{00000000-0005-0000-0000-0000DC2E0000}"/>
    <cellStyle name="Normal 2 2 2 3 2 6" xfId="16832" xr:uid="{00000000-0005-0000-0000-0000DD2E0000}"/>
    <cellStyle name="Normal 2 2 2 4" xfId="2532" xr:uid="{00000000-0005-0000-0000-0000DE2E0000}"/>
    <cellStyle name="Normal 2 2 2 4 2" xfId="4008" xr:uid="{00000000-0005-0000-0000-0000DF2E0000}"/>
    <cellStyle name="Normal 2 2 2 4 3" xfId="11668" xr:uid="{00000000-0005-0000-0000-0000E02E0000}"/>
    <cellStyle name="Normal 2 2 2 4 4" xfId="11669" xr:uid="{00000000-0005-0000-0000-0000E12E0000}"/>
    <cellStyle name="Normal 2 2 2 5" xfId="3888" xr:uid="{00000000-0005-0000-0000-0000E22E0000}"/>
    <cellStyle name="Normal 2 2 2 5 2" xfId="11670" xr:uid="{00000000-0005-0000-0000-0000E32E0000}"/>
    <cellStyle name="Normal 2 2 2 5 2 2" xfId="16833" xr:uid="{00000000-0005-0000-0000-0000E42E0000}"/>
    <cellStyle name="Normal 2 2 2 5 3" xfId="11671" xr:uid="{00000000-0005-0000-0000-0000E52E0000}"/>
    <cellStyle name="Normal 2 2 2 6" xfId="3889" xr:uid="{00000000-0005-0000-0000-0000E62E0000}"/>
    <cellStyle name="Normal 2 2 2 6 2" xfId="16834" xr:uid="{00000000-0005-0000-0000-0000E72E0000}"/>
    <cellStyle name="Normal 2 2 2 7" xfId="11672" xr:uid="{00000000-0005-0000-0000-0000E82E0000}"/>
    <cellStyle name="Normal 2 2 2 8" xfId="11673" xr:uid="{00000000-0005-0000-0000-0000E92E0000}"/>
    <cellStyle name="Normal 2 2 3" xfId="359" xr:uid="{00000000-0005-0000-0000-0000EA2E0000}"/>
    <cellStyle name="Normal 2 2 3 2" xfId="2533" xr:uid="{00000000-0005-0000-0000-0000EB2E0000}"/>
    <cellStyle name="Normal 2 2 3 3" xfId="2534" xr:uid="{00000000-0005-0000-0000-0000EC2E0000}"/>
    <cellStyle name="Normal 2 2 4" xfId="360" xr:uid="{00000000-0005-0000-0000-0000ED2E0000}"/>
    <cellStyle name="Normal 2 2 4 2" xfId="4159" xr:uid="{00000000-0005-0000-0000-0000EE2E0000}"/>
    <cellStyle name="Normal 2 2 4 3" xfId="11674" xr:uid="{00000000-0005-0000-0000-0000EF2E0000}"/>
    <cellStyle name="Normal 2 2 4 4" xfId="11675" xr:uid="{00000000-0005-0000-0000-0000F02E0000}"/>
    <cellStyle name="Normal 2 2 5" xfId="361" xr:uid="{00000000-0005-0000-0000-0000F12E0000}"/>
    <cellStyle name="Normal 2 2 5 2" xfId="5303" xr:uid="{00000000-0005-0000-0000-0000F22E0000}"/>
    <cellStyle name="Normal 2 2 5 3" xfId="11676" xr:uid="{00000000-0005-0000-0000-0000F32E0000}"/>
    <cellStyle name="Normal 2 2 5 3 2" xfId="16835" xr:uid="{00000000-0005-0000-0000-0000F42E0000}"/>
    <cellStyle name="Normal 2 2 5 4" xfId="11677" xr:uid="{00000000-0005-0000-0000-0000F52E0000}"/>
    <cellStyle name="Normal 2 2 6" xfId="2535" xr:uid="{00000000-0005-0000-0000-0000F62E0000}"/>
    <cellStyle name="Normal 2 2 6 2" xfId="5304" xr:uid="{00000000-0005-0000-0000-0000F72E0000}"/>
    <cellStyle name="Normal 2 2 6 2 2" xfId="16836" xr:uid="{00000000-0005-0000-0000-0000F82E0000}"/>
    <cellStyle name="Normal 2 2 6 3" xfId="11678" xr:uid="{00000000-0005-0000-0000-0000F92E0000}"/>
    <cellStyle name="Normal 2 2 6 3 2" xfId="16837" xr:uid="{00000000-0005-0000-0000-0000FA2E0000}"/>
    <cellStyle name="Normal 2 2 6 4" xfId="11679" xr:uid="{00000000-0005-0000-0000-0000FB2E0000}"/>
    <cellStyle name="Normal 2 2 7" xfId="3890" xr:uid="{00000000-0005-0000-0000-0000FC2E0000}"/>
    <cellStyle name="Normal 2 2 7 2" xfId="11680" xr:uid="{00000000-0005-0000-0000-0000FD2E0000}"/>
    <cellStyle name="Normal 2 2 7 2 2" xfId="16838" xr:uid="{00000000-0005-0000-0000-0000FE2E0000}"/>
    <cellStyle name="Normal 2 2 7 3" xfId="11681" xr:uid="{00000000-0005-0000-0000-0000FF2E0000}"/>
    <cellStyle name="Normal 2 2 8" xfId="3891" xr:uid="{00000000-0005-0000-0000-0000002F0000}"/>
    <cellStyle name="Normal 2 2 8 2" xfId="3892" xr:uid="{00000000-0005-0000-0000-0000012F0000}"/>
    <cellStyle name="Normal 2 2 8 3" xfId="16839" xr:uid="{00000000-0005-0000-0000-0000022F0000}"/>
    <cellStyle name="Normal 2 2 9" xfId="11682" xr:uid="{00000000-0005-0000-0000-0000032F0000}"/>
    <cellStyle name="Normal 2 2_001- PRESUPUESTO AILA  (26 DE JULIO DEL 2010)" xfId="11683" xr:uid="{00000000-0005-0000-0000-0000042F0000}"/>
    <cellStyle name="Normal 2 20" xfId="11684" xr:uid="{00000000-0005-0000-0000-0000052F0000}"/>
    <cellStyle name="Normal 2 21" xfId="11685" xr:uid="{00000000-0005-0000-0000-0000062F0000}"/>
    <cellStyle name="Normal 2 22" xfId="11686" xr:uid="{00000000-0005-0000-0000-0000072F0000}"/>
    <cellStyle name="Normal 2 23" xfId="11687" xr:uid="{00000000-0005-0000-0000-0000082F0000}"/>
    <cellStyle name="Normal 2 24" xfId="11688" xr:uid="{00000000-0005-0000-0000-0000092F0000}"/>
    <cellStyle name="Normal 2 25" xfId="11689" xr:uid="{00000000-0005-0000-0000-00000A2F0000}"/>
    <cellStyle name="Normal 2 26" xfId="11690" xr:uid="{00000000-0005-0000-0000-00000B2F0000}"/>
    <cellStyle name="Normal 2 27" xfId="11691" xr:uid="{00000000-0005-0000-0000-00000C2F0000}"/>
    <cellStyle name="Normal 2 28" xfId="11692" xr:uid="{00000000-0005-0000-0000-00000D2F0000}"/>
    <cellStyle name="Normal 2 29" xfId="11693" xr:uid="{00000000-0005-0000-0000-00000E2F0000}"/>
    <cellStyle name="Normal 2 3" xfId="362" xr:uid="{00000000-0005-0000-0000-00000F2F0000}"/>
    <cellStyle name="Normal 2 3 2" xfId="363" xr:uid="{00000000-0005-0000-0000-0000102F0000}"/>
    <cellStyle name="Normal 2 3 2 2" xfId="2536" xr:uid="{00000000-0005-0000-0000-0000112F0000}"/>
    <cellStyle name="Normal 2 3 2 2 2" xfId="4160" xr:uid="{00000000-0005-0000-0000-0000122F0000}"/>
    <cellStyle name="Normal 2 3 2 2 2 2" xfId="16840" xr:uid="{00000000-0005-0000-0000-0000132F0000}"/>
    <cellStyle name="Normal 2 3 2 2 3" xfId="6188" xr:uid="{00000000-0005-0000-0000-0000142F0000}"/>
    <cellStyle name="Normal 2 3 2 2 4" xfId="11694" xr:uid="{00000000-0005-0000-0000-0000152F0000}"/>
    <cellStyle name="Normal 2 3 2 2 5" xfId="11695" xr:uid="{00000000-0005-0000-0000-0000162F0000}"/>
    <cellStyle name="Normal 2 3 2 3" xfId="11696" xr:uid="{00000000-0005-0000-0000-0000172F0000}"/>
    <cellStyle name="Normal 2 3 3" xfId="608" xr:uid="{00000000-0005-0000-0000-0000182F0000}"/>
    <cellStyle name="Normal 2 3 3 2" xfId="2537" xr:uid="{00000000-0005-0000-0000-0000192F0000}"/>
    <cellStyle name="Normal 2 3 3 2 2" xfId="2538" xr:uid="{00000000-0005-0000-0000-00001A2F0000}"/>
    <cellStyle name="Normal 2 3 3 2 2 2" xfId="5306" xr:uid="{00000000-0005-0000-0000-00001B2F0000}"/>
    <cellStyle name="Normal 2 3 3 2 2 2 2" xfId="16841" xr:uid="{00000000-0005-0000-0000-00001C2F0000}"/>
    <cellStyle name="Normal 2 3 3 2 2 3" xfId="11697" xr:uid="{00000000-0005-0000-0000-00001D2F0000}"/>
    <cellStyle name="Normal 2 3 3 2 2 4" xfId="11698" xr:uid="{00000000-0005-0000-0000-00001E2F0000}"/>
    <cellStyle name="Normal 2 3 3 2 3" xfId="2539" xr:uid="{00000000-0005-0000-0000-00001F2F0000}"/>
    <cellStyle name="Normal 2 3 3 2 3 2" xfId="5307" xr:uid="{00000000-0005-0000-0000-0000202F0000}"/>
    <cellStyle name="Normal 2 3 3 2 3 2 2" xfId="16842" xr:uid="{00000000-0005-0000-0000-0000212F0000}"/>
    <cellStyle name="Normal 2 3 3 2 3 3" xfId="11699" xr:uid="{00000000-0005-0000-0000-0000222F0000}"/>
    <cellStyle name="Normal 2 3 3 2 3 4" xfId="11700" xr:uid="{00000000-0005-0000-0000-0000232F0000}"/>
    <cellStyle name="Normal 2 3 3 2 4" xfId="2540" xr:uid="{00000000-0005-0000-0000-0000242F0000}"/>
    <cellStyle name="Normal 2 3 3 2 4 2" xfId="5308" xr:uid="{00000000-0005-0000-0000-0000252F0000}"/>
    <cellStyle name="Normal 2 3 3 2 4 2 2" xfId="16843" xr:uid="{00000000-0005-0000-0000-0000262F0000}"/>
    <cellStyle name="Normal 2 3 3 2 4 3" xfId="11701" xr:uid="{00000000-0005-0000-0000-0000272F0000}"/>
    <cellStyle name="Normal 2 3 3 2 4 4" xfId="11702" xr:uid="{00000000-0005-0000-0000-0000282F0000}"/>
    <cellStyle name="Normal 2 3 3 2 5" xfId="5305" xr:uid="{00000000-0005-0000-0000-0000292F0000}"/>
    <cellStyle name="Normal 2 3 3 2 5 2" xfId="16844" xr:uid="{00000000-0005-0000-0000-00002A2F0000}"/>
    <cellStyle name="Normal 2 3 3 2 6" xfId="11703" xr:uid="{00000000-0005-0000-0000-00002B2F0000}"/>
    <cellStyle name="Normal 2 3 3 2 7" xfId="11704" xr:uid="{00000000-0005-0000-0000-00002C2F0000}"/>
    <cellStyle name="Normal 2 3 3 3" xfId="2541" xr:uid="{00000000-0005-0000-0000-00002D2F0000}"/>
    <cellStyle name="Normal 2 3 3 3 2" xfId="5309" xr:uid="{00000000-0005-0000-0000-00002E2F0000}"/>
    <cellStyle name="Normal 2 3 3 3 2 2" xfId="16845" xr:uid="{00000000-0005-0000-0000-00002F2F0000}"/>
    <cellStyle name="Normal 2 3 3 3 3" xfId="11705" xr:uid="{00000000-0005-0000-0000-0000302F0000}"/>
    <cellStyle name="Normal 2 3 3 3 4" xfId="11706" xr:uid="{00000000-0005-0000-0000-0000312F0000}"/>
    <cellStyle name="Normal 2 3 3 4" xfId="2542" xr:uid="{00000000-0005-0000-0000-0000322F0000}"/>
    <cellStyle name="Normal 2 3 3 4 2" xfId="5310" xr:uid="{00000000-0005-0000-0000-0000332F0000}"/>
    <cellStyle name="Normal 2 3 3 4 2 2" xfId="16846" xr:uid="{00000000-0005-0000-0000-0000342F0000}"/>
    <cellStyle name="Normal 2 3 3 4 3" xfId="11707" xr:uid="{00000000-0005-0000-0000-0000352F0000}"/>
    <cellStyle name="Normal 2 3 3 4 4" xfId="11708" xr:uid="{00000000-0005-0000-0000-0000362F0000}"/>
    <cellStyle name="Normal 2 3 3 5" xfId="2543" xr:uid="{00000000-0005-0000-0000-0000372F0000}"/>
    <cellStyle name="Normal 2 3 3 5 2" xfId="5311" xr:uid="{00000000-0005-0000-0000-0000382F0000}"/>
    <cellStyle name="Normal 2 3 3 5 2 2" xfId="16847" xr:uid="{00000000-0005-0000-0000-0000392F0000}"/>
    <cellStyle name="Normal 2 3 3 5 3" xfId="11709" xr:uid="{00000000-0005-0000-0000-00003A2F0000}"/>
    <cellStyle name="Normal 2 3 3 5 4" xfId="11710" xr:uid="{00000000-0005-0000-0000-00003B2F0000}"/>
    <cellStyle name="Normal 2 3 3 6" xfId="11711" xr:uid="{00000000-0005-0000-0000-00003C2F0000}"/>
    <cellStyle name="Normal 2 3 4" xfId="2544" xr:uid="{00000000-0005-0000-0000-00003D2F0000}"/>
    <cellStyle name="Normal 2 3 4 2" xfId="2545" xr:uid="{00000000-0005-0000-0000-00003E2F0000}"/>
    <cellStyle name="Normal 2 3 4 2 2" xfId="2546" xr:uid="{00000000-0005-0000-0000-00003F2F0000}"/>
    <cellStyle name="Normal 2 3 4 2 2 2" xfId="5313" xr:uid="{00000000-0005-0000-0000-0000402F0000}"/>
    <cellStyle name="Normal 2 3 4 2 2 2 2" xfId="16848" xr:uid="{00000000-0005-0000-0000-0000412F0000}"/>
    <cellStyle name="Normal 2 3 4 2 2 3" xfId="11712" xr:uid="{00000000-0005-0000-0000-0000422F0000}"/>
    <cellStyle name="Normal 2 3 4 2 2 4" xfId="11713" xr:uid="{00000000-0005-0000-0000-0000432F0000}"/>
    <cellStyle name="Normal 2 3 4 2 3" xfId="2547" xr:uid="{00000000-0005-0000-0000-0000442F0000}"/>
    <cellStyle name="Normal 2 3 4 2 3 2" xfId="5314" xr:uid="{00000000-0005-0000-0000-0000452F0000}"/>
    <cellStyle name="Normal 2 3 4 2 3 2 2" xfId="16849" xr:uid="{00000000-0005-0000-0000-0000462F0000}"/>
    <cellStyle name="Normal 2 3 4 2 3 3" xfId="11714" xr:uid="{00000000-0005-0000-0000-0000472F0000}"/>
    <cellStyle name="Normal 2 3 4 2 3 4" xfId="11715" xr:uid="{00000000-0005-0000-0000-0000482F0000}"/>
    <cellStyle name="Normal 2 3 4 2 4" xfId="2548" xr:uid="{00000000-0005-0000-0000-0000492F0000}"/>
    <cellStyle name="Normal 2 3 4 2 4 2" xfId="5315" xr:uid="{00000000-0005-0000-0000-00004A2F0000}"/>
    <cellStyle name="Normal 2 3 4 2 4 2 2" xfId="16850" xr:uid="{00000000-0005-0000-0000-00004B2F0000}"/>
    <cellStyle name="Normal 2 3 4 2 4 3" xfId="11716" xr:uid="{00000000-0005-0000-0000-00004C2F0000}"/>
    <cellStyle name="Normal 2 3 4 2 4 4" xfId="11717" xr:uid="{00000000-0005-0000-0000-00004D2F0000}"/>
    <cellStyle name="Normal 2 3 4 2 5" xfId="5312" xr:uid="{00000000-0005-0000-0000-00004E2F0000}"/>
    <cellStyle name="Normal 2 3 4 2 5 2" xfId="16851" xr:uid="{00000000-0005-0000-0000-00004F2F0000}"/>
    <cellStyle name="Normal 2 3 4 2 6" xfId="11718" xr:uid="{00000000-0005-0000-0000-0000502F0000}"/>
    <cellStyle name="Normal 2 3 4 2 7" xfId="11719" xr:uid="{00000000-0005-0000-0000-0000512F0000}"/>
    <cellStyle name="Normal 2 3 4 3" xfId="2549" xr:uid="{00000000-0005-0000-0000-0000522F0000}"/>
    <cellStyle name="Normal 2 3 4 3 2" xfId="5316" xr:uid="{00000000-0005-0000-0000-0000532F0000}"/>
    <cellStyle name="Normal 2 3 4 3 2 2" xfId="16852" xr:uid="{00000000-0005-0000-0000-0000542F0000}"/>
    <cellStyle name="Normal 2 3 4 3 3" xfId="11720" xr:uid="{00000000-0005-0000-0000-0000552F0000}"/>
    <cellStyle name="Normal 2 3 4 3 4" xfId="11721" xr:uid="{00000000-0005-0000-0000-0000562F0000}"/>
    <cellStyle name="Normal 2 3 4 4" xfId="2550" xr:uid="{00000000-0005-0000-0000-0000572F0000}"/>
    <cellStyle name="Normal 2 3 4 4 2" xfId="5317" xr:uid="{00000000-0005-0000-0000-0000582F0000}"/>
    <cellStyle name="Normal 2 3 4 4 2 2" xfId="16853" xr:uid="{00000000-0005-0000-0000-0000592F0000}"/>
    <cellStyle name="Normal 2 3 4 4 3" xfId="11722" xr:uid="{00000000-0005-0000-0000-00005A2F0000}"/>
    <cellStyle name="Normal 2 3 4 4 4" xfId="11723" xr:uid="{00000000-0005-0000-0000-00005B2F0000}"/>
    <cellStyle name="Normal 2 3 4 5" xfId="2551" xr:uid="{00000000-0005-0000-0000-00005C2F0000}"/>
    <cellStyle name="Normal 2 3 4 5 2" xfId="5318" xr:uid="{00000000-0005-0000-0000-00005D2F0000}"/>
    <cellStyle name="Normal 2 3 4 5 2 2" xfId="16854" xr:uid="{00000000-0005-0000-0000-00005E2F0000}"/>
    <cellStyle name="Normal 2 3 4 5 3" xfId="11724" xr:uid="{00000000-0005-0000-0000-00005F2F0000}"/>
    <cellStyle name="Normal 2 3 4 5 4" xfId="11725" xr:uid="{00000000-0005-0000-0000-0000602F0000}"/>
    <cellStyle name="Normal 2 3 4 6" xfId="4161" xr:uid="{00000000-0005-0000-0000-0000612F0000}"/>
    <cellStyle name="Normal 2 3 4 6 2" xfId="11726" xr:uid="{00000000-0005-0000-0000-0000622F0000}"/>
    <cellStyle name="Normal 2 3 4 6 3" xfId="11727" xr:uid="{00000000-0005-0000-0000-0000632F0000}"/>
    <cellStyle name="Normal 2 3 4 7" xfId="11728" xr:uid="{00000000-0005-0000-0000-0000642F0000}"/>
    <cellStyle name="Normal 2 3 4 7 2" xfId="16855" xr:uid="{00000000-0005-0000-0000-0000652F0000}"/>
    <cellStyle name="Normal 2 3 4 8" xfId="11729" xr:uid="{00000000-0005-0000-0000-0000662F0000}"/>
    <cellStyle name="Normal 2 3 5" xfId="2552" xr:uid="{00000000-0005-0000-0000-0000672F0000}"/>
    <cellStyle name="Normal 2 3 5 2" xfId="2553" xr:uid="{00000000-0005-0000-0000-0000682F0000}"/>
    <cellStyle name="Normal 2 3 5 2 2" xfId="5320" xr:uid="{00000000-0005-0000-0000-0000692F0000}"/>
    <cellStyle name="Normal 2 3 5 2 2 2" xfId="16856" xr:uid="{00000000-0005-0000-0000-00006A2F0000}"/>
    <cellStyle name="Normal 2 3 5 2 3" xfId="11730" xr:uid="{00000000-0005-0000-0000-00006B2F0000}"/>
    <cellStyle name="Normal 2 3 5 2 4" xfId="11731" xr:uid="{00000000-0005-0000-0000-00006C2F0000}"/>
    <cellStyle name="Normal 2 3 5 3" xfId="2554" xr:uid="{00000000-0005-0000-0000-00006D2F0000}"/>
    <cellStyle name="Normal 2 3 5 3 2" xfId="5321" xr:uid="{00000000-0005-0000-0000-00006E2F0000}"/>
    <cellStyle name="Normal 2 3 5 3 2 2" xfId="16857" xr:uid="{00000000-0005-0000-0000-00006F2F0000}"/>
    <cellStyle name="Normal 2 3 5 3 3" xfId="11732" xr:uid="{00000000-0005-0000-0000-0000702F0000}"/>
    <cellStyle name="Normal 2 3 5 3 4" xfId="11733" xr:uid="{00000000-0005-0000-0000-0000712F0000}"/>
    <cellStyle name="Normal 2 3 5 4" xfId="2555" xr:uid="{00000000-0005-0000-0000-0000722F0000}"/>
    <cellStyle name="Normal 2 3 5 4 2" xfId="5322" xr:uid="{00000000-0005-0000-0000-0000732F0000}"/>
    <cellStyle name="Normal 2 3 5 4 2 2" xfId="16858" xr:uid="{00000000-0005-0000-0000-0000742F0000}"/>
    <cellStyle name="Normal 2 3 5 4 3" xfId="11734" xr:uid="{00000000-0005-0000-0000-0000752F0000}"/>
    <cellStyle name="Normal 2 3 5 4 4" xfId="11735" xr:uid="{00000000-0005-0000-0000-0000762F0000}"/>
    <cellStyle name="Normal 2 3 5 5" xfId="5319" xr:uid="{00000000-0005-0000-0000-0000772F0000}"/>
    <cellStyle name="Normal 2 3 5 5 2" xfId="16859" xr:uid="{00000000-0005-0000-0000-0000782F0000}"/>
    <cellStyle name="Normal 2 3 5 6" xfId="11736" xr:uid="{00000000-0005-0000-0000-0000792F0000}"/>
    <cellStyle name="Normal 2 3 5 7" xfId="11737" xr:uid="{00000000-0005-0000-0000-00007A2F0000}"/>
    <cellStyle name="Normal 2 3 6" xfId="2556" xr:uid="{00000000-0005-0000-0000-00007B2F0000}"/>
    <cellStyle name="Normal 2 3 6 2" xfId="2557" xr:uid="{00000000-0005-0000-0000-00007C2F0000}"/>
    <cellStyle name="Normal 2 3 6 2 2" xfId="5324" xr:uid="{00000000-0005-0000-0000-00007D2F0000}"/>
    <cellStyle name="Normal 2 3 6 2 2 2" xfId="16860" xr:uid="{00000000-0005-0000-0000-00007E2F0000}"/>
    <cellStyle name="Normal 2 3 6 2 3" xfId="11738" xr:uid="{00000000-0005-0000-0000-00007F2F0000}"/>
    <cellStyle name="Normal 2 3 6 2 4" xfId="11739" xr:uid="{00000000-0005-0000-0000-0000802F0000}"/>
    <cellStyle name="Normal 2 3 6 3" xfId="2558" xr:uid="{00000000-0005-0000-0000-0000812F0000}"/>
    <cellStyle name="Normal 2 3 6 3 2" xfId="5325" xr:uid="{00000000-0005-0000-0000-0000822F0000}"/>
    <cellStyle name="Normal 2 3 6 3 2 2" xfId="16861" xr:uid="{00000000-0005-0000-0000-0000832F0000}"/>
    <cellStyle name="Normal 2 3 6 3 3" xfId="11740" xr:uid="{00000000-0005-0000-0000-0000842F0000}"/>
    <cellStyle name="Normal 2 3 6 3 4" xfId="11741" xr:uid="{00000000-0005-0000-0000-0000852F0000}"/>
    <cellStyle name="Normal 2 3 6 4" xfId="2559" xr:uid="{00000000-0005-0000-0000-0000862F0000}"/>
    <cellStyle name="Normal 2 3 6 4 2" xfId="5326" xr:uid="{00000000-0005-0000-0000-0000872F0000}"/>
    <cellStyle name="Normal 2 3 6 4 2 2" xfId="16862" xr:uid="{00000000-0005-0000-0000-0000882F0000}"/>
    <cellStyle name="Normal 2 3 6 4 3" xfId="11742" xr:uid="{00000000-0005-0000-0000-0000892F0000}"/>
    <cellStyle name="Normal 2 3 6 4 4" xfId="11743" xr:uid="{00000000-0005-0000-0000-00008A2F0000}"/>
    <cellStyle name="Normal 2 3 6 5" xfId="5323" xr:uid="{00000000-0005-0000-0000-00008B2F0000}"/>
    <cellStyle name="Normal 2 3 6 5 2" xfId="16863" xr:uid="{00000000-0005-0000-0000-00008C2F0000}"/>
    <cellStyle name="Normal 2 3 6 6" xfId="11744" xr:uid="{00000000-0005-0000-0000-00008D2F0000}"/>
    <cellStyle name="Normal 2 3 6 7" xfId="11745" xr:uid="{00000000-0005-0000-0000-00008E2F0000}"/>
    <cellStyle name="Normal 2 3 7" xfId="2560" xr:uid="{00000000-0005-0000-0000-00008F2F0000}"/>
    <cellStyle name="Normal 2 3 7 2" xfId="2561" xr:uid="{00000000-0005-0000-0000-0000902F0000}"/>
    <cellStyle name="Normal 2 3 7 3" xfId="2562" xr:uid="{00000000-0005-0000-0000-0000912F0000}"/>
    <cellStyle name="Normal 2 3 7 4" xfId="11746" xr:uid="{00000000-0005-0000-0000-0000922F0000}"/>
    <cellStyle name="Normal 2 3 7 5" xfId="11747" xr:uid="{00000000-0005-0000-0000-0000932F0000}"/>
    <cellStyle name="Normal 2 3 8" xfId="19388" xr:uid="{00000000-0005-0000-0000-0000942F0000}"/>
    <cellStyle name="Normal 2 30" xfId="11748" xr:uid="{00000000-0005-0000-0000-0000952F0000}"/>
    <cellStyle name="Normal 2 31" xfId="11749" xr:uid="{00000000-0005-0000-0000-0000962F0000}"/>
    <cellStyle name="Normal 2 32" xfId="11750" xr:uid="{00000000-0005-0000-0000-0000972F0000}"/>
    <cellStyle name="Normal 2 33" xfId="11751" xr:uid="{00000000-0005-0000-0000-0000982F0000}"/>
    <cellStyle name="Normal 2 34" xfId="11752" xr:uid="{00000000-0005-0000-0000-0000992F0000}"/>
    <cellStyle name="Normal 2 35" xfId="11753" xr:uid="{00000000-0005-0000-0000-00009A2F0000}"/>
    <cellStyle name="Normal 2 36" xfId="14128" xr:uid="{00000000-0005-0000-0000-00009B2F0000}"/>
    <cellStyle name="Normal 2 37" xfId="14112" xr:uid="{00000000-0005-0000-0000-00009C2F0000}"/>
    <cellStyle name="Normal 2 4" xfId="364" xr:uid="{00000000-0005-0000-0000-00009D2F0000}"/>
    <cellStyle name="Normal 2 4 2" xfId="2563" xr:uid="{00000000-0005-0000-0000-00009E2F0000}"/>
    <cellStyle name="Normal 2 4 3" xfId="2564" xr:uid="{00000000-0005-0000-0000-00009F2F0000}"/>
    <cellStyle name="Normal 2 4 3 2" xfId="11754" xr:uid="{00000000-0005-0000-0000-0000A02F0000}"/>
    <cellStyle name="Normal 2 4 4" xfId="2565" xr:uid="{00000000-0005-0000-0000-0000A12F0000}"/>
    <cellStyle name="Normal 2 4 5" xfId="4009" xr:uid="{00000000-0005-0000-0000-0000A22F0000}"/>
    <cellStyle name="Normal 2 4 6" xfId="11755" xr:uid="{00000000-0005-0000-0000-0000A32F0000}"/>
    <cellStyle name="Normal 2 4 6 2" xfId="16864" xr:uid="{00000000-0005-0000-0000-0000A42F0000}"/>
    <cellStyle name="Normal 2 4 7" xfId="11756" xr:uid="{00000000-0005-0000-0000-0000A52F0000}"/>
    <cellStyle name="Normal 2 5" xfId="365" xr:uid="{00000000-0005-0000-0000-0000A62F0000}"/>
    <cellStyle name="Normal 2 5 2" xfId="366" xr:uid="{00000000-0005-0000-0000-0000A72F0000}"/>
    <cellStyle name="Normal 2 5 2 2" xfId="4162" xr:uid="{00000000-0005-0000-0000-0000A82F0000}"/>
    <cellStyle name="Normal 2 5 2 3" xfId="11757" xr:uid="{00000000-0005-0000-0000-0000A92F0000}"/>
    <cellStyle name="Normal 2 5 2 4" xfId="11758" xr:uid="{00000000-0005-0000-0000-0000AA2F0000}"/>
    <cellStyle name="Normal 2 5 3" xfId="367" xr:uid="{00000000-0005-0000-0000-0000AB2F0000}"/>
    <cellStyle name="Normal 2 5 3 2" xfId="5327" xr:uid="{00000000-0005-0000-0000-0000AC2F0000}"/>
    <cellStyle name="Normal 2 5 3 3" xfId="11759" xr:uid="{00000000-0005-0000-0000-0000AD2F0000}"/>
    <cellStyle name="Normal 2 5 3 4" xfId="11760" xr:uid="{00000000-0005-0000-0000-0000AE2F0000}"/>
    <cellStyle name="Normal 2 5 4" xfId="521" xr:uid="{00000000-0005-0000-0000-0000AF2F0000}"/>
    <cellStyle name="Normal 2 5 5" xfId="11761" xr:uid="{00000000-0005-0000-0000-0000B02F0000}"/>
    <cellStyle name="Normal 2 5 5 2" xfId="16865" xr:uid="{00000000-0005-0000-0000-0000B12F0000}"/>
    <cellStyle name="Normal 2 5 6" xfId="11762" xr:uid="{00000000-0005-0000-0000-0000B22F0000}"/>
    <cellStyle name="Normal 2 6" xfId="506" xr:uid="{00000000-0005-0000-0000-0000B32F0000}"/>
    <cellStyle name="Normal 2 6 2" xfId="11763" xr:uid="{00000000-0005-0000-0000-0000B42F0000}"/>
    <cellStyle name="Normal 2 6 3" xfId="11764" xr:uid="{00000000-0005-0000-0000-0000B52F0000}"/>
    <cellStyle name="Normal 2 7" xfId="563" xr:uid="{00000000-0005-0000-0000-0000B62F0000}"/>
    <cellStyle name="Normal 2 7 2" xfId="14236" xr:uid="{00000000-0005-0000-0000-0000B72F0000}"/>
    <cellStyle name="Normal 2 8" xfId="564" xr:uid="{00000000-0005-0000-0000-0000B82F0000}"/>
    <cellStyle name="Normal 2 9" xfId="565" xr:uid="{00000000-0005-0000-0000-0000B92F0000}"/>
    <cellStyle name="Normal 2 9 2" xfId="4163" xr:uid="{00000000-0005-0000-0000-0000BA2F0000}"/>
    <cellStyle name="Normal 2_001- PRESUPUESTO AILA  (26 DE JULIO DEL 2010)" xfId="11765" xr:uid="{00000000-0005-0000-0000-0000BB2F0000}"/>
    <cellStyle name="Normal 20" xfId="368" xr:uid="{00000000-0005-0000-0000-0000BC2F0000}"/>
    <cellStyle name="Normal 20 2" xfId="2566" xr:uid="{00000000-0005-0000-0000-0000BD2F0000}"/>
    <cellStyle name="Normal 20 2 10" xfId="11766" xr:uid="{00000000-0005-0000-0000-0000BE2F0000}"/>
    <cellStyle name="Normal 20 2 10 2" xfId="16866" xr:uid="{00000000-0005-0000-0000-0000BF2F0000}"/>
    <cellStyle name="Normal 20 2 11" xfId="11767" xr:uid="{00000000-0005-0000-0000-0000C02F0000}"/>
    <cellStyle name="Normal 20 2 2" xfId="2567" xr:uid="{00000000-0005-0000-0000-0000C12F0000}"/>
    <cellStyle name="Normal 20 2 2 2" xfId="2568" xr:uid="{00000000-0005-0000-0000-0000C22F0000}"/>
    <cellStyle name="Normal 20 2 2 2 2" xfId="2569" xr:uid="{00000000-0005-0000-0000-0000C32F0000}"/>
    <cellStyle name="Normal 20 2 2 2 2 2" xfId="5331" xr:uid="{00000000-0005-0000-0000-0000C42F0000}"/>
    <cellStyle name="Normal 20 2 2 2 2 2 2" xfId="16867" xr:uid="{00000000-0005-0000-0000-0000C52F0000}"/>
    <cellStyle name="Normal 20 2 2 2 2 3" xfId="11768" xr:uid="{00000000-0005-0000-0000-0000C62F0000}"/>
    <cellStyle name="Normal 20 2 2 2 2 4" xfId="11769" xr:uid="{00000000-0005-0000-0000-0000C72F0000}"/>
    <cellStyle name="Normal 20 2 2 2 3" xfId="2570" xr:uid="{00000000-0005-0000-0000-0000C82F0000}"/>
    <cellStyle name="Normal 20 2 2 2 3 2" xfId="5332" xr:uid="{00000000-0005-0000-0000-0000C92F0000}"/>
    <cellStyle name="Normal 20 2 2 2 3 2 2" xfId="16868" xr:uid="{00000000-0005-0000-0000-0000CA2F0000}"/>
    <cellStyle name="Normal 20 2 2 2 3 3" xfId="11770" xr:uid="{00000000-0005-0000-0000-0000CB2F0000}"/>
    <cellStyle name="Normal 20 2 2 2 3 4" xfId="11771" xr:uid="{00000000-0005-0000-0000-0000CC2F0000}"/>
    <cellStyle name="Normal 20 2 2 2 4" xfId="2571" xr:uid="{00000000-0005-0000-0000-0000CD2F0000}"/>
    <cellStyle name="Normal 20 2 2 2 4 2" xfId="5333" xr:uid="{00000000-0005-0000-0000-0000CE2F0000}"/>
    <cellStyle name="Normal 20 2 2 2 4 2 2" xfId="16869" xr:uid="{00000000-0005-0000-0000-0000CF2F0000}"/>
    <cellStyle name="Normal 20 2 2 2 4 3" xfId="11772" xr:uid="{00000000-0005-0000-0000-0000D02F0000}"/>
    <cellStyle name="Normal 20 2 2 2 4 4" xfId="11773" xr:uid="{00000000-0005-0000-0000-0000D12F0000}"/>
    <cellStyle name="Normal 20 2 2 2 5" xfId="5330" xr:uid="{00000000-0005-0000-0000-0000D22F0000}"/>
    <cellStyle name="Normal 20 2 2 2 5 2" xfId="16870" xr:uid="{00000000-0005-0000-0000-0000D32F0000}"/>
    <cellStyle name="Normal 20 2 2 2 6" xfId="11774" xr:uid="{00000000-0005-0000-0000-0000D42F0000}"/>
    <cellStyle name="Normal 20 2 2 2 7" xfId="11775" xr:uid="{00000000-0005-0000-0000-0000D52F0000}"/>
    <cellStyle name="Normal 20 2 2 3" xfId="2572" xr:uid="{00000000-0005-0000-0000-0000D62F0000}"/>
    <cellStyle name="Normal 20 2 2 3 2" xfId="5334" xr:uid="{00000000-0005-0000-0000-0000D72F0000}"/>
    <cellStyle name="Normal 20 2 2 3 2 2" xfId="16871" xr:uid="{00000000-0005-0000-0000-0000D82F0000}"/>
    <cellStyle name="Normal 20 2 2 3 3" xfId="11776" xr:uid="{00000000-0005-0000-0000-0000D92F0000}"/>
    <cellStyle name="Normal 20 2 2 3 4" xfId="11777" xr:uid="{00000000-0005-0000-0000-0000DA2F0000}"/>
    <cellStyle name="Normal 20 2 2 4" xfId="2573" xr:uid="{00000000-0005-0000-0000-0000DB2F0000}"/>
    <cellStyle name="Normal 20 2 2 4 2" xfId="5335" xr:uid="{00000000-0005-0000-0000-0000DC2F0000}"/>
    <cellStyle name="Normal 20 2 2 4 2 2" xfId="16872" xr:uid="{00000000-0005-0000-0000-0000DD2F0000}"/>
    <cellStyle name="Normal 20 2 2 4 3" xfId="11778" xr:uid="{00000000-0005-0000-0000-0000DE2F0000}"/>
    <cellStyle name="Normal 20 2 2 4 4" xfId="11779" xr:uid="{00000000-0005-0000-0000-0000DF2F0000}"/>
    <cellStyle name="Normal 20 2 2 5" xfId="2574" xr:uid="{00000000-0005-0000-0000-0000E02F0000}"/>
    <cellStyle name="Normal 20 2 2 5 2" xfId="5336" xr:uid="{00000000-0005-0000-0000-0000E12F0000}"/>
    <cellStyle name="Normal 20 2 2 5 2 2" xfId="16873" xr:uid="{00000000-0005-0000-0000-0000E22F0000}"/>
    <cellStyle name="Normal 20 2 2 5 3" xfId="11780" xr:uid="{00000000-0005-0000-0000-0000E32F0000}"/>
    <cellStyle name="Normal 20 2 2 5 4" xfId="11781" xr:uid="{00000000-0005-0000-0000-0000E42F0000}"/>
    <cellStyle name="Normal 20 2 2 6" xfId="5329" xr:uid="{00000000-0005-0000-0000-0000E52F0000}"/>
    <cellStyle name="Normal 20 2 2 6 2" xfId="16874" xr:uid="{00000000-0005-0000-0000-0000E62F0000}"/>
    <cellStyle name="Normal 20 2 2 7" xfId="11782" xr:uid="{00000000-0005-0000-0000-0000E72F0000}"/>
    <cellStyle name="Normal 20 2 2 8" xfId="11783" xr:uid="{00000000-0005-0000-0000-0000E82F0000}"/>
    <cellStyle name="Normal 20 2 3" xfId="2575" xr:uid="{00000000-0005-0000-0000-0000E92F0000}"/>
    <cellStyle name="Normal 20 2 3 2" xfId="2576" xr:uid="{00000000-0005-0000-0000-0000EA2F0000}"/>
    <cellStyle name="Normal 20 2 3 2 2" xfId="2577" xr:uid="{00000000-0005-0000-0000-0000EB2F0000}"/>
    <cellStyle name="Normal 20 2 3 2 2 2" xfId="5339" xr:uid="{00000000-0005-0000-0000-0000EC2F0000}"/>
    <cellStyle name="Normal 20 2 3 2 2 2 2" xfId="16875" xr:uid="{00000000-0005-0000-0000-0000ED2F0000}"/>
    <cellStyle name="Normal 20 2 3 2 2 3" xfId="11784" xr:uid="{00000000-0005-0000-0000-0000EE2F0000}"/>
    <cellStyle name="Normal 20 2 3 2 2 4" xfId="11785" xr:uid="{00000000-0005-0000-0000-0000EF2F0000}"/>
    <cellStyle name="Normal 20 2 3 2 3" xfId="2578" xr:uid="{00000000-0005-0000-0000-0000F02F0000}"/>
    <cellStyle name="Normal 20 2 3 2 3 2" xfId="5340" xr:uid="{00000000-0005-0000-0000-0000F12F0000}"/>
    <cellStyle name="Normal 20 2 3 2 3 2 2" xfId="16876" xr:uid="{00000000-0005-0000-0000-0000F22F0000}"/>
    <cellStyle name="Normal 20 2 3 2 3 3" xfId="11786" xr:uid="{00000000-0005-0000-0000-0000F32F0000}"/>
    <cellStyle name="Normal 20 2 3 2 3 4" xfId="11787" xr:uid="{00000000-0005-0000-0000-0000F42F0000}"/>
    <cellStyle name="Normal 20 2 3 2 4" xfId="2579" xr:uid="{00000000-0005-0000-0000-0000F52F0000}"/>
    <cellStyle name="Normal 20 2 3 2 4 2" xfId="5341" xr:uid="{00000000-0005-0000-0000-0000F62F0000}"/>
    <cellStyle name="Normal 20 2 3 2 4 2 2" xfId="16877" xr:uid="{00000000-0005-0000-0000-0000F72F0000}"/>
    <cellStyle name="Normal 20 2 3 2 4 3" xfId="11788" xr:uid="{00000000-0005-0000-0000-0000F82F0000}"/>
    <cellStyle name="Normal 20 2 3 2 4 4" xfId="11789" xr:uid="{00000000-0005-0000-0000-0000F92F0000}"/>
    <cellStyle name="Normal 20 2 3 2 5" xfId="5338" xr:uid="{00000000-0005-0000-0000-0000FA2F0000}"/>
    <cellStyle name="Normal 20 2 3 2 5 2" xfId="16878" xr:uid="{00000000-0005-0000-0000-0000FB2F0000}"/>
    <cellStyle name="Normal 20 2 3 2 6" xfId="11790" xr:uid="{00000000-0005-0000-0000-0000FC2F0000}"/>
    <cellStyle name="Normal 20 2 3 2 7" xfId="11791" xr:uid="{00000000-0005-0000-0000-0000FD2F0000}"/>
    <cellStyle name="Normal 20 2 3 3" xfId="2580" xr:uid="{00000000-0005-0000-0000-0000FE2F0000}"/>
    <cellStyle name="Normal 20 2 3 3 2" xfId="5342" xr:uid="{00000000-0005-0000-0000-0000FF2F0000}"/>
    <cellStyle name="Normal 20 2 3 3 2 2" xfId="16879" xr:uid="{00000000-0005-0000-0000-000000300000}"/>
    <cellStyle name="Normal 20 2 3 3 3" xfId="11792" xr:uid="{00000000-0005-0000-0000-000001300000}"/>
    <cellStyle name="Normal 20 2 3 3 4" xfId="11793" xr:uid="{00000000-0005-0000-0000-000002300000}"/>
    <cellStyle name="Normal 20 2 3 4" xfId="2581" xr:uid="{00000000-0005-0000-0000-000003300000}"/>
    <cellStyle name="Normal 20 2 3 4 2" xfId="5343" xr:uid="{00000000-0005-0000-0000-000004300000}"/>
    <cellStyle name="Normal 20 2 3 4 2 2" xfId="16880" xr:uid="{00000000-0005-0000-0000-000005300000}"/>
    <cellStyle name="Normal 20 2 3 4 3" xfId="11794" xr:uid="{00000000-0005-0000-0000-000006300000}"/>
    <cellStyle name="Normal 20 2 3 4 4" xfId="11795" xr:uid="{00000000-0005-0000-0000-000007300000}"/>
    <cellStyle name="Normal 20 2 3 5" xfId="2582" xr:uid="{00000000-0005-0000-0000-000008300000}"/>
    <cellStyle name="Normal 20 2 3 5 2" xfId="5344" xr:uid="{00000000-0005-0000-0000-000009300000}"/>
    <cellStyle name="Normal 20 2 3 5 2 2" xfId="16881" xr:uid="{00000000-0005-0000-0000-00000A300000}"/>
    <cellStyle name="Normal 20 2 3 5 3" xfId="11796" xr:uid="{00000000-0005-0000-0000-00000B300000}"/>
    <cellStyle name="Normal 20 2 3 5 4" xfId="11797" xr:uid="{00000000-0005-0000-0000-00000C300000}"/>
    <cellStyle name="Normal 20 2 3 6" xfId="5337" xr:uid="{00000000-0005-0000-0000-00000D300000}"/>
    <cellStyle name="Normal 20 2 3 6 2" xfId="16882" xr:uid="{00000000-0005-0000-0000-00000E300000}"/>
    <cellStyle name="Normal 20 2 3 7" xfId="11798" xr:uid="{00000000-0005-0000-0000-00000F300000}"/>
    <cellStyle name="Normal 20 2 3 8" xfId="11799" xr:uid="{00000000-0005-0000-0000-000010300000}"/>
    <cellStyle name="Normal 20 2 4" xfId="2583" xr:uid="{00000000-0005-0000-0000-000011300000}"/>
    <cellStyle name="Normal 20 2 4 2" xfId="2584" xr:uid="{00000000-0005-0000-0000-000012300000}"/>
    <cellStyle name="Normal 20 2 4 2 2" xfId="5346" xr:uid="{00000000-0005-0000-0000-000013300000}"/>
    <cellStyle name="Normal 20 2 4 2 2 2" xfId="16883" xr:uid="{00000000-0005-0000-0000-000014300000}"/>
    <cellStyle name="Normal 20 2 4 2 3" xfId="11800" xr:uid="{00000000-0005-0000-0000-000015300000}"/>
    <cellStyle name="Normal 20 2 4 2 4" xfId="11801" xr:uid="{00000000-0005-0000-0000-000016300000}"/>
    <cellStyle name="Normal 20 2 4 3" xfId="2585" xr:uid="{00000000-0005-0000-0000-000017300000}"/>
    <cellStyle name="Normal 20 2 4 3 2" xfId="5347" xr:uid="{00000000-0005-0000-0000-000018300000}"/>
    <cellStyle name="Normal 20 2 4 3 2 2" xfId="16884" xr:uid="{00000000-0005-0000-0000-000019300000}"/>
    <cellStyle name="Normal 20 2 4 3 3" xfId="11802" xr:uid="{00000000-0005-0000-0000-00001A300000}"/>
    <cellStyle name="Normal 20 2 4 3 4" xfId="11803" xr:uid="{00000000-0005-0000-0000-00001B300000}"/>
    <cellStyle name="Normal 20 2 4 4" xfId="2586" xr:uid="{00000000-0005-0000-0000-00001C300000}"/>
    <cellStyle name="Normal 20 2 4 4 2" xfId="5348" xr:uid="{00000000-0005-0000-0000-00001D300000}"/>
    <cellStyle name="Normal 20 2 4 4 2 2" xfId="16885" xr:uid="{00000000-0005-0000-0000-00001E300000}"/>
    <cellStyle name="Normal 20 2 4 4 3" xfId="11804" xr:uid="{00000000-0005-0000-0000-00001F300000}"/>
    <cellStyle name="Normal 20 2 4 4 4" xfId="11805" xr:uid="{00000000-0005-0000-0000-000020300000}"/>
    <cellStyle name="Normal 20 2 4 5" xfId="5345" xr:uid="{00000000-0005-0000-0000-000021300000}"/>
    <cellStyle name="Normal 20 2 4 5 2" xfId="16886" xr:uid="{00000000-0005-0000-0000-000022300000}"/>
    <cellStyle name="Normal 20 2 4 6" xfId="11806" xr:uid="{00000000-0005-0000-0000-000023300000}"/>
    <cellStyle name="Normal 20 2 4 7" xfId="11807" xr:uid="{00000000-0005-0000-0000-000024300000}"/>
    <cellStyle name="Normal 20 2 5" xfId="2587" xr:uid="{00000000-0005-0000-0000-000025300000}"/>
    <cellStyle name="Normal 20 2 5 2" xfId="5349" xr:uid="{00000000-0005-0000-0000-000026300000}"/>
    <cellStyle name="Normal 20 2 5 2 2" xfId="16887" xr:uid="{00000000-0005-0000-0000-000027300000}"/>
    <cellStyle name="Normal 20 2 5 3" xfId="11808" xr:uid="{00000000-0005-0000-0000-000028300000}"/>
    <cellStyle name="Normal 20 2 5 4" xfId="11809" xr:uid="{00000000-0005-0000-0000-000029300000}"/>
    <cellStyle name="Normal 20 2 6" xfId="2588" xr:uid="{00000000-0005-0000-0000-00002A300000}"/>
    <cellStyle name="Normal 20 2 6 2" xfId="5350" xr:uid="{00000000-0005-0000-0000-00002B300000}"/>
    <cellStyle name="Normal 20 2 6 2 2" xfId="16888" xr:uid="{00000000-0005-0000-0000-00002C300000}"/>
    <cellStyle name="Normal 20 2 6 3" xfId="11810" xr:uid="{00000000-0005-0000-0000-00002D300000}"/>
    <cellStyle name="Normal 20 2 6 4" xfId="11811" xr:uid="{00000000-0005-0000-0000-00002E300000}"/>
    <cellStyle name="Normal 20 2 7" xfId="2589" xr:uid="{00000000-0005-0000-0000-00002F300000}"/>
    <cellStyle name="Normal 20 2 7 2" xfId="5351" xr:uid="{00000000-0005-0000-0000-000030300000}"/>
    <cellStyle name="Normal 20 2 7 2 2" xfId="16889" xr:uid="{00000000-0005-0000-0000-000031300000}"/>
    <cellStyle name="Normal 20 2 7 3" xfId="11812" xr:uid="{00000000-0005-0000-0000-000032300000}"/>
    <cellStyle name="Normal 20 2 7 4" xfId="11813" xr:uid="{00000000-0005-0000-0000-000033300000}"/>
    <cellStyle name="Normal 20 2 8" xfId="2590" xr:uid="{00000000-0005-0000-0000-000034300000}"/>
    <cellStyle name="Normal 20 2 8 2" xfId="5352" xr:uid="{00000000-0005-0000-0000-000035300000}"/>
    <cellStyle name="Normal 20 2 8 2 2" xfId="16890" xr:uid="{00000000-0005-0000-0000-000036300000}"/>
    <cellStyle name="Normal 20 2 8 3" xfId="16891" xr:uid="{00000000-0005-0000-0000-000037300000}"/>
    <cellStyle name="Normal 20 2 9" xfId="5328" xr:uid="{00000000-0005-0000-0000-000038300000}"/>
    <cellStyle name="Normal 20 2 9 2" xfId="16892" xr:uid="{00000000-0005-0000-0000-000039300000}"/>
    <cellStyle name="Normal 20 3" xfId="2591" xr:uid="{00000000-0005-0000-0000-00003A300000}"/>
    <cellStyle name="Normal 20 3 2" xfId="5353" xr:uid="{00000000-0005-0000-0000-00003B300000}"/>
    <cellStyle name="Normal 20 3 2 2" xfId="16893" xr:uid="{00000000-0005-0000-0000-00003C300000}"/>
    <cellStyle name="Normal 20 3 3" xfId="11814" xr:uid="{00000000-0005-0000-0000-00003D300000}"/>
    <cellStyle name="Normal 20 3 4" xfId="11815" xr:uid="{00000000-0005-0000-0000-00003E300000}"/>
    <cellStyle name="Normal 20 4" xfId="2592" xr:uid="{00000000-0005-0000-0000-00003F300000}"/>
    <cellStyle name="Normal 20 5" xfId="2593" xr:uid="{00000000-0005-0000-0000-000040300000}"/>
    <cellStyle name="Normal 20 5 2" xfId="5354" xr:uid="{00000000-0005-0000-0000-000041300000}"/>
    <cellStyle name="Normal 20 5 2 2" xfId="16894" xr:uid="{00000000-0005-0000-0000-000042300000}"/>
    <cellStyle name="Normal 20 5 3" xfId="16895" xr:uid="{00000000-0005-0000-0000-000043300000}"/>
    <cellStyle name="Normal 20 6" xfId="11816" xr:uid="{00000000-0005-0000-0000-000044300000}"/>
    <cellStyle name="Normal 20 7" xfId="11817" xr:uid="{00000000-0005-0000-0000-000045300000}"/>
    <cellStyle name="Normal 21" xfId="369" xr:uid="{00000000-0005-0000-0000-000046300000}"/>
    <cellStyle name="Normal 21 2" xfId="2594" xr:uid="{00000000-0005-0000-0000-000047300000}"/>
    <cellStyle name="Normal 21 2 2" xfId="2595" xr:uid="{00000000-0005-0000-0000-000048300000}"/>
    <cellStyle name="Normal 21 2 2 2" xfId="2596" xr:uid="{00000000-0005-0000-0000-000049300000}"/>
    <cellStyle name="Normal 21 2 2 2 2" xfId="2597" xr:uid="{00000000-0005-0000-0000-00004A300000}"/>
    <cellStyle name="Normal 21 2 2 2 2 2" xfId="5357" xr:uid="{00000000-0005-0000-0000-00004B300000}"/>
    <cellStyle name="Normal 21 2 2 2 2 2 2" xfId="16896" xr:uid="{00000000-0005-0000-0000-00004C300000}"/>
    <cellStyle name="Normal 21 2 2 2 2 3" xfId="11818" xr:uid="{00000000-0005-0000-0000-00004D300000}"/>
    <cellStyle name="Normal 21 2 2 2 2 4" xfId="11819" xr:uid="{00000000-0005-0000-0000-00004E300000}"/>
    <cellStyle name="Normal 21 2 2 2 3" xfId="2598" xr:uid="{00000000-0005-0000-0000-00004F300000}"/>
    <cellStyle name="Normal 21 2 2 2 3 2" xfId="5358" xr:uid="{00000000-0005-0000-0000-000050300000}"/>
    <cellStyle name="Normal 21 2 2 2 3 2 2" xfId="16897" xr:uid="{00000000-0005-0000-0000-000051300000}"/>
    <cellStyle name="Normal 21 2 2 2 3 3" xfId="11820" xr:uid="{00000000-0005-0000-0000-000052300000}"/>
    <cellStyle name="Normal 21 2 2 2 3 4" xfId="11821" xr:uid="{00000000-0005-0000-0000-000053300000}"/>
    <cellStyle name="Normal 21 2 2 2 4" xfId="2599" xr:uid="{00000000-0005-0000-0000-000054300000}"/>
    <cellStyle name="Normal 21 2 2 2 4 2" xfId="5359" xr:uid="{00000000-0005-0000-0000-000055300000}"/>
    <cellStyle name="Normal 21 2 2 2 4 2 2" xfId="16898" xr:uid="{00000000-0005-0000-0000-000056300000}"/>
    <cellStyle name="Normal 21 2 2 2 4 3" xfId="11822" xr:uid="{00000000-0005-0000-0000-000057300000}"/>
    <cellStyle name="Normal 21 2 2 2 4 4" xfId="11823" xr:uid="{00000000-0005-0000-0000-000058300000}"/>
    <cellStyle name="Normal 21 2 2 2 5" xfId="5356" xr:uid="{00000000-0005-0000-0000-000059300000}"/>
    <cellStyle name="Normal 21 2 2 2 5 2" xfId="16899" xr:uid="{00000000-0005-0000-0000-00005A300000}"/>
    <cellStyle name="Normal 21 2 2 2 6" xfId="11824" xr:uid="{00000000-0005-0000-0000-00005B300000}"/>
    <cellStyle name="Normal 21 2 2 2 7" xfId="11825" xr:uid="{00000000-0005-0000-0000-00005C300000}"/>
    <cellStyle name="Normal 21 2 2 3" xfId="2600" xr:uid="{00000000-0005-0000-0000-00005D300000}"/>
    <cellStyle name="Normal 21 2 2 3 2" xfId="5360" xr:uid="{00000000-0005-0000-0000-00005E300000}"/>
    <cellStyle name="Normal 21 2 2 3 2 2" xfId="16900" xr:uid="{00000000-0005-0000-0000-00005F300000}"/>
    <cellStyle name="Normal 21 2 2 3 3" xfId="11826" xr:uid="{00000000-0005-0000-0000-000060300000}"/>
    <cellStyle name="Normal 21 2 2 3 4" xfId="11827" xr:uid="{00000000-0005-0000-0000-000061300000}"/>
    <cellStyle name="Normal 21 2 2 4" xfId="2601" xr:uid="{00000000-0005-0000-0000-000062300000}"/>
    <cellStyle name="Normal 21 2 2 4 2" xfId="5361" xr:uid="{00000000-0005-0000-0000-000063300000}"/>
    <cellStyle name="Normal 21 2 2 4 2 2" xfId="16901" xr:uid="{00000000-0005-0000-0000-000064300000}"/>
    <cellStyle name="Normal 21 2 2 4 3" xfId="11828" xr:uid="{00000000-0005-0000-0000-000065300000}"/>
    <cellStyle name="Normal 21 2 2 4 4" xfId="11829" xr:uid="{00000000-0005-0000-0000-000066300000}"/>
    <cellStyle name="Normal 21 2 2 5" xfId="2602" xr:uid="{00000000-0005-0000-0000-000067300000}"/>
    <cellStyle name="Normal 21 2 2 5 2" xfId="5362" xr:uid="{00000000-0005-0000-0000-000068300000}"/>
    <cellStyle name="Normal 21 2 2 5 2 2" xfId="16902" xr:uid="{00000000-0005-0000-0000-000069300000}"/>
    <cellStyle name="Normal 21 2 2 5 3" xfId="11830" xr:uid="{00000000-0005-0000-0000-00006A300000}"/>
    <cellStyle name="Normal 21 2 2 5 4" xfId="11831" xr:uid="{00000000-0005-0000-0000-00006B300000}"/>
    <cellStyle name="Normal 21 2 2 6" xfId="5355" xr:uid="{00000000-0005-0000-0000-00006C300000}"/>
    <cellStyle name="Normal 21 2 2 6 2" xfId="16903" xr:uid="{00000000-0005-0000-0000-00006D300000}"/>
    <cellStyle name="Normal 21 2 2 7" xfId="11832" xr:uid="{00000000-0005-0000-0000-00006E300000}"/>
    <cellStyle name="Normal 21 2 2 8" xfId="11833" xr:uid="{00000000-0005-0000-0000-00006F300000}"/>
    <cellStyle name="Normal 21 2 3" xfId="2603" xr:uid="{00000000-0005-0000-0000-000070300000}"/>
    <cellStyle name="Normal 21 2 3 2" xfId="2604" xr:uid="{00000000-0005-0000-0000-000071300000}"/>
    <cellStyle name="Normal 21 2 3 2 2" xfId="2605" xr:uid="{00000000-0005-0000-0000-000072300000}"/>
    <cellStyle name="Normal 21 2 3 2 2 2" xfId="5365" xr:uid="{00000000-0005-0000-0000-000073300000}"/>
    <cellStyle name="Normal 21 2 3 2 2 2 2" xfId="16904" xr:uid="{00000000-0005-0000-0000-000074300000}"/>
    <cellStyle name="Normal 21 2 3 2 2 3" xfId="11834" xr:uid="{00000000-0005-0000-0000-000075300000}"/>
    <cellStyle name="Normal 21 2 3 2 2 4" xfId="11835" xr:uid="{00000000-0005-0000-0000-000076300000}"/>
    <cellStyle name="Normal 21 2 3 2 3" xfId="2606" xr:uid="{00000000-0005-0000-0000-000077300000}"/>
    <cellStyle name="Normal 21 2 3 2 3 2" xfId="5366" xr:uid="{00000000-0005-0000-0000-000078300000}"/>
    <cellStyle name="Normal 21 2 3 2 3 2 2" xfId="16905" xr:uid="{00000000-0005-0000-0000-000079300000}"/>
    <cellStyle name="Normal 21 2 3 2 3 3" xfId="11836" xr:uid="{00000000-0005-0000-0000-00007A300000}"/>
    <cellStyle name="Normal 21 2 3 2 3 4" xfId="11837" xr:uid="{00000000-0005-0000-0000-00007B300000}"/>
    <cellStyle name="Normal 21 2 3 2 4" xfId="2607" xr:uid="{00000000-0005-0000-0000-00007C300000}"/>
    <cellStyle name="Normal 21 2 3 2 4 2" xfId="5367" xr:uid="{00000000-0005-0000-0000-00007D300000}"/>
    <cellStyle name="Normal 21 2 3 2 4 2 2" xfId="16906" xr:uid="{00000000-0005-0000-0000-00007E300000}"/>
    <cellStyle name="Normal 21 2 3 2 4 3" xfId="11838" xr:uid="{00000000-0005-0000-0000-00007F300000}"/>
    <cellStyle name="Normal 21 2 3 2 4 4" xfId="11839" xr:uid="{00000000-0005-0000-0000-000080300000}"/>
    <cellStyle name="Normal 21 2 3 2 5" xfId="5364" xr:uid="{00000000-0005-0000-0000-000081300000}"/>
    <cellStyle name="Normal 21 2 3 2 5 2" xfId="16907" xr:uid="{00000000-0005-0000-0000-000082300000}"/>
    <cellStyle name="Normal 21 2 3 2 6" xfId="11840" xr:uid="{00000000-0005-0000-0000-000083300000}"/>
    <cellStyle name="Normal 21 2 3 2 7" xfId="11841" xr:uid="{00000000-0005-0000-0000-000084300000}"/>
    <cellStyle name="Normal 21 2 3 3" xfId="2608" xr:uid="{00000000-0005-0000-0000-000085300000}"/>
    <cellStyle name="Normal 21 2 3 3 2" xfId="5368" xr:uid="{00000000-0005-0000-0000-000086300000}"/>
    <cellStyle name="Normal 21 2 3 3 2 2" xfId="16908" xr:uid="{00000000-0005-0000-0000-000087300000}"/>
    <cellStyle name="Normal 21 2 3 3 3" xfId="11842" xr:uid="{00000000-0005-0000-0000-000088300000}"/>
    <cellStyle name="Normal 21 2 3 3 4" xfId="11843" xr:uid="{00000000-0005-0000-0000-000089300000}"/>
    <cellStyle name="Normal 21 2 3 4" xfId="2609" xr:uid="{00000000-0005-0000-0000-00008A300000}"/>
    <cellStyle name="Normal 21 2 3 4 2" xfId="5369" xr:uid="{00000000-0005-0000-0000-00008B300000}"/>
    <cellStyle name="Normal 21 2 3 4 2 2" xfId="16909" xr:uid="{00000000-0005-0000-0000-00008C300000}"/>
    <cellStyle name="Normal 21 2 3 4 3" xfId="11844" xr:uid="{00000000-0005-0000-0000-00008D300000}"/>
    <cellStyle name="Normal 21 2 3 4 4" xfId="11845" xr:uid="{00000000-0005-0000-0000-00008E300000}"/>
    <cellStyle name="Normal 21 2 3 5" xfId="2610" xr:uid="{00000000-0005-0000-0000-00008F300000}"/>
    <cellStyle name="Normal 21 2 3 5 2" xfId="5370" xr:uid="{00000000-0005-0000-0000-000090300000}"/>
    <cellStyle name="Normal 21 2 3 5 2 2" xfId="16910" xr:uid="{00000000-0005-0000-0000-000091300000}"/>
    <cellStyle name="Normal 21 2 3 5 3" xfId="11846" xr:uid="{00000000-0005-0000-0000-000092300000}"/>
    <cellStyle name="Normal 21 2 3 5 4" xfId="11847" xr:uid="{00000000-0005-0000-0000-000093300000}"/>
    <cellStyle name="Normal 21 2 3 6" xfId="5363" xr:uid="{00000000-0005-0000-0000-000094300000}"/>
    <cellStyle name="Normal 21 2 3 6 2" xfId="16911" xr:uid="{00000000-0005-0000-0000-000095300000}"/>
    <cellStyle name="Normal 21 2 3 7" xfId="11848" xr:uid="{00000000-0005-0000-0000-000096300000}"/>
    <cellStyle name="Normal 21 2 3 8" xfId="11849" xr:uid="{00000000-0005-0000-0000-000097300000}"/>
    <cellStyle name="Normal 21 2 4" xfId="2611" xr:uid="{00000000-0005-0000-0000-000098300000}"/>
    <cellStyle name="Normal 21 2 4 2" xfId="2612" xr:uid="{00000000-0005-0000-0000-000099300000}"/>
    <cellStyle name="Normal 21 2 4 2 2" xfId="5372" xr:uid="{00000000-0005-0000-0000-00009A300000}"/>
    <cellStyle name="Normal 21 2 4 2 2 2" xfId="16912" xr:uid="{00000000-0005-0000-0000-00009B300000}"/>
    <cellStyle name="Normal 21 2 4 2 3" xfId="11850" xr:uid="{00000000-0005-0000-0000-00009C300000}"/>
    <cellStyle name="Normal 21 2 4 2 4" xfId="11851" xr:uid="{00000000-0005-0000-0000-00009D300000}"/>
    <cellStyle name="Normal 21 2 4 3" xfId="2613" xr:uid="{00000000-0005-0000-0000-00009E300000}"/>
    <cellStyle name="Normal 21 2 4 3 2" xfId="5373" xr:uid="{00000000-0005-0000-0000-00009F300000}"/>
    <cellStyle name="Normal 21 2 4 3 2 2" xfId="16913" xr:uid="{00000000-0005-0000-0000-0000A0300000}"/>
    <cellStyle name="Normal 21 2 4 3 3" xfId="11852" xr:uid="{00000000-0005-0000-0000-0000A1300000}"/>
    <cellStyle name="Normal 21 2 4 3 4" xfId="11853" xr:uid="{00000000-0005-0000-0000-0000A2300000}"/>
    <cellStyle name="Normal 21 2 4 4" xfId="2614" xr:uid="{00000000-0005-0000-0000-0000A3300000}"/>
    <cellStyle name="Normal 21 2 4 4 2" xfId="5374" xr:uid="{00000000-0005-0000-0000-0000A4300000}"/>
    <cellStyle name="Normal 21 2 4 4 2 2" xfId="16914" xr:uid="{00000000-0005-0000-0000-0000A5300000}"/>
    <cellStyle name="Normal 21 2 4 4 3" xfId="11854" xr:uid="{00000000-0005-0000-0000-0000A6300000}"/>
    <cellStyle name="Normal 21 2 4 4 4" xfId="11855" xr:uid="{00000000-0005-0000-0000-0000A7300000}"/>
    <cellStyle name="Normal 21 2 4 5" xfId="5371" xr:uid="{00000000-0005-0000-0000-0000A8300000}"/>
    <cellStyle name="Normal 21 2 4 5 2" xfId="16915" xr:uid="{00000000-0005-0000-0000-0000A9300000}"/>
    <cellStyle name="Normal 21 2 4 6" xfId="11856" xr:uid="{00000000-0005-0000-0000-0000AA300000}"/>
    <cellStyle name="Normal 21 2 4 7" xfId="11857" xr:uid="{00000000-0005-0000-0000-0000AB300000}"/>
    <cellStyle name="Normal 21 2 5" xfId="2615" xr:uid="{00000000-0005-0000-0000-0000AC300000}"/>
    <cellStyle name="Normal 21 2 5 2" xfId="5375" xr:uid="{00000000-0005-0000-0000-0000AD300000}"/>
    <cellStyle name="Normal 21 2 5 2 2" xfId="16916" xr:uid="{00000000-0005-0000-0000-0000AE300000}"/>
    <cellStyle name="Normal 21 2 5 3" xfId="11858" xr:uid="{00000000-0005-0000-0000-0000AF300000}"/>
    <cellStyle name="Normal 21 2 5 4" xfId="11859" xr:uid="{00000000-0005-0000-0000-0000B0300000}"/>
    <cellStyle name="Normal 21 2 6" xfId="2616" xr:uid="{00000000-0005-0000-0000-0000B1300000}"/>
    <cellStyle name="Normal 21 2 6 2" xfId="5376" xr:uid="{00000000-0005-0000-0000-0000B2300000}"/>
    <cellStyle name="Normal 21 2 6 2 2" xfId="16917" xr:uid="{00000000-0005-0000-0000-0000B3300000}"/>
    <cellStyle name="Normal 21 2 6 3" xfId="11860" xr:uid="{00000000-0005-0000-0000-0000B4300000}"/>
    <cellStyle name="Normal 21 2 6 4" xfId="11861" xr:uid="{00000000-0005-0000-0000-0000B5300000}"/>
    <cellStyle name="Normal 21 2 7" xfId="2617" xr:uid="{00000000-0005-0000-0000-0000B6300000}"/>
    <cellStyle name="Normal 21 2 7 2" xfId="5377" xr:uid="{00000000-0005-0000-0000-0000B7300000}"/>
    <cellStyle name="Normal 21 2 7 2 2" xfId="16918" xr:uid="{00000000-0005-0000-0000-0000B8300000}"/>
    <cellStyle name="Normal 21 2 7 3" xfId="11862" xr:uid="{00000000-0005-0000-0000-0000B9300000}"/>
    <cellStyle name="Normal 21 2 7 4" xfId="11863" xr:uid="{00000000-0005-0000-0000-0000BA300000}"/>
    <cellStyle name="Normal 21 2 8" xfId="2618" xr:uid="{00000000-0005-0000-0000-0000BB300000}"/>
    <cellStyle name="Normal 21 3" xfId="2619" xr:uid="{00000000-0005-0000-0000-0000BC300000}"/>
    <cellStyle name="Normal 21 4" xfId="2620" xr:uid="{00000000-0005-0000-0000-0000BD300000}"/>
    <cellStyle name="Normal 21 5" xfId="11864" xr:uid="{00000000-0005-0000-0000-0000BE300000}"/>
    <cellStyle name="Normal 21 5 2" xfId="16919" xr:uid="{00000000-0005-0000-0000-0000BF300000}"/>
    <cellStyle name="Normal 21 5 3" xfId="16920" xr:uid="{00000000-0005-0000-0000-0000C0300000}"/>
    <cellStyle name="Normal 21 6" xfId="11865" xr:uid="{00000000-0005-0000-0000-0000C1300000}"/>
    <cellStyle name="Normal 21 6 2" xfId="16921" xr:uid="{00000000-0005-0000-0000-0000C2300000}"/>
    <cellStyle name="Normal 22" xfId="370" xr:uid="{00000000-0005-0000-0000-0000C3300000}"/>
    <cellStyle name="Normal 22 2" xfId="585" xr:uid="{00000000-0005-0000-0000-0000C4300000}"/>
    <cellStyle name="Normal 22 2 10" xfId="11866" xr:uid="{00000000-0005-0000-0000-0000C5300000}"/>
    <cellStyle name="Normal 22 2 11" xfId="16922" xr:uid="{00000000-0005-0000-0000-0000C6300000}"/>
    <cellStyle name="Normal 22 2 2" xfId="2621" xr:uid="{00000000-0005-0000-0000-0000C7300000}"/>
    <cellStyle name="Normal 22 2 2 2" xfId="2622" xr:uid="{00000000-0005-0000-0000-0000C8300000}"/>
    <cellStyle name="Normal 22 2 2 2 2" xfId="2623" xr:uid="{00000000-0005-0000-0000-0000C9300000}"/>
    <cellStyle name="Normal 22 2 2 2 2 2" xfId="5380" xr:uid="{00000000-0005-0000-0000-0000CA300000}"/>
    <cellStyle name="Normal 22 2 2 2 2 2 2" xfId="16923" xr:uid="{00000000-0005-0000-0000-0000CB300000}"/>
    <cellStyle name="Normal 22 2 2 2 2 3" xfId="11867" xr:uid="{00000000-0005-0000-0000-0000CC300000}"/>
    <cellStyle name="Normal 22 2 2 2 2 4" xfId="11868" xr:uid="{00000000-0005-0000-0000-0000CD300000}"/>
    <cellStyle name="Normal 22 2 2 2 3" xfId="2624" xr:uid="{00000000-0005-0000-0000-0000CE300000}"/>
    <cellStyle name="Normal 22 2 2 2 3 2" xfId="5381" xr:uid="{00000000-0005-0000-0000-0000CF300000}"/>
    <cellStyle name="Normal 22 2 2 2 3 2 2" xfId="16924" xr:uid="{00000000-0005-0000-0000-0000D0300000}"/>
    <cellStyle name="Normal 22 2 2 2 3 3" xfId="11869" xr:uid="{00000000-0005-0000-0000-0000D1300000}"/>
    <cellStyle name="Normal 22 2 2 2 3 4" xfId="11870" xr:uid="{00000000-0005-0000-0000-0000D2300000}"/>
    <cellStyle name="Normal 22 2 2 2 4" xfId="2625" xr:uid="{00000000-0005-0000-0000-0000D3300000}"/>
    <cellStyle name="Normal 22 2 2 2 4 2" xfId="5382" xr:uid="{00000000-0005-0000-0000-0000D4300000}"/>
    <cellStyle name="Normal 22 2 2 2 4 2 2" xfId="16925" xr:uid="{00000000-0005-0000-0000-0000D5300000}"/>
    <cellStyle name="Normal 22 2 2 2 4 3" xfId="11871" xr:uid="{00000000-0005-0000-0000-0000D6300000}"/>
    <cellStyle name="Normal 22 2 2 2 4 4" xfId="11872" xr:uid="{00000000-0005-0000-0000-0000D7300000}"/>
    <cellStyle name="Normal 22 2 2 2 5" xfId="5379" xr:uid="{00000000-0005-0000-0000-0000D8300000}"/>
    <cellStyle name="Normal 22 2 2 2 5 2" xfId="16926" xr:uid="{00000000-0005-0000-0000-0000D9300000}"/>
    <cellStyle name="Normal 22 2 2 2 6" xfId="11873" xr:uid="{00000000-0005-0000-0000-0000DA300000}"/>
    <cellStyle name="Normal 22 2 2 2 7" xfId="11874" xr:uid="{00000000-0005-0000-0000-0000DB300000}"/>
    <cellStyle name="Normal 22 2 2 3" xfId="2626" xr:uid="{00000000-0005-0000-0000-0000DC300000}"/>
    <cellStyle name="Normal 22 2 2 3 2" xfId="5383" xr:uid="{00000000-0005-0000-0000-0000DD300000}"/>
    <cellStyle name="Normal 22 2 2 3 2 2" xfId="16927" xr:uid="{00000000-0005-0000-0000-0000DE300000}"/>
    <cellStyle name="Normal 22 2 2 3 3" xfId="11875" xr:uid="{00000000-0005-0000-0000-0000DF300000}"/>
    <cellStyle name="Normal 22 2 2 3 4" xfId="11876" xr:uid="{00000000-0005-0000-0000-0000E0300000}"/>
    <cellStyle name="Normal 22 2 2 4" xfId="2627" xr:uid="{00000000-0005-0000-0000-0000E1300000}"/>
    <cellStyle name="Normal 22 2 2 4 2" xfId="5384" xr:uid="{00000000-0005-0000-0000-0000E2300000}"/>
    <cellStyle name="Normal 22 2 2 4 2 2" xfId="16928" xr:uid="{00000000-0005-0000-0000-0000E3300000}"/>
    <cellStyle name="Normal 22 2 2 4 3" xfId="11877" xr:uid="{00000000-0005-0000-0000-0000E4300000}"/>
    <cellStyle name="Normal 22 2 2 4 4" xfId="11878" xr:uid="{00000000-0005-0000-0000-0000E5300000}"/>
    <cellStyle name="Normal 22 2 2 5" xfId="2628" xr:uid="{00000000-0005-0000-0000-0000E6300000}"/>
    <cellStyle name="Normal 22 2 2 5 2" xfId="5385" xr:uid="{00000000-0005-0000-0000-0000E7300000}"/>
    <cellStyle name="Normal 22 2 2 5 2 2" xfId="16929" xr:uid="{00000000-0005-0000-0000-0000E8300000}"/>
    <cellStyle name="Normal 22 2 2 5 3" xfId="11879" xr:uid="{00000000-0005-0000-0000-0000E9300000}"/>
    <cellStyle name="Normal 22 2 2 5 4" xfId="11880" xr:uid="{00000000-0005-0000-0000-0000EA300000}"/>
    <cellStyle name="Normal 22 2 2 6" xfId="5378" xr:uid="{00000000-0005-0000-0000-0000EB300000}"/>
    <cellStyle name="Normal 22 2 2 6 2" xfId="16930" xr:uid="{00000000-0005-0000-0000-0000EC300000}"/>
    <cellStyle name="Normal 22 2 2 7" xfId="11881" xr:uid="{00000000-0005-0000-0000-0000ED300000}"/>
    <cellStyle name="Normal 22 2 2 8" xfId="11882" xr:uid="{00000000-0005-0000-0000-0000EE300000}"/>
    <cellStyle name="Normal 22 2 3" xfId="2629" xr:uid="{00000000-0005-0000-0000-0000EF300000}"/>
    <cellStyle name="Normal 22 2 3 2" xfId="2630" xr:uid="{00000000-0005-0000-0000-0000F0300000}"/>
    <cellStyle name="Normal 22 2 3 2 2" xfId="2631" xr:uid="{00000000-0005-0000-0000-0000F1300000}"/>
    <cellStyle name="Normal 22 2 3 2 2 2" xfId="5388" xr:uid="{00000000-0005-0000-0000-0000F2300000}"/>
    <cellStyle name="Normal 22 2 3 2 2 2 2" xfId="16931" xr:uid="{00000000-0005-0000-0000-0000F3300000}"/>
    <cellStyle name="Normal 22 2 3 2 2 3" xfId="11883" xr:uid="{00000000-0005-0000-0000-0000F4300000}"/>
    <cellStyle name="Normal 22 2 3 2 2 4" xfId="11884" xr:uid="{00000000-0005-0000-0000-0000F5300000}"/>
    <cellStyle name="Normal 22 2 3 2 3" xfId="2632" xr:uid="{00000000-0005-0000-0000-0000F6300000}"/>
    <cellStyle name="Normal 22 2 3 2 3 2" xfId="5389" xr:uid="{00000000-0005-0000-0000-0000F7300000}"/>
    <cellStyle name="Normal 22 2 3 2 3 2 2" xfId="16932" xr:uid="{00000000-0005-0000-0000-0000F8300000}"/>
    <cellStyle name="Normal 22 2 3 2 3 3" xfId="11885" xr:uid="{00000000-0005-0000-0000-0000F9300000}"/>
    <cellStyle name="Normal 22 2 3 2 3 4" xfId="11886" xr:uid="{00000000-0005-0000-0000-0000FA300000}"/>
    <cellStyle name="Normal 22 2 3 2 4" xfId="2633" xr:uid="{00000000-0005-0000-0000-0000FB300000}"/>
    <cellStyle name="Normal 22 2 3 2 4 2" xfId="5390" xr:uid="{00000000-0005-0000-0000-0000FC300000}"/>
    <cellStyle name="Normal 22 2 3 2 4 2 2" xfId="16933" xr:uid="{00000000-0005-0000-0000-0000FD300000}"/>
    <cellStyle name="Normal 22 2 3 2 4 3" xfId="11887" xr:uid="{00000000-0005-0000-0000-0000FE300000}"/>
    <cellStyle name="Normal 22 2 3 2 4 4" xfId="11888" xr:uid="{00000000-0005-0000-0000-0000FF300000}"/>
    <cellStyle name="Normal 22 2 3 2 5" xfId="5387" xr:uid="{00000000-0005-0000-0000-000000310000}"/>
    <cellStyle name="Normal 22 2 3 2 5 2" xfId="16934" xr:uid="{00000000-0005-0000-0000-000001310000}"/>
    <cellStyle name="Normal 22 2 3 2 6" xfId="11889" xr:uid="{00000000-0005-0000-0000-000002310000}"/>
    <cellStyle name="Normal 22 2 3 2 7" xfId="11890" xr:uid="{00000000-0005-0000-0000-000003310000}"/>
    <cellStyle name="Normal 22 2 3 3" xfId="2634" xr:uid="{00000000-0005-0000-0000-000004310000}"/>
    <cellStyle name="Normal 22 2 3 3 2" xfId="5391" xr:uid="{00000000-0005-0000-0000-000005310000}"/>
    <cellStyle name="Normal 22 2 3 3 2 2" xfId="16935" xr:uid="{00000000-0005-0000-0000-000006310000}"/>
    <cellStyle name="Normal 22 2 3 3 3" xfId="11891" xr:uid="{00000000-0005-0000-0000-000007310000}"/>
    <cellStyle name="Normal 22 2 3 3 4" xfId="11892" xr:uid="{00000000-0005-0000-0000-000008310000}"/>
    <cellStyle name="Normal 22 2 3 4" xfId="2635" xr:uid="{00000000-0005-0000-0000-000009310000}"/>
    <cellStyle name="Normal 22 2 3 4 2" xfId="5392" xr:uid="{00000000-0005-0000-0000-00000A310000}"/>
    <cellStyle name="Normal 22 2 3 4 2 2" xfId="16936" xr:uid="{00000000-0005-0000-0000-00000B310000}"/>
    <cellStyle name="Normal 22 2 3 4 3" xfId="11893" xr:uid="{00000000-0005-0000-0000-00000C310000}"/>
    <cellStyle name="Normal 22 2 3 4 4" xfId="11894" xr:uid="{00000000-0005-0000-0000-00000D310000}"/>
    <cellStyle name="Normal 22 2 3 5" xfId="2636" xr:uid="{00000000-0005-0000-0000-00000E310000}"/>
    <cellStyle name="Normal 22 2 3 5 2" xfId="5393" xr:uid="{00000000-0005-0000-0000-00000F310000}"/>
    <cellStyle name="Normal 22 2 3 5 2 2" xfId="16937" xr:uid="{00000000-0005-0000-0000-000010310000}"/>
    <cellStyle name="Normal 22 2 3 5 3" xfId="11895" xr:uid="{00000000-0005-0000-0000-000011310000}"/>
    <cellStyle name="Normal 22 2 3 5 4" xfId="11896" xr:uid="{00000000-0005-0000-0000-000012310000}"/>
    <cellStyle name="Normal 22 2 3 6" xfId="5386" xr:uid="{00000000-0005-0000-0000-000013310000}"/>
    <cellStyle name="Normal 22 2 3 6 2" xfId="16938" xr:uid="{00000000-0005-0000-0000-000014310000}"/>
    <cellStyle name="Normal 22 2 3 7" xfId="11897" xr:uid="{00000000-0005-0000-0000-000015310000}"/>
    <cellStyle name="Normal 22 2 3 8" xfId="11898" xr:uid="{00000000-0005-0000-0000-000016310000}"/>
    <cellStyle name="Normal 22 2 4" xfId="2637" xr:uid="{00000000-0005-0000-0000-000017310000}"/>
    <cellStyle name="Normal 22 2 4 2" xfId="2638" xr:uid="{00000000-0005-0000-0000-000018310000}"/>
    <cellStyle name="Normal 22 2 4 2 2" xfId="5395" xr:uid="{00000000-0005-0000-0000-000019310000}"/>
    <cellStyle name="Normal 22 2 4 2 2 2" xfId="16939" xr:uid="{00000000-0005-0000-0000-00001A310000}"/>
    <cellStyle name="Normal 22 2 4 2 3" xfId="11899" xr:uid="{00000000-0005-0000-0000-00001B310000}"/>
    <cellStyle name="Normal 22 2 4 2 4" xfId="11900" xr:uid="{00000000-0005-0000-0000-00001C310000}"/>
    <cellStyle name="Normal 22 2 4 3" xfId="2639" xr:uid="{00000000-0005-0000-0000-00001D310000}"/>
    <cellStyle name="Normal 22 2 4 3 2" xfId="5396" xr:uid="{00000000-0005-0000-0000-00001E310000}"/>
    <cellStyle name="Normal 22 2 4 3 2 2" xfId="16940" xr:uid="{00000000-0005-0000-0000-00001F310000}"/>
    <cellStyle name="Normal 22 2 4 3 3" xfId="11901" xr:uid="{00000000-0005-0000-0000-000020310000}"/>
    <cellStyle name="Normal 22 2 4 3 4" xfId="11902" xr:uid="{00000000-0005-0000-0000-000021310000}"/>
    <cellStyle name="Normal 22 2 4 4" xfId="2640" xr:uid="{00000000-0005-0000-0000-000022310000}"/>
    <cellStyle name="Normal 22 2 4 4 2" xfId="5397" xr:uid="{00000000-0005-0000-0000-000023310000}"/>
    <cellStyle name="Normal 22 2 4 4 2 2" xfId="16941" xr:uid="{00000000-0005-0000-0000-000024310000}"/>
    <cellStyle name="Normal 22 2 4 4 3" xfId="11903" xr:uid="{00000000-0005-0000-0000-000025310000}"/>
    <cellStyle name="Normal 22 2 4 4 4" xfId="11904" xr:uid="{00000000-0005-0000-0000-000026310000}"/>
    <cellStyle name="Normal 22 2 4 5" xfId="5394" xr:uid="{00000000-0005-0000-0000-000027310000}"/>
    <cellStyle name="Normal 22 2 4 5 2" xfId="16942" xr:uid="{00000000-0005-0000-0000-000028310000}"/>
    <cellStyle name="Normal 22 2 4 6" xfId="11905" xr:uid="{00000000-0005-0000-0000-000029310000}"/>
    <cellStyle name="Normal 22 2 4 7" xfId="11906" xr:uid="{00000000-0005-0000-0000-00002A310000}"/>
    <cellStyle name="Normal 22 2 5" xfId="2641" xr:uid="{00000000-0005-0000-0000-00002B310000}"/>
    <cellStyle name="Normal 22 2 5 2" xfId="5398" xr:uid="{00000000-0005-0000-0000-00002C310000}"/>
    <cellStyle name="Normal 22 2 5 2 2" xfId="16943" xr:uid="{00000000-0005-0000-0000-00002D310000}"/>
    <cellStyle name="Normal 22 2 5 3" xfId="11907" xr:uid="{00000000-0005-0000-0000-00002E310000}"/>
    <cellStyle name="Normal 22 2 5 4" xfId="11908" xr:uid="{00000000-0005-0000-0000-00002F310000}"/>
    <cellStyle name="Normal 22 2 6" xfId="2642" xr:uid="{00000000-0005-0000-0000-000030310000}"/>
    <cellStyle name="Normal 22 2 6 2" xfId="5399" xr:uid="{00000000-0005-0000-0000-000031310000}"/>
    <cellStyle name="Normal 22 2 6 2 2" xfId="16944" xr:uid="{00000000-0005-0000-0000-000032310000}"/>
    <cellStyle name="Normal 22 2 6 3" xfId="11909" xr:uid="{00000000-0005-0000-0000-000033310000}"/>
    <cellStyle name="Normal 22 2 6 4" xfId="11910" xr:uid="{00000000-0005-0000-0000-000034310000}"/>
    <cellStyle name="Normal 22 2 7" xfId="2643" xr:uid="{00000000-0005-0000-0000-000035310000}"/>
    <cellStyle name="Normal 22 2 7 2" xfId="5400" xr:uid="{00000000-0005-0000-0000-000036310000}"/>
    <cellStyle name="Normal 22 2 7 2 2" xfId="16945" xr:uid="{00000000-0005-0000-0000-000037310000}"/>
    <cellStyle name="Normal 22 2 7 3" xfId="11911" xr:uid="{00000000-0005-0000-0000-000038310000}"/>
    <cellStyle name="Normal 22 2 7 4" xfId="11912" xr:uid="{00000000-0005-0000-0000-000039310000}"/>
    <cellStyle name="Normal 22 2 8" xfId="2644" xr:uid="{00000000-0005-0000-0000-00003A310000}"/>
    <cellStyle name="Normal 22 2 9" xfId="11913" xr:uid="{00000000-0005-0000-0000-00003B310000}"/>
    <cellStyle name="Normal 22 3" xfId="2645" xr:uid="{00000000-0005-0000-0000-00003C310000}"/>
    <cellStyle name="Normal 22 3 2" xfId="4164" xr:uid="{00000000-0005-0000-0000-00003D310000}"/>
    <cellStyle name="Normal 22 4" xfId="11914" xr:uid="{00000000-0005-0000-0000-00003E310000}"/>
    <cellStyle name="Normal 22 4 2" xfId="16946" xr:uid="{00000000-0005-0000-0000-00003F310000}"/>
    <cellStyle name="Normal 22 5" xfId="11915" xr:uid="{00000000-0005-0000-0000-000040310000}"/>
    <cellStyle name="Normal 23" xfId="371" xr:uid="{00000000-0005-0000-0000-000041310000}"/>
    <cellStyle name="Normal 23 2" xfId="516" xr:uid="{00000000-0005-0000-0000-000042310000}"/>
    <cellStyle name="Normal 23 2 2" xfId="2646" xr:uid="{00000000-0005-0000-0000-000043310000}"/>
    <cellStyle name="Normal 23 2 2 2" xfId="2647" xr:uid="{00000000-0005-0000-0000-000044310000}"/>
    <cellStyle name="Normal 23 2 2 2 2" xfId="2648" xr:uid="{00000000-0005-0000-0000-000045310000}"/>
    <cellStyle name="Normal 23 2 2 2 2 2" xfId="5403" xr:uid="{00000000-0005-0000-0000-000046310000}"/>
    <cellStyle name="Normal 23 2 2 2 2 2 2" xfId="16947" xr:uid="{00000000-0005-0000-0000-000047310000}"/>
    <cellStyle name="Normal 23 2 2 2 2 3" xfId="11916" xr:uid="{00000000-0005-0000-0000-000048310000}"/>
    <cellStyle name="Normal 23 2 2 2 2 4" xfId="11917" xr:uid="{00000000-0005-0000-0000-000049310000}"/>
    <cellStyle name="Normal 23 2 2 2 3" xfId="2649" xr:uid="{00000000-0005-0000-0000-00004A310000}"/>
    <cellStyle name="Normal 23 2 2 2 3 2" xfId="5404" xr:uid="{00000000-0005-0000-0000-00004B310000}"/>
    <cellStyle name="Normal 23 2 2 2 3 2 2" xfId="16948" xr:uid="{00000000-0005-0000-0000-00004C310000}"/>
    <cellStyle name="Normal 23 2 2 2 3 3" xfId="11918" xr:uid="{00000000-0005-0000-0000-00004D310000}"/>
    <cellStyle name="Normal 23 2 2 2 3 4" xfId="11919" xr:uid="{00000000-0005-0000-0000-00004E310000}"/>
    <cellStyle name="Normal 23 2 2 2 4" xfId="2650" xr:uid="{00000000-0005-0000-0000-00004F310000}"/>
    <cellStyle name="Normal 23 2 2 2 4 2" xfId="5405" xr:uid="{00000000-0005-0000-0000-000050310000}"/>
    <cellStyle name="Normal 23 2 2 2 4 2 2" xfId="16949" xr:uid="{00000000-0005-0000-0000-000051310000}"/>
    <cellStyle name="Normal 23 2 2 2 4 3" xfId="11920" xr:uid="{00000000-0005-0000-0000-000052310000}"/>
    <cellStyle name="Normal 23 2 2 2 4 4" xfId="11921" xr:uid="{00000000-0005-0000-0000-000053310000}"/>
    <cellStyle name="Normal 23 2 2 2 5" xfId="5402" xr:uid="{00000000-0005-0000-0000-000054310000}"/>
    <cellStyle name="Normal 23 2 2 2 5 2" xfId="16950" xr:uid="{00000000-0005-0000-0000-000055310000}"/>
    <cellStyle name="Normal 23 2 2 2 6" xfId="11922" xr:uid="{00000000-0005-0000-0000-000056310000}"/>
    <cellStyle name="Normal 23 2 2 2 7" xfId="11923" xr:uid="{00000000-0005-0000-0000-000057310000}"/>
    <cellStyle name="Normal 23 2 2 3" xfId="2651" xr:uid="{00000000-0005-0000-0000-000058310000}"/>
    <cellStyle name="Normal 23 2 2 3 2" xfId="5406" xr:uid="{00000000-0005-0000-0000-000059310000}"/>
    <cellStyle name="Normal 23 2 2 3 2 2" xfId="16951" xr:uid="{00000000-0005-0000-0000-00005A310000}"/>
    <cellStyle name="Normal 23 2 2 3 3" xfId="11924" xr:uid="{00000000-0005-0000-0000-00005B310000}"/>
    <cellStyle name="Normal 23 2 2 3 4" xfId="11925" xr:uid="{00000000-0005-0000-0000-00005C310000}"/>
    <cellStyle name="Normal 23 2 2 4" xfId="2652" xr:uid="{00000000-0005-0000-0000-00005D310000}"/>
    <cellStyle name="Normal 23 2 2 4 2" xfId="5407" xr:uid="{00000000-0005-0000-0000-00005E310000}"/>
    <cellStyle name="Normal 23 2 2 4 2 2" xfId="16952" xr:uid="{00000000-0005-0000-0000-00005F310000}"/>
    <cellStyle name="Normal 23 2 2 4 3" xfId="11926" xr:uid="{00000000-0005-0000-0000-000060310000}"/>
    <cellStyle name="Normal 23 2 2 4 4" xfId="11927" xr:uid="{00000000-0005-0000-0000-000061310000}"/>
    <cellStyle name="Normal 23 2 2 5" xfId="2653" xr:uid="{00000000-0005-0000-0000-000062310000}"/>
    <cellStyle name="Normal 23 2 2 5 2" xfId="5408" xr:uid="{00000000-0005-0000-0000-000063310000}"/>
    <cellStyle name="Normal 23 2 2 5 2 2" xfId="16953" xr:uid="{00000000-0005-0000-0000-000064310000}"/>
    <cellStyle name="Normal 23 2 2 5 3" xfId="11928" xr:uid="{00000000-0005-0000-0000-000065310000}"/>
    <cellStyle name="Normal 23 2 2 5 4" xfId="11929" xr:uid="{00000000-0005-0000-0000-000066310000}"/>
    <cellStyle name="Normal 23 2 2 6" xfId="5401" xr:uid="{00000000-0005-0000-0000-000067310000}"/>
    <cellStyle name="Normal 23 2 2 6 2" xfId="16954" xr:uid="{00000000-0005-0000-0000-000068310000}"/>
    <cellStyle name="Normal 23 2 2 7" xfId="11930" xr:uid="{00000000-0005-0000-0000-000069310000}"/>
    <cellStyle name="Normal 23 2 2 8" xfId="11931" xr:uid="{00000000-0005-0000-0000-00006A310000}"/>
    <cellStyle name="Normal 23 2 3" xfId="2654" xr:uid="{00000000-0005-0000-0000-00006B310000}"/>
    <cellStyle name="Normal 23 2 3 2" xfId="2655" xr:uid="{00000000-0005-0000-0000-00006C310000}"/>
    <cellStyle name="Normal 23 2 3 2 2" xfId="2656" xr:uid="{00000000-0005-0000-0000-00006D310000}"/>
    <cellStyle name="Normal 23 2 3 2 2 2" xfId="5411" xr:uid="{00000000-0005-0000-0000-00006E310000}"/>
    <cellStyle name="Normal 23 2 3 2 2 2 2" xfId="16955" xr:uid="{00000000-0005-0000-0000-00006F310000}"/>
    <cellStyle name="Normal 23 2 3 2 2 3" xfId="11932" xr:uid="{00000000-0005-0000-0000-000070310000}"/>
    <cellStyle name="Normal 23 2 3 2 2 4" xfId="11933" xr:uid="{00000000-0005-0000-0000-000071310000}"/>
    <cellStyle name="Normal 23 2 3 2 3" xfId="2657" xr:uid="{00000000-0005-0000-0000-000072310000}"/>
    <cellStyle name="Normal 23 2 3 2 3 2" xfId="5412" xr:uid="{00000000-0005-0000-0000-000073310000}"/>
    <cellStyle name="Normal 23 2 3 2 3 2 2" xfId="16956" xr:uid="{00000000-0005-0000-0000-000074310000}"/>
    <cellStyle name="Normal 23 2 3 2 3 3" xfId="11934" xr:uid="{00000000-0005-0000-0000-000075310000}"/>
    <cellStyle name="Normal 23 2 3 2 3 4" xfId="11935" xr:uid="{00000000-0005-0000-0000-000076310000}"/>
    <cellStyle name="Normal 23 2 3 2 4" xfId="2658" xr:uid="{00000000-0005-0000-0000-000077310000}"/>
    <cellStyle name="Normal 23 2 3 2 4 2" xfId="5413" xr:uid="{00000000-0005-0000-0000-000078310000}"/>
    <cellStyle name="Normal 23 2 3 2 4 2 2" xfId="16957" xr:uid="{00000000-0005-0000-0000-000079310000}"/>
    <cellStyle name="Normal 23 2 3 2 4 3" xfId="11936" xr:uid="{00000000-0005-0000-0000-00007A310000}"/>
    <cellStyle name="Normal 23 2 3 2 4 4" xfId="11937" xr:uid="{00000000-0005-0000-0000-00007B310000}"/>
    <cellStyle name="Normal 23 2 3 2 5" xfId="5410" xr:uid="{00000000-0005-0000-0000-00007C310000}"/>
    <cellStyle name="Normal 23 2 3 2 5 2" xfId="16958" xr:uid="{00000000-0005-0000-0000-00007D310000}"/>
    <cellStyle name="Normal 23 2 3 2 6" xfId="11938" xr:uid="{00000000-0005-0000-0000-00007E310000}"/>
    <cellStyle name="Normal 23 2 3 2 7" xfId="11939" xr:uid="{00000000-0005-0000-0000-00007F310000}"/>
    <cellStyle name="Normal 23 2 3 3" xfId="2659" xr:uid="{00000000-0005-0000-0000-000080310000}"/>
    <cellStyle name="Normal 23 2 3 3 2" xfId="5414" xr:uid="{00000000-0005-0000-0000-000081310000}"/>
    <cellStyle name="Normal 23 2 3 3 2 2" xfId="16959" xr:uid="{00000000-0005-0000-0000-000082310000}"/>
    <cellStyle name="Normal 23 2 3 3 3" xfId="11940" xr:uid="{00000000-0005-0000-0000-000083310000}"/>
    <cellStyle name="Normal 23 2 3 3 4" xfId="11941" xr:uid="{00000000-0005-0000-0000-000084310000}"/>
    <cellStyle name="Normal 23 2 3 4" xfId="2660" xr:uid="{00000000-0005-0000-0000-000085310000}"/>
    <cellStyle name="Normal 23 2 3 4 2" xfId="5415" xr:uid="{00000000-0005-0000-0000-000086310000}"/>
    <cellStyle name="Normal 23 2 3 4 2 2" xfId="16960" xr:uid="{00000000-0005-0000-0000-000087310000}"/>
    <cellStyle name="Normal 23 2 3 4 3" xfId="11942" xr:uid="{00000000-0005-0000-0000-000088310000}"/>
    <cellStyle name="Normal 23 2 3 4 4" xfId="11943" xr:uid="{00000000-0005-0000-0000-000089310000}"/>
    <cellStyle name="Normal 23 2 3 5" xfId="2661" xr:uid="{00000000-0005-0000-0000-00008A310000}"/>
    <cellStyle name="Normal 23 2 3 5 2" xfId="5416" xr:uid="{00000000-0005-0000-0000-00008B310000}"/>
    <cellStyle name="Normal 23 2 3 5 2 2" xfId="16961" xr:uid="{00000000-0005-0000-0000-00008C310000}"/>
    <cellStyle name="Normal 23 2 3 5 3" xfId="11944" xr:uid="{00000000-0005-0000-0000-00008D310000}"/>
    <cellStyle name="Normal 23 2 3 5 4" xfId="11945" xr:uid="{00000000-0005-0000-0000-00008E310000}"/>
    <cellStyle name="Normal 23 2 3 6" xfId="5409" xr:uid="{00000000-0005-0000-0000-00008F310000}"/>
    <cellStyle name="Normal 23 2 3 6 2" xfId="16962" xr:uid="{00000000-0005-0000-0000-000090310000}"/>
    <cellStyle name="Normal 23 2 3 7" xfId="11946" xr:uid="{00000000-0005-0000-0000-000091310000}"/>
    <cellStyle name="Normal 23 2 3 8" xfId="11947" xr:uid="{00000000-0005-0000-0000-000092310000}"/>
    <cellStyle name="Normal 23 2 4" xfId="2662" xr:uid="{00000000-0005-0000-0000-000093310000}"/>
    <cellStyle name="Normal 23 2 4 2" xfId="2663" xr:uid="{00000000-0005-0000-0000-000094310000}"/>
    <cellStyle name="Normal 23 2 4 2 2" xfId="5418" xr:uid="{00000000-0005-0000-0000-000095310000}"/>
    <cellStyle name="Normal 23 2 4 2 2 2" xfId="16963" xr:uid="{00000000-0005-0000-0000-000096310000}"/>
    <cellStyle name="Normal 23 2 4 2 3" xfId="11948" xr:uid="{00000000-0005-0000-0000-000097310000}"/>
    <cellStyle name="Normal 23 2 4 2 4" xfId="11949" xr:uid="{00000000-0005-0000-0000-000098310000}"/>
    <cellStyle name="Normal 23 2 4 3" xfId="2664" xr:uid="{00000000-0005-0000-0000-000099310000}"/>
    <cellStyle name="Normal 23 2 4 3 2" xfId="5419" xr:uid="{00000000-0005-0000-0000-00009A310000}"/>
    <cellStyle name="Normal 23 2 4 3 2 2" xfId="16964" xr:uid="{00000000-0005-0000-0000-00009B310000}"/>
    <cellStyle name="Normal 23 2 4 3 3" xfId="11950" xr:uid="{00000000-0005-0000-0000-00009C310000}"/>
    <cellStyle name="Normal 23 2 4 3 4" xfId="11951" xr:uid="{00000000-0005-0000-0000-00009D310000}"/>
    <cellStyle name="Normal 23 2 4 4" xfId="2665" xr:uid="{00000000-0005-0000-0000-00009E310000}"/>
    <cellStyle name="Normal 23 2 4 4 2" xfId="5420" xr:uid="{00000000-0005-0000-0000-00009F310000}"/>
    <cellStyle name="Normal 23 2 4 4 2 2" xfId="16965" xr:uid="{00000000-0005-0000-0000-0000A0310000}"/>
    <cellStyle name="Normal 23 2 4 4 3" xfId="11952" xr:uid="{00000000-0005-0000-0000-0000A1310000}"/>
    <cellStyle name="Normal 23 2 4 4 4" xfId="11953" xr:uid="{00000000-0005-0000-0000-0000A2310000}"/>
    <cellStyle name="Normal 23 2 4 5" xfId="5417" xr:uid="{00000000-0005-0000-0000-0000A3310000}"/>
    <cellStyle name="Normal 23 2 4 5 2" xfId="16966" xr:uid="{00000000-0005-0000-0000-0000A4310000}"/>
    <cellStyle name="Normal 23 2 4 6" xfId="11954" xr:uid="{00000000-0005-0000-0000-0000A5310000}"/>
    <cellStyle name="Normal 23 2 4 7" xfId="11955" xr:uid="{00000000-0005-0000-0000-0000A6310000}"/>
    <cellStyle name="Normal 23 2 5" xfId="2666" xr:uid="{00000000-0005-0000-0000-0000A7310000}"/>
    <cellStyle name="Normal 23 2 5 2" xfId="5421" xr:uid="{00000000-0005-0000-0000-0000A8310000}"/>
    <cellStyle name="Normal 23 2 5 2 2" xfId="16967" xr:uid="{00000000-0005-0000-0000-0000A9310000}"/>
    <cellStyle name="Normal 23 2 5 3" xfId="11956" xr:uid="{00000000-0005-0000-0000-0000AA310000}"/>
    <cellStyle name="Normal 23 2 5 4" xfId="11957" xr:uid="{00000000-0005-0000-0000-0000AB310000}"/>
    <cellStyle name="Normal 23 2 6" xfId="2667" xr:uid="{00000000-0005-0000-0000-0000AC310000}"/>
    <cellStyle name="Normal 23 2 6 2" xfId="5422" xr:uid="{00000000-0005-0000-0000-0000AD310000}"/>
    <cellStyle name="Normal 23 2 6 2 2" xfId="16968" xr:uid="{00000000-0005-0000-0000-0000AE310000}"/>
    <cellStyle name="Normal 23 2 6 3" xfId="11958" xr:uid="{00000000-0005-0000-0000-0000AF310000}"/>
    <cellStyle name="Normal 23 2 6 4" xfId="11959" xr:uid="{00000000-0005-0000-0000-0000B0310000}"/>
    <cellStyle name="Normal 23 2 7" xfId="2668" xr:uid="{00000000-0005-0000-0000-0000B1310000}"/>
    <cellStyle name="Normal 23 2 7 2" xfId="5423" xr:uid="{00000000-0005-0000-0000-0000B2310000}"/>
    <cellStyle name="Normal 23 2 7 2 2" xfId="16969" xr:uid="{00000000-0005-0000-0000-0000B3310000}"/>
    <cellStyle name="Normal 23 2 7 3" xfId="11960" xr:uid="{00000000-0005-0000-0000-0000B4310000}"/>
    <cellStyle name="Normal 23 2 7 4" xfId="11961" xr:uid="{00000000-0005-0000-0000-0000B5310000}"/>
    <cellStyle name="Normal 23 2 8" xfId="2669" xr:uid="{00000000-0005-0000-0000-0000B6310000}"/>
    <cellStyle name="Normal 23 3" xfId="2670" xr:uid="{00000000-0005-0000-0000-0000B7310000}"/>
    <cellStyle name="Normal 23 4" xfId="11962" xr:uid="{00000000-0005-0000-0000-0000B8310000}"/>
    <cellStyle name="Normal 23 5" xfId="11963" xr:uid="{00000000-0005-0000-0000-0000B9310000}"/>
    <cellStyle name="Normal 24" xfId="372" xr:uid="{00000000-0005-0000-0000-0000BA310000}"/>
    <cellStyle name="Normal 24 10" xfId="11964" xr:uid="{00000000-0005-0000-0000-0000BB310000}"/>
    <cellStyle name="Normal 24 10 2" xfId="16970" xr:uid="{00000000-0005-0000-0000-0000BC310000}"/>
    <cellStyle name="Normal 24 11" xfId="11965" xr:uid="{00000000-0005-0000-0000-0000BD310000}"/>
    <cellStyle name="Normal 24 2" xfId="2671" xr:uid="{00000000-0005-0000-0000-0000BE310000}"/>
    <cellStyle name="Normal 24 2 2" xfId="2672" xr:uid="{00000000-0005-0000-0000-0000BF310000}"/>
    <cellStyle name="Normal 24 2 2 2" xfId="2673" xr:uid="{00000000-0005-0000-0000-0000C0310000}"/>
    <cellStyle name="Normal 24 2 2 2 2" xfId="5425" xr:uid="{00000000-0005-0000-0000-0000C1310000}"/>
    <cellStyle name="Normal 24 2 2 2 2 2" xfId="16971" xr:uid="{00000000-0005-0000-0000-0000C2310000}"/>
    <cellStyle name="Normal 24 2 2 2 3" xfId="11966" xr:uid="{00000000-0005-0000-0000-0000C3310000}"/>
    <cellStyle name="Normal 24 2 2 2 4" xfId="11967" xr:uid="{00000000-0005-0000-0000-0000C4310000}"/>
    <cellStyle name="Normal 24 2 2 3" xfId="2674" xr:uid="{00000000-0005-0000-0000-0000C5310000}"/>
    <cellStyle name="Normal 24 2 2 3 2" xfId="5426" xr:uid="{00000000-0005-0000-0000-0000C6310000}"/>
    <cellStyle name="Normal 24 2 2 3 2 2" xfId="16972" xr:uid="{00000000-0005-0000-0000-0000C7310000}"/>
    <cellStyle name="Normal 24 2 2 3 3" xfId="11968" xr:uid="{00000000-0005-0000-0000-0000C8310000}"/>
    <cellStyle name="Normal 24 2 2 3 4" xfId="11969" xr:uid="{00000000-0005-0000-0000-0000C9310000}"/>
    <cellStyle name="Normal 24 2 2 4" xfId="2675" xr:uid="{00000000-0005-0000-0000-0000CA310000}"/>
    <cellStyle name="Normal 24 2 2 4 2" xfId="5427" xr:uid="{00000000-0005-0000-0000-0000CB310000}"/>
    <cellStyle name="Normal 24 2 2 4 2 2" xfId="16973" xr:uid="{00000000-0005-0000-0000-0000CC310000}"/>
    <cellStyle name="Normal 24 2 2 4 3" xfId="11970" xr:uid="{00000000-0005-0000-0000-0000CD310000}"/>
    <cellStyle name="Normal 24 2 2 4 4" xfId="11971" xr:uid="{00000000-0005-0000-0000-0000CE310000}"/>
    <cellStyle name="Normal 24 2 2 5" xfId="5424" xr:uid="{00000000-0005-0000-0000-0000CF310000}"/>
    <cellStyle name="Normal 24 2 2 5 2" xfId="16974" xr:uid="{00000000-0005-0000-0000-0000D0310000}"/>
    <cellStyle name="Normal 24 2 2 6" xfId="11972" xr:uid="{00000000-0005-0000-0000-0000D1310000}"/>
    <cellStyle name="Normal 24 2 2 7" xfId="11973" xr:uid="{00000000-0005-0000-0000-0000D2310000}"/>
    <cellStyle name="Normal 24 2 3" xfId="2676" xr:uid="{00000000-0005-0000-0000-0000D3310000}"/>
    <cellStyle name="Normal 24 2 3 2" xfId="5428" xr:uid="{00000000-0005-0000-0000-0000D4310000}"/>
    <cellStyle name="Normal 24 2 3 2 2" xfId="16975" xr:uid="{00000000-0005-0000-0000-0000D5310000}"/>
    <cellStyle name="Normal 24 2 3 3" xfId="11974" xr:uid="{00000000-0005-0000-0000-0000D6310000}"/>
    <cellStyle name="Normal 24 2 3 4" xfId="11975" xr:uid="{00000000-0005-0000-0000-0000D7310000}"/>
    <cellStyle name="Normal 24 2 4" xfId="2677" xr:uid="{00000000-0005-0000-0000-0000D8310000}"/>
    <cellStyle name="Normal 24 2 4 2" xfId="5429" xr:uid="{00000000-0005-0000-0000-0000D9310000}"/>
    <cellStyle name="Normal 24 2 4 2 2" xfId="16976" xr:uid="{00000000-0005-0000-0000-0000DA310000}"/>
    <cellStyle name="Normal 24 2 4 3" xfId="11976" xr:uid="{00000000-0005-0000-0000-0000DB310000}"/>
    <cellStyle name="Normal 24 2 4 4" xfId="11977" xr:uid="{00000000-0005-0000-0000-0000DC310000}"/>
    <cellStyle name="Normal 24 2 5" xfId="2678" xr:uid="{00000000-0005-0000-0000-0000DD310000}"/>
    <cellStyle name="Normal 24 2 5 2" xfId="5430" xr:uid="{00000000-0005-0000-0000-0000DE310000}"/>
    <cellStyle name="Normal 24 2 5 2 2" xfId="16977" xr:uid="{00000000-0005-0000-0000-0000DF310000}"/>
    <cellStyle name="Normal 24 2 5 3" xfId="11978" xr:uid="{00000000-0005-0000-0000-0000E0310000}"/>
    <cellStyle name="Normal 24 2 5 4" xfId="11979" xr:uid="{00000000-0005-0000-0000-0000E1310000}"/>
    <cellStyle name="Normal 24 2 6" xfId="4011" xr:uid="{00000000-0005-0000-0000-0000E2310000}"/>
    <cellStyle name="Normal 24 2 6 2" xfId="11980" xr:uid="{00000000-0005-0000-0000-0000E3310000}"/>
    <cellStyle name="Normal 24 2 6 3" xfId="11981" xr:uid="{00000000-0005-0000-0000-0000E4310000}"/>
    <cellStyle name="Normal 24 2 7" xfId="11982" xr:uid="{00000000-0005-0000-0000-0000E5310000}"/>
    <cellStyle name="Normal 24 2 7 2" xfId="16978" xr:uid="{00000000-0005-0000-0000-0000E6310000}"/>
    <cellStyle name="Normal 24 2 8" xfId="11983" xr:uid="{00000000-0005-0000-0000-0000E7310000}"/>
    <cellStyle name="Normal 24 3" xfId="2679" xr:uid="{00000000-0005-0000-0000-0000E8310000}"/>
    <cellStyle name="Normal 24 3 2" xfId="2680" xr:uid="{00000000-0005-0000-0000-0000E9310000}"/>
    <cellStyle name="Normal 24 3 2 2" xfId="2681" xr:uid="{00000000-0005-0000-0000-0000EA310000}"/>
    <cellStyle name="Normal 24 3 2 2 2" xfId="5432" xr:uid="{00000000-0005-0000-0000-0000EB310000}"/>
    <cellStyle name="Normal 24 3 2 2 2 2" xfId="16979" xr:uid="{00000000-0005-0000-0000-0000EC310000}"/>
    <cellStyle name="Normal 24 3 2 2 3" xfId="11984" xr:uid="{00000000-0005-0000-0000-0000ED310000}"/>
    <cellStyle name="Normal 24 3 2 2 4" xfId="11985" xr:uid="{00000000-0005-0000-0000-0000EE310000}"/>
    <cellStyle name="Normal 24 3 2 3" xfId="2682" xr:uid="{00000000-0005-0000-0000-0000EF310000}"/>
    <cellStyle name="Normal 24 3 2 3 2" xfId="5433" xr:uid="{00000000-0005-0000-0000-0000F0310000}"/>
    <cellStyle name="Normal 24 3 2 3 2 2" xfId="16980" xr:uid="{00000000-0005-0000-0000-0000F1310000}"/>
    <cellStyle name="Normal 24 3 2 3 3" xfId="11986" xr:uid="{00000000-0005-0000-0000-0000F2310000}"/>
    <cellStyle name="Normal 24 3 2 3 4" xfId="11987" xr:uid="{00000000-0005-0000-0000-0000F3310000}"/>
    <cellStyle name="Normal 24 3 2 4" xfId="2683" xr:uid="{00000000-0005-0000-0000-0000F4310000}"/>
    <cellStyle name="Normal 24 3 2 4 2" xfId="5434" xr:uid="{00000000-0005-0000-0000-0000F5310000}"/>
    <cellStyle name="Normal 24 3 2 4 2 2" xfId="16981" xr:uid="{00000000-0005-0000-0000-0000F6310000}"/>
    <cellStyle name="Normal 24 3 2 4 3" xfId="11988" xr:uid="{00000000-0005-0000-0000-0000F7310000}"/>
    <cellStyle name="Normal 24 3 2 4 4" xfId="11989" xr:uid="{00000000-0005-0000-0000-0000F8310000}"/>
    <cellStyle name="Normal 24 3 2 5" xfId="5431" xr:uid="{00000000-0005-0000-0000-0000F9310000}"/>
    <cellStyle name="Normal 24 3 2 5 2" xfId="16982" xr:uid="{00000000-0005-0000-0000-0000FA310000}"/>
    <cellStyle name="Normal 24 3 2 6" xfId="11990" xr:uid="{00000000-0005-0000-0000-0000FB310000}"/>
    <cellStyle name="Normal 24 3 2 7" xfId="11991" xr:uid="{00000000-0005-0000-0000-0000FC310000}"/>
    <cellStyle name="Normal 24 3 3" xfId="2684" xr:uid="{00000000-0005-0000-0000-0000FD310000}"/>
    <cellStyle name="Normal 24 3 3 2" xfId="5435" xr:uid="{00000000-0005-0000-0000-0000FE310000}"/>
    <cellStyle name="Normal 24 3 3 2 2" xfId="16983" xr:uid="{00000000-0005-0000-0000-0000FF310000}"/>
    <cellStyle name="Normal 24 3 3 3" xfId="11992" xr:uid="{00000000-0005-0000-0000-000000320000}"/>
    <cellStyle name="Normal 24 3 3 4" xfId="11993" xr:uid="{00000000-0005-0000-0000-000001320000}"/>
    <cellStyle name="Normal 24 3 4" xfId="2685" xr:uid="{00000000-0005-0000-0000-000002320000}"/>
    <cellStyle name="Normal 24 3 4 2" xfId="5436" xr:uid="{00000000-0005-0000-0000-000003320000}"/>
    <cellStyle name="Normal 24 3 4 2 2" xfId="16984" xr:uid="{00000000-0005-0000-0000-000004320000}"/>
    <cellStyle name="Normal 24 3 4 3" xfId="11994" xr:uid="{00000000-0005-0000-0000-000005320000}"/>
    <cellStyle name="Normal 24 3 4 4" xfId="11995" xr:uid="{00000000-0005-0000-0000-000006320000}"/>
    <cellStyle name="Normal 24 3 5" xfId="2686" xr:uid="{00000000-0005-0000-0000-000007320000}"/>
    <cellStyle name="Normal 24 3 5 2" xfId="5437" xr:uid="{00000000-0005-0000-0000-000008320000}"/>
    <cellStyle name="Normal 24 3 5 2 2" xfId="16985" xr:uid="{00000000-0005-0000-0000-000009320000}"/>
    <cellStyle name="Normal 24 3 5 3" xfId="11996" xr:uid="{00000000-0005-0000-0000-00000A320000}"/>
    <cellStyle name="Normal 24 3 5 4" xfId="11997" xr:uid="{00000000-0005-0000-0000-00000B320000}"/>
    <cellStyle name="Normal 24 3 6" xfId="4165" xr:uid="{00000000-0005-0000-0000-00000C320000}"/>
    <cellStyle name="Normal 24 3 7" xfId="11998" xr:uid="{00000000-0005-0000-0000-00000D320000}"/>
    <cellStyle name="Normal 24 3 8" xfId="11999" xr:uid="{00000000-0005-0000-0000-00000E320000}"/>
    <cellStyle name="Normal 24 4" xfId="2687" xr:uid="{00000000-0005-0000-0000-00000F320000}"/>
    <cellStyle name="Normal 24 4 2" xfId="2688" xr:uid="{00000000-0005-0000-0000-000010320000}"/>
    <cellStyle name="Normal 24 4 2 2" xfId="5439" xr:uid="{00000000-0005-0000-0000-000011320000}"/>
    <cellStyle name="Normal 24 4 2 2 2" xfId="16986" xr:uid="{00000000-0005-0000-0000-000012320000}"/>
    <cellStyle name="Normal 24 4 2 3" xfId="12000" xr:uid="{00000000-0005-0000-0000-000013320000}"/>
    <cellStyle name="Normal 24 4 2 4" xfId="12001" xr:uid="{00000000-0005-0000-0000-000014320000}"/>
    <cellStyle name="Normal 24 4 3" xfId="2689" xr:uid="{00000000-0005-0000-0000-000015320000}"/>
    <cellStyle name="Normal 24 4 3 2" xfId="5440" xr:uid="{00000000-0005-0000-0000-000016320000}"/>
    <cellStyle name="Normal 24 4 3 2 2" xfId="16987" xr:uid="{00000000-0005-0000-0000-000017320000}"/>
    <cellStyle name="Normal 24 4 3 3" xfId="12002" xr:uid="{00000000-0005-0000-0000-000018320000}"/>
    <cellStyle name="Normal 24 4 3 4" xfId="12003" xr:uid="{00000000-0005-0000-0000-000019320000}"/>
    <cellStyle name="Normal 24 4 4" xfId="2690" xr:uid="{00000000-0005-0000-0000-00001A320000}"/>
    <cellStyle name="Normal 24 4 4 2" xfId="5441" xr:uid="{00000000-0005-0000-0000-00001B320000}"/>
    <cellStyle name="Normal 24 4 4 2 2" xfId="16988" xr:uid="{00000000-0005-0000-0000-00001C320000}"/>
    <cellStyle name="Normal 24 4 4 3" xfId="12004" xr:uid="{00000000-0005-0000-0000-00001D320000}"/>
    <cellStyle name="Normal 24 4 4 4" xfId="12005" xr:uid="{00000000-0005-0000-0000-00001E320000}"/>
    <cellStyle name="Normal 24 4 5" xfId="5438" xr:uid="{00000000-0005-0000-0000-00001F320000}"/>
    <cellStyle name="Normal 24 4 5 2" xfId="16989" xr:uid="{00000000-0005-0000-0000-000020320000}"/>
    <cellStyle name="Normal 24 4 6" xfId="12006" xr:uid="{00000000-0005-0000-0000-000021320000}"/>
    <cellStyle name="Normal 24 4 7" xfId="12007" xr:uid="{00000000-0005-0000-0000-000022320000}"/>
    <cellStyle name="Normal 24 5" xfId="2691" xr:uid="{00000000-0005-0000-0000-000023320000}"/>
    <cellStyle name="Normal 24 5 2" xfId="5442" xr:uid="{00000000-0005-0000-0000-000024320000}"/>
    <cellStyle name="Normal 24 5 2 2" xfId="16990" xr:uid="{00000000-0005-0000-0000-000025320000}"/>
    <cellStyle name="Normal 24 5 3" xfId="12008" xr:uid="{00000000-0005-0000-0000-000026320000}"/>
    <cellStyle name="Normal 24 5 4" xfId="12009" xr:uid="{00000000-0005-0000-0000-000027320000}"/>
    <cellStyle name="Normal 24 6" xfId="2692" xr:uid="{00000000-0005-0000-0000-000028320000}"/>
    <cellStyle name="Normal 24 6 2" xfId="5443" xr:uid="{00000000-0005-0000-0000-000029320000}"/>
    <cellStyle name="Normal 24 6 2 2" xfId="16991" xr:uid="{00000000-0005-0000-0000-00002A320000}"/>
    <cellStyle name="Normal 24 6 3" xfId="12010" xr:uid="{00000000-0005-0000-0000-00002B320000}"/>
    <cellStyle name="Normal 24 6 4" xfId="12011" xr:uid="{00000000-0005-0000-0000-00002C320000}"/>
    <cellStyle name="Normal 24 7" xfId="2693" xr:uid="{00000000-0005-0000-0000-00002D320000}"/>
    <cellStyle name="Normal 24 7 2" xfId="5444" xr:uid="{00000000-0005-0000-0000-00002E320000}"/>
    <cellStyle name="Normal 24 7 2 2" xfId="16992" xr:uid="{00000000-0005-0000-0000-00002F320000}"/>
    <cellStyle name="Normal 24 7 3" xfId="12012" xr:uid="{00000000-0005-0000-0000-000030320000}"/>
    <cellStyle name="Normal 24 7 4" xfId="12013" xr:uid="{00000000-0005-0000-0000-000031320000}"/>
    <cellStyle name="Normal 24 8" xfId="2694" xr:uid="{00000000-0005-0000-0000-000032320000}"/>
    <cellStyle name="Normal 24 9" xfId="4010" xr:uid="{00000000-0005-0000-0000-000033320000}"/>
    <cellStyle name="Normal 25" xfId="373" xr:uid="{00000000-0005-0000-0000-000034320000}"/>
    <cellStyle name="Normal 25 10" xfId="12014" xr:uid="{00000000-0005-0000-0000-000035320000}"/>
    <cellStyle name="Normal 25 10 2" xfId="16993" xr:uid="{00000000-0005-0000-0000-000036320000}"/>
    <cellStyle name="Normal 25 2" xfId="2695" xr:uid="{00000000-0005-0000-0000-000037320000}"/>
    <cellStyle name="Normal 25 2 2" xfId="2696" xr:uid="{00000000-0005-0000-0000-000038320000}"/>
    <cellStyle name="Normal 25 2 2 2" xfId="2697" xr:uid="{00000000-0005-0000-0000-000039320000}"/>
    <cellStyle name="Normal 25 2 2 2 2" xfId="5447" xr:uid="{00000000-0005-0000-0000-00003A320000}"/>
    <cellStyle name="Normal 25 2 2 2 2 2" xfId="16994" xr:uid="{00000000-0005-0000-0000-00003B320000}"/>
    <cellStyle name="Normal 25 2 2 2 3" xfId="12015" xr:uid="{00000000-0005-0000-0000-00003C320000}"/>
    <cellStyle name="Normal 25 2 2 2 4" xfId="12016" xr:uid="{00000000-0005-0000-0000-00003D320000}"/>
    <cellStyle name="Normal 25 2 2 3" xfId="2698" xr:uid="{00000000-0005-0000-0000-00003E320000}"/>
    <cellStyle name="Normal 25 2 2 3 2" xfId="5448" xr:uid="{00000000-0005-0000-0000-00003F320000}"/>
    <cellStyle name="Normal 25 2 2 3 2 2" xfId="16995" xr:uid="{00000000-0005-0000-0000-000040320000}"/>
    <cellStyle name="Normal 25 2 2 3 3" xfId="12017" xr:uid="{00000000-0005-0000-0000-000041320000}"/>
    <cellStyle name="Normal 25 2 2 3 4" xfId="12018" xr:uid="{00000000-0005-0000-0000-000042320000}"/>
    <cellStyle name="Normal 25 2 2 4" xfId="2699" xr:uid="{00000000-0005-0000-0000-000043320000}"/>
    <cellStyle name="Normal 25 2 2 4 2" xfId="5449" xr:uid="{00000000-0005-0000-0000-000044320000}"/>
    <cellStyle name="Normal 25 2 2 4 2 2" xfId="16996" xr:uid="{00000000-0005-0000-0000-000045320000}"/>
    <cellStyle name="Normal 25 2 2 4 3" xfId="12019" xr:uid="{00000000-0005-0000-0000-000046320000}"/>
    <cellStyle name="Normal 25 2 2 4 4" xfId="12020" xr:uid="{00000000-0005-0000-0000-000047320000}"/>
    <cellStyle name="Normal 25 2 2 5" xfId="5446" xr:uid="{00000000-0005-0000-0000-000048320000}"/>
    <cellStyle name="Normal 25 2 2 5 2" xfId="16997" xr:uid="{00000000-0005-0000-0000-000049320000}"/>
    <cellStyle name="Normal 25 2 2 6" xfId="12021" xr:uid="{00000000-0005-0000-0000-00004A320000}"/>
    <cellStyle name="Normal 25 2 2 7" xfId="12022" xr:uid="{00000000-0005-0000-0000-00004B320000}"/>
    <cellStyle name="Normal 25 2 3" xfId="2700" xr:uid="{00000000-0005-0000-0000-00004C320000}"/>
    <cellStyle name="Normal 25 2 3 2" xfId="5450" xr:uid="{00000000-0005-0000-0000-00004D320000}"/>
    <cellStyle name="Normal 25 2 3 2 2" xfId="16998" xr:uid="{00000000-0005-0000-0000-00004E320000}"/>
    <cellStyle name="Normal 25 2 3 3" xfId="12023" xr:uid="{00000000-0005-0000-0000-00004F320000}"/>
    <cellStyle name="Normal 25 2 3 4" xfId="12024" xr:uid="{00000000-0005-0000-0000-000050320000}"/>
    <cellStyle name="Normal 25 2 4" xfId="2701" xr:uid="{00000000-0005-0000-0000-000051320000}"/>
    <cellStyle name="Normal 25 2 4 2" xfId="5451" xr:uid="{00000000-0005-0000-0000-000052320000}"/>
    <cellStyle name="Normal 25 2 4 2 2" xfId="16999" xr:uid="{00000000-0005-0000-0000-000053320000}"/>
    <cellStyle name="Normal 25 2 4 3" xfId="12025" xr:uid="{00000000-0005-0000-0000-000054320000}"/>
    <cellStyle name="Normal 25 2 4 4" xfId="12026" xr:uid="{00000000-0005-0000-0000-000055320000}"/>
    <cellStyle name="Normal 25 2 5" xfId="2702" xr:uid="{00000000-0005-0000-0000-000056320000}"/>
    <cellStyle name="Normal 25 2 5 2" xfId="5452" xr:uid="{00000000-0005-0000-0000-000057320000}"/>
    <cellStyle name="Normal 25 2 5 2 2" xfId="17000" xr:uid="{00000000-0005-0000-0000-000058320000}"/>
    <cellStyle name="Normal 25 2 5 3" xfId="12027" xr:uid="{00000000-0005-0000-0000-000059320000}"/>
    <cellStyle name="Normal 25 2 5 4" xfId="12028" xr:uid="{00000000-0005-0000-0000-00005A320000}"/>
    <cellStyle name="Normal 25 2 6" xfId="5445" xr:uid="{00000000-0005-0000-0000-00005B320000}"/>
    <cellStyle name="Normal 25 2 6 2" xfId="17001" xr:uid="{00000000-0005-0000-0000-00005C320000}"/>
    <cellStyle name="Normal 25 2 7" xfId="12029" xr:uid="{00000000-0005-0000-0000-00005D320000}"/>
    <cellStyle name="Normal 25 2 8" xfId="12030" xr:uid="{00000000-0005-0000-0000-00005E320000}"/>
    <cellStyle name="Normal 25 3" xfId="2703" xr:uid="{00000000-0005-0000-0000-00005F320000}"/>
    <cellStyle name="Normal 25 3 2" xfId="2704" xr:uid="{00000000-0005-0000-0000-000060320000}"/>
    <cellStyle name="Normal 25 3 2 2" xfId="2705" xr:uid="{00000000-0005-0000-0000-000061320000}"/>
    <cellStyle name="Normal 25 3 2 2 2" xfId="5455" xr:uid="{00000000-0005-0000-0000-000062320000}"/>
    <cellStyle name="Normal 25 3 2 2 2 2" xfId="17002" xr:uid="{00000000-0005-0000-0000-000063320000}"/>
    <cellStyle name="Normal 25 3 2 2 3" xfId="12031" xr:uid="{00000000-0005-0000-0000-000064320000}"/>
    <cellStyle name="Normal 25 3 2 2 4" xfId="12032" xr:uid="{00000000-0005-0000-0000-000065320000}"/>
    <cellStyle name="Normal 25 3 2 3" xfId="2706" xr:uid="{00000000-0005-0000-0000-000066320000}"/>
    <cellStyle name="Normal 25 3 2 3 2" xfId="5456" xr:uid="{00000000-0005-0000-0000-000067320000}"/>
    <cellStyle name="Normal 25 3 2 3 2 2" xfId="17003" xr:uid="{00000000-0005-0000-0000-000068320000}"/>
    <cellStyle name="Normal 25 3 2 3 3" xfId="12033" xr:uid="{00000000-0005-0000-0000-000069320000}"/>
    <cellStyle name="Normal 25 3 2 3 4" xfId="12034" xr:uid="{00000000-0005-0000-0000-00006A320000}"/>
    <cellStyle name="Normal 25 3 2 4" xfId="2707" xr:uid="{00000000-0005-0000-0000-00006B320000}"/>
    <cellStyle name="Normal 25 3 2 4 2" xfId="5457" xr:uid="{00000000-0005-0000-0000-00006C320000}"/>
    <cellStyle name="Normal 25 3 2 4 2 2" xfId="17004" xr:uid="{00000000-0005-0000-0000-00006D320000}"/>
    <cellStyle name="Normal 25 3 2 4 3" xfId="12035" xr:uid="{00000000-0005-0000-0000-00006E320000}"/>
    <cellStyle name="Normal 25 3 2 4 4" xfId="12036" xr:uid="{00000000-0005-0000-0000-00006F320000}"/>
    <cellStyle name="Normal 25 3 2 5" xfId="5454" xr:uid="{00000000-0005-0000-0000-000070320000}"/>
    <cellStyle name="Normal 25 3 2 5 2" xfId="17005" xr:uid="{00000000-0005-0000-0000-000071320000}"/>
    <cellStyle name="Normal 25 3 2 6" xfId="12037" xr:uid="{00000000-0005-0000-0000-000072320000}"/>
    <cellStyle name="Normal 25 3 2 7" xfId="12038" xr:uid="{00000000-0005-0000-0000-000073320000}"/>
    <cellStyle name="Normal 25 3 3" xfId="2708" xr:uid="{00000000-0005-0000-0000-000074320000}"/>
    <cellStyle name="Normal 25 3 3 2" xfId="5458" xr:uid="{00000000-0005-0000-0000-000075320000}"/>
    <cellStyle name="Normal 25 3 3 2 2" xfId="17006" xr:uid="{00000000-0005-0000-0000-000076320000}"/>
    <cellStyle name="Normal 25 3 3 3" xfId="12039" xr:uid="{00000000-0005-0000-0000-000077320000}"/>
    <cellStyle name="Normal 25 3 3 4" xfId="12040" xr:uid="{00000000-0005-0000-0000-000078320000}"/>
    <cellStyle name="Normal 25 3 4" xfId="2709" xr:uid="{00000000-0005-0000-0000-000079320000}"/>
    <cellStyle name="Normal 25 3 4 2" xfId="5459" xr:uid="{00000000-0005-0000-0000-00007A320000}"/>
    <cellStyle name="Normal 25 3 4 2 2" xfId="17007" xr:uid="{00000000-0005-0000-0000-00007B320000}"/>
    <cellStyle name="Normal 25 3 4 3" xfId="12041" xr:uid="{00000000-0005-0000-0000-00007C320000}"/>
    <cellStyle name="Normal 25 3 4 4" xfId="12042" xr:uid="{00000000-0005-0000-0000-00007D320000}"/>
    <cellStyle name="Normal 25 3 5" xfId="2710" xr:uid="{00000000-0005-0000-0000-00007E320000}"/>
    <cellStyle name="Normal 25 3 5 2" xfId="5460" xr:uid="{00000000-0005-0000-0000-00007F320000}"/>
    <cellStyle name="Normal 25 3 5 2 2" xfId="17008" xr:uid="{00000000-0005-0000-0000-000080320000}"/>
    <cellStyle name="Normal 25 3 5 3" xfId="12043" xr:uid="{00000000-0005-0000-0000-000081320000}"/>
    <cellStyle name="Normal 25 3 5 4" xfId="12044" xr:uid="{00000000-0005-0000-0000-000082320000}"/>
    <cellStyle name="Normal 25 3 6" xfId="5453" xr:uid="{00000000-0005-0000-0000-000083320000}"/>
    <cellStyle name="Normal 25 3 6 2" xfId="17009" xr:uid="{00000000-0005-0000-0000-000084320000}"/>
    <cellStyle name="Normal 25 3 7" xfId="12045" xr:uid="{00000000-0005-0000-0000-000085320000}"/>
    <cellStyle name="Normal 25 3 8" xfId="12046" xr:uid="{00000000-0005-0000-0000-000086320000}"/>
    <cellStyle name="Normal 25 4" xfId="2711" xr:uid="{00000000-0005-0000-0000-000087320000}"/>
    <cellStyle name="Normal 25 4 2" xfId="2712" xr:uid="{00000000-0005-0000-0000-000088320000}"/>
    <cellStyle name="Normal 25 4 2 2" xfId="5462" xr:uid="{00000000-0005-0000-0000-000089320000}"/>
    <cellStyle name="Normal 25 4 2 2 2" xfId="17010" xr:uid="{00000000-0005-0000-0000-00008A320000}"/>
    <cellStyle name="Normal 25 4 2 3" xfId="12047" xr:uid="{00000000-0005-0000-0000-00008B320000}"/>
    <cellStyle name="Normal 25 4 2 4" xfId="12048" xr:uid="{00000000-0005-0000-0000-00008C320000}"/>
    <cellStyle name="Normal 25 4 3" xfId="2713" xr:uid="{00000000-0005-0000-0000-00008D320000}"/>
    <cellStyle name="Normal 25 4 3 2" xfId="5463" xr:uid="{00000000-0005-0000-0000-00008E320000}"/>
    <cellStyle name="Normal 25 4 3 2 2" xfId="17011" xr:uid="{00000000-0005-0000-0000-00008F320000}"/>
    <cellStyle name="Normal 25 4 3 3" xfId="12049" xr:uid="{00000000-0005-0000-0000-000090320000}"/>
    <cellStyle name="Normal 25 4 3 4" xfId="12050" xr:uid="{00000000-0005-0000-0000-000091320000}"/>
    <cellStyle name="Normal 25 4 4" xfId="2714" xr:uid="{00000000-0005-0000-0000-000092320000}"/>
    <cellStyle name="Normal 25 4 4 2" xfId="5464" xr:uid="{00000000-0005-0000-0000-000093320000}"/>
    <cellStyle name="Normal 25 4 4 2 2" xfId="17012" xr:uid="{00000000-0005-0000-0000-000094320000}"/>
    <cellStyle name="Normal 25 4 4 3" xfId="12051" xr:uid="{00000000-0005-0000-0000-000095320000}"/>
    <cellStyle name="Normal 25 4 4 4" xfId="12052" xr:uid="{00000000-0005-0000-0000-000096320000}"/>
    <cellStyle name="Normal 25 4 5" xfId="5461" xr:uid="{00000000-0005-0000-0000-000097320000}"/>
    <cellStyle name="Normal 25 4 5 2" xfId="17013" xr:uid="{00000000-0005-0000-0000-000098320000}"/>
    <cellStyle name="Normal 25 4 6" xfId="12053" xr:uid="{00000000-0005-0000-0000-000099320000}"/>
    <cellStyle name="Normal 25 4 7" xfId="12054" xr:uid="{00000000-0005-0000-0000-00009A320000}"/>
    <cellStyle name="Normal 25 5" xfId="2715" xr:uid="{00000000-0005-0000-0000-00009B320000}"/>
    <cellStyle name="Normal 25 5 2" xfId="5465" xr:uid="{00000000-0005-0000-0000-00009C320000}"/>
    <cellStyle name="Normal 25 5 2 2" xfId="17014" xr:uid="{00000000-0005-0000-0000-00009D320000}"/>
    <cellStyle name="Normal 25 5 3" xfId="12055" xr:uid="{00000000-0005-0000-0000-00009E320000}"/>
    <cellStyle name="Normal 25 5 4" xfId="12056" xr:uid="{00000000-0005-0000-0000-00009F320000}"/>
    <cellStyle name="Normal 25 6" xfId="2716" xr:uid="{00000000-0005-0000-0000-0000A0320000}"/>
    <cellStyle name="Normal 25 6 2" xfId="5466" xr:uid="{00000000-0005-0000-0000-0000A1320000}"/>
    <cellStyle name="Normal 25 6 2 2" xfId="17015" xr:uid="{00000000-0005-0000-0000-0000A2320000}"/>
    <cellStyle name="Normal 25 6 3" xfId="12057" xr:uid="{00000000-0005-0000-0000-0000A3320000}"/>
    <cellStyle name="Normal 25 6 4" xfId="12058" xr:uid="{00000000-0005-0000-0000-0000A4320000}"/>
    <cellStyle name="Normal 25 7" xfId="2717" xr:uid="{00000000-0005-0000-0000-0000A5320000}"/>
    <cellStyle name="Normal 25 7 2" xfId="5467" xr:uid="{00000000-0005-0000-0000-0000A6320000}"/>
    <cellStyle name="Normal 25 7 2 2" xfId="17016" xr:uid="{00000000-0005-0000-0000-0000A7320000}"/>
    <cellStyle name="Normal 25 7 3" xfId="12059" xr:uid="{00000000-0005-0000-0000-0000A8320000}"/>
    <cellStyle name="Normal 25 7 4" xfId="12060" xr:uid="{00000000-0005-0000-0000-0000A9320000}"/>
    <cellStyle name="Normal 25 8" xfId="4012" xr:uid="{00000000-0005-0000-0000-0000AA320000}"/>
    <cellStyle name="Normal 25 8 2" xfId="12061" xr:uid="{00000000-0005-0000-0000-0000AB320000}"/>
    <cellStyle name="Normal 25 8 3" xfId="12062" xr:uid="{00000000-0005-0000-0000-0000AC320000}"/>
    <cellStyle name="Normal 25 9" xfId="12063" xr:uid="{00000000-0005-0000-0000-0000AD320000}"/>
    <cellStyle name="Normal 258" xfId="17017" xr:uid="{00000000-0005-0000-0000-0000AE320000}"/>
    <cellStyle name="Normal 259" xfId="17018" xr:uid="{00000000-0005-0000-0000-0000AF320000}"/>
    <cellStyle name="Normal 26" xfId="374" xr:uid="{00000000-0005-0000-0000-0000B0320000}"/>
    <cellStyle name="Normal 26 2" xfId="2718" xr:uid="{00000000-0005-0000-0000-0000B1320000}"/>
    <cellStyle name="Normal 26 2 2" xfId="4166" xr:uid="{00000000-0005-0000-0000-0000B2320000}"/>
    <cellStyle name="Normal 26 2 2 2" xfId="17019" xr:uid="{00000000-0005-0000-0000-0000B3320000}"/>
    <cellStyle name="Normal 26 2 3" xfId="12064" xr:uid="{00000000-0005-0000-0000-0000B4320000}"/>
    <cellStyle name="Normal 26 2 4" xfId="12065" xr:uid="{00000000-0005-0000-0000-0000B5320000}"/>
    <cellStyle name="Normal 26 3" xfId="4013" xr:uid="{00000000-0005-0000-0000-0000B6320000}"/>
    <cellStyle name="Normal 26 4" xfId="12066" xr:uid="{00000000-0005-0000-0000-0000B7320000}"/>
    <cellStyle name="Normal 26 4 2" xfId="17020" xr:uid="{00000000-0005-0000-0000-0000B8320000}"/>
    <cellStyle name="Normal 26 5" xfId="12067" xr:uid="{00000000-0005-0000-0000-0000B9320000}"/>
    <cellStyle name="Normal 27" xfId="566" xr:uid="{00000000-0005-0000-0000-0000BA320000}"/>
    <cellStyle name="Normal 27 2" xfId="567" xr:uid="{00000000-0005-0000-0000-0000BB320000}"/>
    <cellStyle name="Normal 27 2 2" xfId="2719" xr:uid="{00000000-0005-0000-0000-0000BC320000}"/>
    <cellStyle name="Normal 27 2 2 2" xfId="4167" xr:uid="{00000000-0005-0000-0000-0000BD320000}"/>
    <cellStyle name="Normal 27 2 2 2 2" xfId="17021" xr:uid="{00000000-0005-0000-0000-0000BE320000}"/>
    <cellStyle name="Normal 27 2 2 3" xfId="12068" xr:uid="{00000000-0005-0000-0000-0000BF320000}"/>
    <cellStyle name="Normal 27 2 2 4" xfId="12069" xr:uid="{00000000-0005-0000-0000-0000C0320000}"/>
    <cellStyle name="Normal 27 3" xfId="2720" xr:uid="{00000000-0005-0000-0000-0000C1320000}"/>
    <cellStyle name="Normal 27 3 2" xfId="4168" xr:uid="{00000000-0005-0000-0000-0000C2320000}"/>
    <cellStyle name="Normal 27 3 2 2" xfId="17022" xr:uid="{00000000-0005-0000-0000-0000C3320000}"/>
    <cellStyle name="Normal 27 3 3" xfId="12070" xr:uid="{00000000-0005-0000-0000-0000C4320000}"/>
    <cellStyle name="Normal 27 3 4" xfId="12071" xr:uid="{00000000-0005-0000-0000-0000C5320000}"/>
    <cellStyle name="Normal 27 4" xfId="12072" xr:uid="{00000000-0005-0000-0000-0000C6320000}"/>
    <cellStyle name="Normal 27 5" xfId="12073" xr:uid="{00000000-0005-0000-0000-0000C7320000}"/>
    <cellStyle name="Normal 28" xfId="375" xr:uid="{00000000-0005-0000-0000-0000C8320000}"/>
    <cellStyle name="Normal 28 2" xfId="509" xr:uid="{00000000-0005-0000-0000-0000C9320000}"/>
    <cellStyle name="Normal 28 2 2" xfId="2721" xr:uid="{00000000-0005-0000-0000-0000CA320000}"/>
    <cellStyle name="Normal 28 2 2 2" xfId="2722" xr:uid="{00000000-0005-0000-0000-0000CB320000}"/>
    <cellStyle name="Normal 28 2 2 2 2" xfId="5469" xr:uid="{00000000-0005-0000-0000-0000CC320000}"/>
    <cellStyle name="Normal 28 2 2 2 2 2" xfId="17023" xr:uid="{00000000-0005-0000-0000-0000CD320000}"/>
    <cellStyle name="Normal 28 2 2 2 3" xfId="12074" xr:uid="{00000000-0005-0000-0000-0000CE320000}"/>
    <cellStyle name="Normal 28 2 2 2 4" xfId="12075" xr:uid="{00000000-0005-0000-0000-0000CF320000}"/>
    <cellStyle name="Normal 28 2 2 3" xfId="2723" xr:uid="{00000000-0005-0000-0000-0000D0320000}"/>
    <cellStyle name="Normal 28 2 2 3 2" xfId="5470" xr:uid="{00000000-0005-0000-0000-0000D1320000}"/>
    <cellStyle name="Normal 28 2 2 3 2 2" xfId="17024" xr:uid="{00000000-0005-0000-0000-0000D2320000}"/>
    <cellStyle name="Normal 28 2 2 3 3" xfId="12076" xr:uid="{00000000-0005-0000-0000-0000D3320000}"/>
    <cellStyle name="Normal 28 2 2 3 4" xfId="12077" xr:uid="{00000000-0005-0000-0000-0000D4320000}"/>
    <cellStyle name="Normal 28 2 2 4" xfId="2724" xr:uid="{00000000-0005-0000-0000-0000D5320000}"/>
    <cellStyle name="Normal 28 2 2 4 2" xfId="5471" xr:uid="{00000000-0005-0000-0000-0000D6320000}"/>
    <cellStyle name="Normal 28 2 2 4 2 2" xfId="17025" xr:uid="{00000000-0005-0000-0000-0000D7320000}"/>
    <cellStyle name="Normal 28 2 2 4 3" xfId="12078" xr:uid="{00000000-0005-0000-0000-0000D8320000}"/>
    <cellStyle name="Normal 28 2 2 4 4" xfId="12079" xr:uid="{00000000-0005-0000-0000-0000D9320000}"/>
    <cellStyle name="Normal 28 2 2 5" xfId="5468" xr:uid="{00000000-0005-0000-0000-0000DA320000}"/>
    <cellStyle name="Normal 28 2 2 5 2" xfId="17026" xr:uid="{00000000-0005-0000-0000-0000DB320000}"/>
    <cellStyle name="Normal 28 2 2 6" xfId="12080" xr:uid="{00000000-0005-0000-0000-0000DC320000}"/>
    <cellStyle name="Normal 28 2 2 7" xfId="12081" xr:uid="{00000000-0005-0000-0000-0000DD320000}"/>
    <cellStyle name="Normal 28 2 3" xfId="2725" xr:uid="{00000000-0005-0000-0000-0000DE320000}"/>
    <cellStyle name="Normal 28 2 3 2" xfId="5472" xr:uid="{00000000-0005-0000-0000-0000DF320000}"/>
    <cellStyle name="Normal 28 2 3 2 2" xfId="17027" xr:uid="{00000000-0005-0000-0000-0000E0320000}"/>
    <cellStyle name="Normal 28 2 3 3" xfId="12082" xr:uid="{00000000-0005-0000-0000-0000E1320000}"/>
    <cellStyle name="Normal 28 2 3 4" xfId="12083" xr:uid="{00000000-0005-0000-0000-0000E2320000}"/>
    <cellStyle name="Normal 28 2 4" xfId="2726" xr:uid="{00000000-0005-0000-0000-0000E3320000}"/>
    <cellStyle name="Normal 28 2 4 2" xfId="5473" xr:uid="{00000000-0005-0000-0000-0000E4320000}"/>
    <cellStyle name="Normal 28 2 4 2 2" xfId="17028" xr:uid="{00000000-0005-0000-0000-0000E5320000}"/>
    <cellStyle name="Normal 28 2 4 3" xfId="12084" xr:uid="{00000000-0005-0000-0000-0000E6320000}"/>
    <cellStyle name="Normal 28 2 4 4" xfId="12085" xr:uid="{00000000-0005-0000-0000-0000E7320000}"/>
    <cellStyle name="Normal 28 2 5" xfId="2727" xr:uid="{00000000-0005-0000-0000-0000E8320000}"/>
    <cellStyle name="Normal 28 2 5 2" xfId="5474" xr:uid="{00000000-0005-0000-0000-0000E9320000}"/>
    <cellStyle name="Normal 28 2 5 2 2" xfId="17029" xr:uid="{00000000-0005-0000-0000-0000EA320000}"/>
    <cellStyle name="Normal 28 2 5 3" xfId="12086" xr:uid="{00000000-0005-0000-0000-0000EB320000}"/>
    <cellStyle name="Normal 28 2 5 4" xfId="12087" xr:uid="{00000000-0005-0000-0000-0000EC320000}"/>
    <cellStyle name="Normal 28 2 6" xfId="12088" xr:uid="{00000000-0005-0000-0000-0000ED320000}"/>
    <cellStyle name="Normal 28 2 7" xfId="12089" xr:uid="{00000000-0005-0000-0000-0000EE320000}"/>
    <cellStyle name="Normal 28 3" xfId="2728" xr:uid="{00000000-0005-0000-0000-0000EF320000}"/>
    <cellStyle name="Normal 28 3 2" xfId="2729" xr:uid="{00000000-0005-0000-0000-0000F0320000}"/>
    <cellStyle name="Normal 28 3 2 2" xfId="2730" xr:uid="{00000000-0005-0000-0000-0000F1320000}"/>
    <cellStyle name="Normal 28 3 2 2 2" xfId="5477" xr:uid="{00000000-0005-0000-0000-0000F2320000}"/>
    <cellStyle name="Normal 28 3 2 2 2 2" xfId="17030" xr:uid="{00000000-0005-0000-0000-0000F3320000}"/>
    <cellStyle name="Normal 28 3 2 2 3" xfId="12090" xr:uid="{00000000-0005-0000-0000-0000F4320000}"/>
    <cellStyle name="Normal 28 3 2 2 4" xfId="12091" xr:uid="{00000000-0005-0000-0000-0000F5320000}"/>
    <cellStyle name="Normal 28 3 2 3" xfId="2731" xr:uid="{00000000-0005-0000-0000-0000F6320000}"/>
    <cellStyle name="Normal 28 3 2 3 2" xfId="5478" xr:uid="{00000000-0005-0000-0000-0000F7320000}"/>
    <cellStyle name="Normal 28 3 2 3 2 2" xfId="17031" xr:uid="{00000000-0005-0000-0000-0000F8320000}"/>
    <cellStyle name="Normal 28 3 2 3 3" xfId="12092" xr:uid="{00000000-0005-0000-0000-0000F9320000}"/>
    <cellStyle name="Normal 28 3 2 3 4" xfId="12093" xr:uid="{00000000-0005-0000-0000-0000FA320000}"/>
    <cellStyle name="Normal 28 3 2 4" xfId="2732" xr:uid="{00000000-0005-0000-0000-0000FB320000}"/>
    <cellStyle name="Normal 28 3 2 4 2" xfId="5479" xr:uid="{00000000-0005-0000-0000-0000FC320000}"/>
    <cellStyle name="Normal 28 3 2 4 2 2" xfId="17032" xr:uid="{00000000-0005-0000-0000-0000FD320000}"/>
    <cellStyle name="Normal 28 3 2 4 3" xfId="12094" xr:uid="{00000000-0005-0000-0000-0000FE320000}"/>
    <cellStyle name="Normal 28 3 2 4 4" xfId="12095" xr:uid="{00000000-0005-0000-0000-0000FF320000}"/>
    <cellStyle name="Normal 28 3 2 5" xfId="5476" xr:uid="{00000000-0005-0000-0000-000000330000}"/>
    <cellStyle name="Normal 28 3 2 5 2" xfId="17033" xr:uid="{00000000-0005-0000-0000-000001330000}"/>
    <cellStyle name="Normal 28 3 2 6" xfId="12096" xr:uid="{00000000-0005-0000-0000-000002330000}"/>
    <cellStyle name="Normal 28 3 2 7" xfId="12097" xr:uid="{00000000-0005-0000-0000-000003330000}"/>
    <cellStyle name="Normal 28 3 3" xfId="2733" xr:uid="{00000000-0005-0000-0000-000004330000}"/>
    <cellStyle name="Normal 28 3 3 2" xfId="5480" xr:uid="{00000000-0005-0000-0000-000005330000}"/>
    <cellStyle name="Normal 28 3 3 2 2" xfId="17034" xr:uid="{00000000-0005-0000-0000-000006330000}"/>
    <cellStyle name="Normal 28 3 3 3" xfId="12098" xr:uid="{00000000-0005-0000-0000-000007330000}"/>
    <cellStyle name="Normal 28 3 3 4" xfId="12099" xr:uid="{00000000-0005-0000-0000-000008330000}"/>
    <cellStyle name="Normal 28 3 4" xfId="2734" xr:uid="{00000000-0005-0000-0000-000009330000}"/>
    <cellStyle name="Normal 28 3 4 2" xfId="5481" xr:uid="{00000000-0005-0000-0000-00000A330000}"/>
    <cellStyle name="Normal 28 3 4 2 2" xfId="17035" xr:uid="{00000000-0005-0000-0000-00000B330000}"/>
    <cellStyle name="Normal 28 3 4 3" xfId="12100" xr:uid="{00000000-0005-0000-0000-00000C330000}"/>
    <cellStyle name="Normal 28 3 4 4" xfId="12101" xr:uid="{00000000-0005-0000-0000-00000D330000}"/>
    <cellStyle name="Normal 28 3 5" xfId="2735" xr:uid="{00000000-0005-0000-0000-00000E330000}"/>
    <cellStyle name="Normal 28 3 5 2" xfId="5482" xr:uid="{00000000-0005-0000-0000-00000F330000}"/>
    <cellStyle name="Normal 28 3 5 2 2" xfId="17036" xr:uid="{00000000-0005-0000-0000-000010330000}"/>
    <cellStyle name="Normal 28 3 5 3" xfId="12102" xr:uid="{00000000-0005-0000-0000-000011330000}"/>
    <cellStyle name="Normal 28 3 5 4" xfId="12103" xr:uid="{00000000-0005-0000-0000-000012330000}"/>
    <cellStyle name="Normal 28 3 6" xfId="5475" xr:uid="{00000000-0005-0000-0000-000013330000}"/>
    <cellStyle name="Normal 28 3 6 2" xfId="17037" xr:uid="{00000000-0005-0000-0000-000014330000}"/>
    <cellStyle name="Normal 28 3 7" xfId="12104" xr:uid="{00000000-0005-0000-0000-000015330000}"/>
    <cellStyle name="Normal 28 3 8" xfId="12105" xr:uid="{00000000-0005-0000-0000-000016330000}"/>
    <cellStyle name="Normal 28 4" xfId="2736" xr:uid="{00000000-0005-0000-0000-000017330000}"/>
    <cellStyle name="Normal 28 4 2" xfId="2737" xr:uid="{00000000-0005-0000-0000-000018330000}"/>
    <cellStyle name="Normal 28 4 2 2" xfId="5484" xr:uid="{00000000-0005-0000-0000-000019330000}"/>
    <cellStyle name="Normal 28 4 2 2 2" xfId="17038" xr:uid="{00000000-0005-0000-0000-00001A330000}"/>
    <cellStyle name="Normal 28 4 2 3" xfId="12106" xr:uid="{00000000-0005-0000-0000-00001B330000}"/>
    <cellStyle name="Normal 28 4 2 4" xfId="12107" xr:uid="{00000000-0005-0000-0000-00001C330000}"/>
    <cellStyle name="Normal 28 4 3" xfId="2738" xr:uid="{00000000-0005-0000-0000-00001D330000}"/>
    <cellStyle name="Normal 28 4 3 2" xfId="5485" xr:uid="{00000000-0005-0000-0000-00001E330000}"/>
    <cellStyle name="Normal 28 4 3 2 2" xfId="17039" xr:uid="{00000000-0005-0000-0000-00001F330000}"/>
    <cellStyle name="Normal 28 4 3 3" xfId="12108" xr:uid="{00000000-0005-0000-0000-000020330000}"/>
    <cellStyle name="Normal 28 4 3 4" xfId="12109" xr:uid="{00000000-0005-0000-0000-000021330000}"/>
    <cellStyle name="Normal 28 4 4" xfId="2739" xr:uid="{00000000-0005-0000-0000-000022330000}"/>
    <cellStyle name="Normal 28 4 4 2" xfId="5486" xr:uid="{00000000-0005-0000-0000-000023330000}"/>
    <cellStyle name="Normal 28 4 4 2 2" xfId="17040" xr:uid="{00000000-0005-0000-0000-000024330000}"/>
    <cellStyle name="Normal 28 4 4 3" xfId="12110" xr:uid="{00000000-0005-0000-0000-000025330000}"/>
    <cellStyle name="Normal 28 4 4 4" xfId="12111" xr:uid="{00000000-0005-0000-0000-000026330000}"/>
    <cellStyle name="Normal 28 4 5" xfId="5483" xr:uid="{00000000-0005-0000-0000-000027330000}"/>
    <cellStyle name="Normal 28 4 5 2" xfId="17041" xr:uid="{00000000-0005-0000-0000-000028330000}"/>
    <cellStyle name="Normal 28 4 6" xfId="12112" xr:uid="{00000000-0005-0000-0000-000029330000}"/>
    <cellStyle name="Normal 28 4 7" xfId="12113" xr:uid="{00000000-0005-0000-0000-00002A330000}"/>
    <cellStyle name="Normal 28 5" xfId="2740" xr:uid="{00000000-0005-0000-0000-00002B330000}"/>
    <cellStyle name="Normal 28 5 2" xfId="5487" xr:uid="{00000000-0005-0000-0000-00002C330000}"/>
    <cellStyle name="Normal 28 5 2 2" xfId="17042" xr:uid="{00000000-0005-0000-0000-00002D330000}"/>
    <cellStyle name="Normal 28 5 3" xfId="12114" xr:uid="{00000000-0005-0000-0000-00002E330000}"/>
    <cellStyle name="Normal 28 5 4" xfId="12115" xr:uid="{00000000-0005-0000-0000-00002F330000}"/>
    <cellStyle name="Normal 28 6" xfId="2741" xr:uid="{00000000-0005-0000-0000-000030330000}"/>
    <cellStyle name="Normal 28 6 2" xfId="5488" xr:uid="{00000000-0005-0000-0000-000031330000}"/>
    <cellStyle name="Normal 28 6 2 2" xfId="17043" xr:uid="{00000000-0005-0000-0000-000032330000}"/>
    <cellStyle name="Normal 28 6 3" xfId="12116" xr:uid="{00000000-0005-0000-0000-000033330000}"/>
    <cellStyle name="Normal 28 6 4" xfId="12117" xr:uid="{00000000-0005-0000-0000-000034330000}"/>
    <cellStyle name="Normal 28 7" xfId="2742" xr:uid="{00000000-0005-0000-0000-000035330000}"/>
    <cellStyle name="Normal 28 7 2" xfId="5489" xr:uid="{00000000-0005-0000-0000-000036330000}"/>
    <cellStyle name="Normal 28 7 2 2" xfId="17044" xr:uid="{00000000-0005-0000-0000-000037330000}"/>
    <cellStyle name="Normal 28 7 3" xfId="12118" xr:uid="{00000000-0005-0000-0000-000038330000}"/>
    <cellStyle name="Normal 28 7 4" xfId="12119" xr:uid="{00000000-0005-0000-0000-000039330000}"/>
    <cellStyle name="Normal 28 8" xfId="12120" xr:uid="{00000000-0005-0000-0000-00003A330000}"/>
    <cellStyle name="Normal 28 9" xfId="12121" xr:uid="{00000000-0005-0000-0000-00003B330000}"/>
    <cellStyle name="Normal 29" xfId="376" xr:uid="{00000000-0005-0000-0000-00003C330000}"/>
    <cellStyle name="Normal 29 10" xfId="12122" xr:uid="{00000000-0005-0000-0000-00003D330000}"/>
    <cellStyle name="Normal 29 2" xfId="510" xr:uid="{00000000-0005-0000-0000-00003E330000}"/>
    <cellStyle name="Normal 29 2 2" xfId="2743" xr:uid="{00000000-0005-0000-0000-00003F330000}"/>
    <cellStyle name="Normal 29 2 2 2" xfId="2744" xr:uid="{00000000-0005-0000-0000-000040330000}"/>
    <cellStyle name="Normal 29 2 2 2 2" xfId="5492" xr:uid="{00000000-0005-0000-0000-000041330000}"/>
    <cellStyle name="Normal 29 2 2 2 2 2" xfId="17045" xr:uid="{00000000-0005-0000-0000-000042330000}"/>
    <cellStyle name="Normal 29 2 2 2 3" xfId="12123" xr:uid="{00000000-0005-0000-0000-000043330000}"/>
    <cellStyle name="Normal 29 2 2 2 4" xfId="12124" xr:uid="{00000000-0005-0000-0000-000044330000}"/>
    <cellStyle name="Normal 29 2 2 3" xfId="2745" xr:uid="{00000000-0005-0000-0000-000045330000}"/>
    <cellStyle name="Normal 29 2 2 3 2" xfId="5493" xr:uid="{00000000-0005-0000-0000-000046330000}"/>
    <cellStyle name="Normal 29 2 2 3 2 2" xfId="17046" xr:uid="{00000000-0005-0000-0000-000047330000}"/>
    <cellStyle name="Normal 29 2 2 3 3" xfId="12125" xr:uid="{00000000-0005-0000-0000-000048330000}"/>
    <cellStyle name="Normal 29 2 2 3 4" xfId="12126" xr:uid="{00000000-0005-0000-0000-000049330000}"/>
    <cellStyle name="Normal 29 2 2 4" xfId="2746" xr:uid="{00000000-0005-0000-0000-00004A330000}"/>
    <cellStyle name="Normal 29 2 2 4 2" xfId="5494" xr:uid="{00000000-0005-0000-0000-00004B330000}"/>
    <cellStyle name="Normal 29 2 2 4 2 2" xfId="17047" xr:uid="{00000000-0005-0000-0000-00004C330000}"/>
    <cellStyle name="Normal 29 2 2 4 3" xfId="12127" xr:uid="{00000000-0005-0000-0000-00004D330000}"/>
    <cellStyle name="Normal 29 2 2 4 4" xfId="12128" xr:uid="{00000000-0005-0000-0000-00004E330000}"/>
    <cellStyle name="Normal 29 2 2 5" xfId="5491" xr:uid="{00000000-0005-0000-0000-00004F330000}"/>
    <cellStyle name="Normal 29 2 2 5 2" xfId="17048" xr:uid="{00000000-0005-0000-0000-000050330000}"/>
    <cellStyle name="Normal 29 2 2 6" xfId="12129" xr:uid="{00000000-0005-0000-0000-000051330000}"/>
    <cellStyle name="Normal 29 2 2 7" xfId="12130" xr:uid="{00000000-0005-0000-0000-000052330000}"/>
    <cellStyle name="Normal 29 2 3" xfId="2747" xr:uid="{00000000-0005-0000-0000-000053330000}"/>
    <cellStyle name="Normal 29 2 3 2" xfId="5495" xr:uid="{00000000-0005-0000-0000-000054330000}"/>
    <cellStyle name="Normal 29 2 3 2 2" xfId="17049" xr:uid="{00000000-0005-0000-0000-000055330000}"/>
    <cellStyle name="Normal 29 2 3 3" xfId="12131" xr:uid="{00000000-0005-0000-0000-000056330000}"/>
    <cellStyle name="Normal 29 2 3 4" xfId="12132" xr:uid="{00000000-0005-0000-0000-000057330000}"/>
    <cellStyle name="Normal 29 2 4" xfId="2748" xr:uid="{00000000-0005-0000-0000-000058330000}"/>
    <cellStyle name="Normal 29 2 4 2" xfId="5496" xr:uid="{00000000-0005-0000-0000-000059330000}"/>
    <cellStyle name="Normal 29 2 4 2 2" xfId="17050" xr:uid="{00000000-0005-0000-0000-00005A330000}"/>
    <cellStyle name="Normal 29 2 4 3" xfId="12133" xr:uid="{00000000-0005-0000-0000-00005B330000}"/>
    <cellStyle name="Normal 29 2 4 4" xfId="12134" xr:uid="{00000000-0005-0000-0000-00005C330000}"/>
    <cellStyle name="Normal 29 2 5" xfId="2749" xr:uid="{00000000-0005-0000-0000-00005D330000}"/>
    <cellStyle name="Normal 29 2 5 2" xfId="5497" xr:uid="{00000000-0005-0000-0000-00005E330000}"/>
    <cellStyle name="Normal 29 2 5 2 2" xfId="17051" xr:uid="{00000000-0005-0000-0000-00005F330000}"/>
    <cellStyle name="Normal 29 2 5 3" xfId="12135" xr:uid="{00000000-0005-0000-0000-000060330000}"/>
    <cellStyle name="Normal 29 2 5 4" xfId="12136" xr:uid="{00000000-0005-0000-0000-000061330000}"/>
    <cellStyle name="Normal 29 2 6" xfId="5490" xr:uid="{00000000-0005-0000-0000-000062330000}"/>
    <cellStyle name="Normal 29 2 6 2" xfId="17052" xr:uid="{00000000-0005-0000-0000-000063330000}"/>
    <cellStyle name="Normal 29 2 7" xfId="12137" xr:uid="{00000000-0005-0000-0000-000064330000}"/>
    <cellStyle name="Normal 29 2 8" xfId="12138" xr:uid="{00000000-0005-0000-0000-000065330000}"/>
    <cellStyle name="Normal 29 2 9" xfId="17053" xr:uid="{00000000-0005-0000-0000-000066330000}"/>
    <cellStyle name="Normal 29 3" xfId="2750" xr:uid="{00000000-0005-0000-0000-000067330000}"/>
    <cellStyle name="Normal 29 3 2" xfId="2751" xr:uid="{00000000-0005-0000-0000-000068330000}"/>
    <cellStyle name="Normal 29 3 2 2" xfId="2752" xr:uid="{00000000-0005-0000-0000-000069330000}"/>
    <cellStyle name="Normal 29 3 2 2 2" xfId="5500" xr:uid="{00000000-0005-0000-0000-00006A330000}"/>
    <cellStyle name="Normal 29 3 2 2 2 2" xfId="17054" xr:uid="{00000000-0005-0000-0000-00006B330000}"/>
    <cellStyle name="Normal 29 3 2 2 3" xfId="12139" xr:uid="{00000000-0005-0000-0000-00006C330000}"/>
    <cellStyle name="Normal 29 3 2 2 4" xfId="12140" xr:uid="{00000000-0005-0000-0000-00006D330000}"/>
    <cellStyle name="Normal 29 3 2 3" xfId="2753" xr:uid="{00000000-0005-0000-0000-00006E330000}"/>
    <cellStyle name="Normal 29 3 2 3 2" xfId="5501" xr:uid="{00000000-0005-0000-0000-00006F330000}"/>
    <cellStyle name="Normal 29 3 2 3 2 2" xfId="17055" xr:uid="{00000000-0005-0000-0000-000070330000}"/>
    <cellStyle name="Normal 29 3 2 3 3" xfId="12141" xr:uid="{00000000-0005-0000-0000-000071330000}"/>
    <cellStyle name="Normal 29 3 2 3 4" xfId="12142" xr:uid="{00000000-0005-0000-0000-000072330000}"/>
    <cellStyle name="Normal 29 3 2 4" xfId="2754" xr:uid="{00000000-0005-0000-0000-000073330000}"/>
    <cellStyle name="Normal 29 3 2 4 2" xfId="5502" xr:uid="{00000000-0005-0000-0000-000074330000}"/>
    <cellStyle name="Normal 29 3 2 4 2 2" xfId="17056" xr:uid="{00000000-0005-0000-0000-000075330000}"/>
    <cellStyle name="Normal 29 3 2 4 3" xfId="12143" xr:uid="{00000000-0005-0000-0000-000076330000}"/>
    <cellStyle name="Normal 29 3 2 4 4" xfId="12144" xr:uid="{00000000-0005-0000-0000-000077330000}"/>
    <cellStyle name="Normal 29 3 2 5" xfId="5499" xr:uid="{00000000-0005-0000-0000-000078330000}"/>
    <cellStyle name="Normal 29 3 2 5 2" xfId="17057" xr:uid="{00000000-0005-0000-0000-000079330000}"/>
    <cellStyle name="Normal 29 3 2 6" xfId="12145" xr:uid="{00000000-0005-0000-0000-00007A330000}"/>
    <cellStyle name="Normal 29 3 2 7" xfId="12146" xr:uid="{00000000-0005-0000-0000-00007B330000}"/>
    <cellStyle name="Normal 29 3 3" xfId="2755" xr:uid="{00000000-0005-0000-0000-00007C330000}"/>
    <cellStyle name="Normal 29 3 3 2" xfId="5503" xr:uid="{00000000-0005-0000-0000-00007D330000}"/>
    <cellStyle name="Normal 29 3 3 2 2" xfId="17058" xr:uid="{00000000-0005-0000-0000-00007E330000}"/>
    <cellStyle name="Normal 29 3 3 3" xfId="12147" xr:uid="{00000000-0005-0000-0000-00007F330000}"/>
    <cellStyle name="Normal 29 3 3 4" xfId="12148" xr:uid="{00000000-0005-0000-0000-000080330000}"/>
    <cellStyle name="Normal 29 3 4" xfId="2756" xr:uid="{00000000-0005-0000-0000-000081330000}"/>
    <cellStyle name="Normal 29 3 4 2" xfId="5504" xr:uid="{00000000-0005-0000-0000-000082330000}"/>
    <cellStyle name="Normal 29 3 4 2 2" xfId="17059" xr:uid="{00000000-0005-0000-0000-000083330000}"/>
    <cellStyle name="Normal 29 3 4 3" xfId="12149" xr:uid="{00000000-0005-0000-0000-000084330000}"/>
    <cellStyle name="Normal 29 3 4 4" xfId="12150" xr:uid="{00000000-0005-0000-0000-000085330000}"/>
    <cellStyle name="Normal 29 3 5" xfId="2757" xr:uid="{00000000-0005-0000-0000-000086330000}"/>
    <cellStyle name="Normal 29 3 5 2" xfId="5505" xr:uid="{00000000-0005-0000-0000-000087330000}"/>
    <cellStyle name="Normal 29 3 5 2 2" xfId="17060" xr:uid="{00000000-0005-0000-0000-000088330000}"/>
    <cellStyle name="Normal 29 3 5 3" xfId="12151" xr:uid="{00000000-0005-0000-0000-000089330000}"/>
    <cellStyle name="Normal 29 3 5 4" xfId="12152" xr:uid="{00000000-0005-0000-0000-00008A330000}"/>
    <cellStyle name="Normal 29 3 6" xfId="5498" xr:uid="{00000000-0005-0000-0000-00008B330000}"/>
    <cellStyle name="Normal 29 3 6 2" xfId="17061" xr:uid="{00000000-0005-0000-0000-00008C330000}"/>
    <cellStyle name="Normal 29 3 7" xfId="12153" xr:uid="{00000000-0005-0000-0000-00008D330000}"/>
    <cellStyle name="Normal 29 3 8" xfId="12154" xr:uid="{00000000-0005-0000-0000-00008E330000}"/>
    <cellStyle name="Normal 29 4" xfId="2758" xr:uid="{00000000-0005-0000-0000-00008F330000}"/>
    <cellStyle name="Normal 29 4 2" xfId="2759" xr:uid="{00000000-0005-0000-0000-000090330000}"/>
    <cellStyle name="Normal 29 4 2 2" xfId="5507" xr:uid="{00000000-0005-0000-0000-000091330000}"/>
    <cellStyle name="Normal 29 4 2 2 2" xfId="17062" xr:uid="{00000000-0005-0000-0000-000092330000}"/>
    <cellStyle name="Normal 29 4 2 3" xfId="12155" xr:uid="{00000000-0005-0000-0000-000093330000}"/>
    <cellStyle name="Normal 29 4 2 4" xfId="12156" xr:uid="{00000000-0005-0000-0000-000094330000}"/>
    <cellStyle name="Normal 29 4 3" xfId="2760" xr:uid="{00000000-0005-0000-0000-000095330000}"/>
    <cellStyle name="Normal 29 4 3 2" xfId="5508" xr:uid="{00000000-0005-0000-0000-000096330000}"/>
    <cellStyle name="Normal 29 4 3 2 2" xfId="17063" xr:uid="{00000000-0005-0000-0000-000097330000}"/>
    <cellStyle name="Normal 29 4 3 3" xfId="12157" xr:uid="{00000000-0005-0000-0000-000098330000}"/>
    <cellStyle name="Normal 29 4 3 4" xfId="12158" xr:uid="{00000000-0005-0000-0000-000099330000}"/>
    <cellStyle name="Normal 29 4 4" xfId="2761" xr:uid="{00000000-0005-0000-0000-00009A330000}"/>
    <cellStyle name="Normal 29 4 4 2" xfId="5509" xr:uid="{00000000-0005-0000-0000-00009B330000}"/>
    <cellStyle name="Normal 29 4 4 2 2" xfId="17064" xr:uid="{00000000-0005-0000-0000-00009C330000}"/>
    <cellStyle name="Normal 29 4 4 3" xfId="12159" xr:uid="{00000000-0005-0000-0000-00009D330000}"/>
    <cellStyle name="Normal 29 4 4 4" xfId="12160" xr:uid="{00000000-0005-0000-0000-00009E330000}"/>
    <cellStyle name="Normal 29 4 5" xfId="5506" xr:uid="{00000000-0005-0000-0000-00009F330000}"/>
    <cellStyle name="Normal 29 4 5 2" xfId="17065" xr:uid="{00000000-0005-0000-0000-0000A0330000}"/>
    <cellStyle name="Normal 29 4 6" xfId="12161" xr:uid="{00000000-0005-0000-0000-0000A1330000}"/>
    <cellStyle name="Normal 29 4 7" xfId="12162" xr:uid="{00000000-0005-0000-0000-0000A2330000}"/>
    <cellStyle name="Normal 29 5" xfId="2762" xr:uid="{00000000-0005-0000-0000-0000A3330000}"/>
    <cellStyle name="Normal 29 5 2" xfId="5510" xr:uid="{00000000-0005-0000-0000-0000A4330000}"/>
    <cellStyle name="Normal 29 5 2 2" xfId="17066" xr:uid="{00000000-0005-0000-0000-0000A5330000}"/>
    <cellStyle name="Normal 29 5 3" xfId="12163" xr:uid="{00000000-0005-0000-0000-0000A6330000}"/>
    <cellStyle name="Normal 29 5 4" xfId="12164" xr:uid="{00000000-0005-0000-0000-0000A7330000}"/>
    <cellStyle name="Normal 29 6" xfId="2763" xr:uid="{00000000-0005-0000-0000-0000A8330000}"/>
    <cellStyle name="Normal 29 6 2" xfId="5511" xr:uid="{00000000-0005-0000-0000-0000A9330000}"/>
    <cellStyle name="Normal 29 6 2 2" xfId="17067" xr:uid="{00000000-0005-0000-0000-0000AA330000}"/>
    <cellStyle name="Normal 29 6 3" xfId="12165" xr:uid="{00000000-0005-0000-0000-0000AB330000}"/>
    <cellStyle name="Normal 29 6 4" xfId="12166" xr:uid="{00000000-0005-0000-0000-0000AC330000}"/>
    <cellStyle name="Normal 29 7" xfId="2764" xr:uid="{00000000-0005-0000-0000-0000AD330000}"/>
    <cellStyle name="Normal 29 7 2" xfId="5512" xr:uid="{00000000-0005-0000-0000-0000AE330000}"/>
    <cellStyle name="Normal 29 7 2 2" xfId="17068" xr:uid="{00000000-0005-0000-0000-0000AF330000}"/>
    <cellStyle name="Normal 29 7 3" xfId="12167" xr:uid="{00000000-0005-0000-0000-0000B0330000}"/>
    <cellStyle name="Normal 29 7 4" xfId="12168" xr:uid="{00000000-0005-0000-0000-0000B1330000}"/>
    <cellStyle name="Normal 29 8" xfId="2765" xr:uid="{00000000-0005-0000-0000-0000B2330000}"/>
    <cellStyle name="Normal 29 8 2" xfId="12169" xr:uid="{00000000-0005-0000-0000-0000B3330000}"/>
    <cellStyle name="Normal 29 8 3" xfId="12170" xr:uid="{00000000-0005-0000-0000-0000B4330000}"/>
    <cellStyle name="Normal 29 9" xfId="12171" xr:uid="{00000000-0005-0000-0000-0000B5330000}"/>
    <cellStyle name="Normal 3" xfId="377" xr:uid="{00000000-0005-0000-0000-0000B6330000}"/>
    <cellStyle name="Normal 3 10" xfId="17069" xr:uid="{00000000-0005-0000-0000-0000B7330000}"/>
    <cellStyle name="Normal 3 2" xfId="378" xr:uid="{00000000-0005-0000-0000-0000B8330000}"/>
    <cellStyle name="Normal 3 2 2" xfId="379" xr:uid="{00000000-0005-0000-0000-0000B9330000}"/>
    <cellStyle name="Normal 3 2 2 2" xfId="514" xr:uid="{00000000-0005-0000-0000-0000BA330000}"/>
    <cellStyle name="Normal 3 2 2 2 2" xfId="2766" xr:uid="{00000000-0005-0000-0000-0000BB330000}"/>
    <cellStyle name="Normal 3 2 2 2 3" xfId="2767" xr:uid="{00000000-0005-0000-0000-0000BC330000}"/>
    <cellStyle name="Normal 3 2 2 2 4" xfId="12172" xr:uid="{00000000-0005-0000-0000-0000BD330000}"/>
    <cellStyle name="Normal 3 2 2 2 5" xfId="12173" xr:uid="{00000000-0005-0000-0000-0000BE330000}"/>
    <cellStyle name="Normal 3 2 2 3" xfId="2768" xr:uid="{00000000-0005-0000-0000-0000BF330000}"/>
    <cellStyle name="Normal 3 2 2 3 2" xfId="4169" xr:uid="{00000000-0005-0000-0000-0000C0330000}"/>
    <cellStyle name="Normal 3 2 2 3 3" xfId="14237" xr:uid="{00000000-0005-0000-0000-0000C1330000}"/>
    <cellStyle name="Normal 3 2 2 3 4" xfId="14238" xr:uid="{00000000-0005-0000-0000-0000C2330000}"/>
    <cellStyle name="Normal 3 2 2 3 5" xfId="17070" xr:uid="{00000000-0005-0000-0000-0000C3330000}"/>
    <cellStyle name="Normal 3 2 2 4" xfId="4014" xr:uid="{00000000-0005-0000-0000-0000C4330000}"/>
    <cellStyle name="Normal 3 2 2 5" xfId="12174" xr:uid="{00000000-0005-0000-0000-0000C5330000}"/>
    <cellStyle name="Normal 3 2 2 6" xfId="12175" xr:uid="{00000000-0005-0000-0000-0000C6330000}"/>
    <cellStyle name="Normal 3 2 3" xfId="380" xr:uid="{00000000-0005-0000-0000-0000C7330000}"/>
    <cellStyle name="Normal 3 2 3 2" xfId="2769" xr:uid="{00000000-0005-0000-0000-0000C8330000}"/>
    <cellStyle name="Normal 3 2 3 3" xfId="4015" xr:uid="{00000000-0005-0000-0000-0000C9330000}"/>
    <cellStyle name="Normal 3 2 3 3 2" xfId="17071" xr:uid="{00000000-0005-0000-0000-0000CA330000}"/>
    <cellStyle name="Normal 3 2 3 4" xfId="14239" xr:uid="{00000000-0005-0000-0000-0000CB330000}"/>
    <cellStyle name="Normal 3 2 4" xfId="568" xr:uid="{00000000-0005-0000-0000-0000CC330000}"/>
    <cellStyle name="Normal 3 2 4 2" xfId="609" xr:uid="{00000000-0005-0000-0000-0000CD330000}"/>
    <cellStyle name="Normal 3 2 4 2 2" xfId="14240" xr:uid="{00000000-0005-0000-0000-0000CE330000}"/>
    <cellStyle name="Normal 3 2 4 3" xfId="4194" xr:uid="{00000000-0005-0000-0000-0000CF330000}"/>
    <cellStyle name="Normal 3 2 5" xfId="2770" xr:uid="{00000000-0005-0000-0000-0000D0330000}"/>
    <cellStyle name="Normal 3 2 5 2" xfId="12176" xr:uid="{00000000-0005-0000-0000-0000D1330000}"/>
    <cellStyle name="Normal 3 2 5 3" xfId="12177" xr:uid="{00000000-0005-0000-0000-0000D2330000}"/>
    <cellStyle name="Normal 3 2 6" xfId="6189" xr:uid="{00000000-0005-0000-0000-0000D3330000}"/>
    <cellStyle name="Normal 3 2 6 2" xfId="17072" xr:uid="{00000000-0005-0000-0000-0000D4330000}"/>
    <cellStyle name="Normal 3 2 7" xfId="12178" xr:uid="{00000000-0005-0000-0000-0000D5330000}"/>
    <cellStyle name="Normal 3 2 8" xfId="12179" xr:uid="{00000000-0005-0000-0000-0000D6330000}"/>
    <cellStyle name="Normal 3 2_001- PRESUPUESTO AILA  (26 DE JULIO DEL 2010)" xfId="12180" xr:uid="{00000000-0005-0000-0000-0000D7330000}"/>
    <cellStyle name="Normal 3 3" xfId="381" xr:uid="{00000000-0005-0000-0000-0000D8330000}"/>
    <cellStyle name="Normal 3 3 10" xfId="6199" xr:uid="{00000000-0005-0000-0000-0000D9330000}"/>
    <cellStyle name="Normal 3 3 10 2" xfId="12181" xr:uid="{00000000-0005-0000-0000-0000DA330000}"/>
    <cellStyle name="Normal 3 3 10 2 2" xfId="17073" xr:uid="{00000000-0005-0000-0000-0000DB330000}"/>
    <cellStyle name="Normal 3 3 10 3" xfId="12182" xr:uid="{00000000-0005-0000-0000-0000DC330000}"/>
    <cellStyle name="Normal 3 3 11" xfId="12183" xr:uid="{00000000-0005-0000-0000-0000DD330000}"/>
    <cellStyle name="Normal 3 3 11 2" xfId="17074" xr:uid="{00000000-0005-0000-0000-0000DE330000}"/>
    <cellStyle name="Normal 3 3 12" xfId="14129" xr:uid="{00000000-0005-0000-0000-0000DF330000}"/>
    <cellStyle name="Normal 3 3 2" xfId="382" xr:uid="{00000000-0005-0000-0000-0000E0330000}"/>
    <cellStyle name="Normal 3 3 2 2" xfId="2771" xr:uid="{00000000-0005-0000-0000-0000E1330000}"/>
    <cellStyle name="Normal 3 3 2 2 2" xfId="2772" xr:uid="{00000000-0005-0000-0000-0000E2330000}"/>
    <cellStyle name="Normal 3 3 2 2 2 2" xfId="5514" xr:uid="{00000000-0005-0000-0000-0000E3330000}"/>
    <cellStyle name="Normal 3 3 2 2 2 2 2" xfId="17075" xr:uid="{00000000-0005-0000-0000-0000E4330000}"/>
    <cellStyle name="Normal 3 3 2 2 2 3" xfId="12184" xr:uid="{00000000-0005-0000-0000-0000E5330000}"/>
    <cellStyle name="Normal 3 3 2 2 2 4" xfId="12185" xr:uid="{00000000-0005-0000-0000-0000E6330000}"/>
    <cellStyle name="Normal 3 3 2 2 3" xfId="2773" xr:uid="{00000000-0005-0000-0000-0000E7330000}"/>
    <cellStyle name="Normal 3 3 2 2 3 2" xfId="5515" xr:uid="{00000000-0005-0000-0000-0000E8330000}"/>
    <cellStyle name="Normal 3 3 2 2 3 2 2" xfId="17076" xr:uid="{00000000-0005-0000-0000-0000E9330000}"/>
    <cellStyle name="Normal 3 3 2 2 3 3" xfId="12186" xr:uid="{00000000-0005-0000-0000-0000EA330000}"/>
    <cellStyle name="Normal 3 3 2 2 3 4" xfId="12187" xr:uid="{00000000-0005-0000-0000-0000EB330000}"/>
    <cellStyle name="Normal 3 3 2 2 4" xfId="2774" xr:uid="{00000000-0005-0000-0000-0000EC330000}"/>
    <cellStyle name="Normal 3 3 2 2 4 2" xfId="5516" xr:uid="{00000000-0005-0000-0000-0000ED330000}"/>
    <cellStyle name="Normal 3 3 2 2 4 2 2" xfId="17077" xr:uid="{00000000-0005-0000-0000-0000EE330000}"/>
    <cellStyle name="Normal 3 3 2 2 4 3" xfId="12188" xr:uid="{00000000-0005-0000-0000-0000EF330000}"/>
    <cellStyle name="Normal 3 3 2 2 4 4" xfId="12189" xr:uid="{00000000-0005-0000-0000-0000F0330000}"/>
    <cellStyle name="Normal 3 3 2 2 5" xfId="5513" xr:uid="{00000000-0005-0000-0000-0000F1330000}"/>
    <cellStyle name="Normal 3 3 2 2 5 2" xfId="17078" xr:uid="{00000000-0005-0000-0000-0000F2330000}"/>
    <cellStyle name="Normal 3 3 2 2 6" xfId="12190" xr:uid="{00000000-0005-0000-0000-0000F3330000}"/>
    <cellStyle name="Normal 3 3 2 2 7" xfId="12191" xr:uid="{00000000-0005-0000-0000-0000F4330000}"/>
    <cellStyle name="Normal 3 3 2 3" xfId="2775" xr:uid="{00000000-0005-0000-0000-0000F5330000}"/>
    <cellStyle name="Normal 3 3 2 3 2" xfId="5517" xr:uid="{00000000-0005-0000-0000-0000F6330000}"/>
    <cellStyle name="Normal 3 3 2 3 2 2" xfId="17079" xr:uid="{00000000-0005-0000-0000-0000F7330000}"/>
    <cellStyle name="Normal 3 3 2 3 3" xfId="12192" xr:uid="{00000000-0005-0000-0000-0000F8330000}"/>
    <cellStyle name="Normal 3 3 2 3 4" xfId="12193" xr:uid="{00000000-0005-0000-0000-0000F9330000}"/>
    <cellStyle name="Normal 3 3 2 4" xfId="2776" xr:uid="{00000000-0005-0000-0000-0000FA330000}"/>
    <cellStyle name="Normal 3 3 2 4 2" xfId="5518" xr:uid="{00000000-0005-0000-0000-0000FB330000}"/>
    <cellStyle name="Normal 3 3 2 4 2 2" xfId="17080" xr:uid="{00000000-0005-0000-0000-0000FC330000}"/>
    <cellStyle name="Normal 3 3 2 4 3" xfId="12194" xr:uid="{00000000-0005-0000-0000-0000FD330000}"/>
    <cellStyle name="Normal 3 3 2 4 4" xfId="12195" xr:uid="{00000000-0005-0000-0000-0000FE330000}"/>
    <cellStyle name="Normal 3 3 2 5" xfId="2777" xr:uid="{00000000-0005-0000-0000-0000FF330000}"/>
    <cellStyle name="Normal 3 3 2 5 2" xfId="5519" xr:uid="{00000000-0005-0000-0000-000000340000}"/>
    <cellStyle name="Normal 3 3 2 5 2 2" xfId="17081" xr:uid="{00000000-0005-0000-0000-000001340000}"/>
    <cellStyle name="Normal 3 3 2 5 3" xfId="12196" xr:uid="{00000000-0005-0000-0000-000002340000}"/>
    <cellStyle name="Normal 3 3 2 5 4" xfId="12197" xr:uid="{00000000-0005-0000-0000-000003340000}"/>
    <cellStyle name="Normal 3 3 2 6" xfId="4170" xr:uid="{00000000-0005-0000-0000-000004340000}"/>
    <cellStyle name="Normal 3 3 2 6 2" xfId="12198" xr:uid="{00000000-0005-0000-0000-000005340000}"/>
    <cellStyle name="Normal 3 3 2 6 3" xfId="12199" xr:uid="{00000000-0005-0000-0000-000006340000}"/>
    <cellStyle name="Normal 3 3 2 7" xfId="12200" xr:uid="{00000000-0005-0000-0000-000007340000}"/>
    <cellStyle name="Normal 3 3 2 8" xfId="12201" xr:uid="{00000000-0005-0000-0000-000008340000}"/>
    <cellStyle name="Normal 3 3 3" xfId="2778" xr:uid="{00000000-0005-0000-0000-000009340000}"/>
    <cellStyle name="Normal 3 3 3 2" xfId="2779" xr:uid="{00000000-0005-0000-0000-00000A340000}"/>
    <cellStyle name="Normal 3 3 3 2 2" xfId="2780" xr:uid="{00000000-0005-0000-0000-00000B340000}"/>
    <cellStyle name="Normal 3 3 3 2 2 2" xfId="5522" xr:uid="{00000000-0005-0000-0000-00000C340000}"/>
    <cellStyle name="Normal 3 3 3 2 2 2 2" xfId="17082" xr:uid="{00000000-0005-0000-0000-00000D340000}"/>
    <cellStyle name="Normal 3 3 3 2 2 3" xfId="12202" xr:uid="{00000000-0005-0000-0000-00000E340000}"/>
    <cellStyle name="Normal 3 3 3 2 2 4" xfId="12203" xr:uid="{00000000-0005-0000-0000-00000F340000}"/>
    <cellStyle name="Normal 3 3 3 2 3" xfId="2781" xr:uid="{00000000-0005-0000-0000-000010340000}"/>
    <cellStyle name="Normal 3 3 3 2 3 2" xfId="5523" xr:uid="{00000000-0005-0000-0000-000011340000}"/>
    <cellStyle name="Normal 3 3 3 2 3 2 2" xfId="17083" xr:uid="{00000000-0005-0000-0000-000012340000}"/>
    <cellStyle name="Normal 3 3 3 2 3 3" xfId="12204" xr:uid="{00000000-0005-0000-0000-000013340000}"/>
    <cellStyle name="Normal 3 3 3 2 3 4" xfId="12205" xr:uid="{00000000-0005-0000-0000-000014340000}"/>
    <cellStyle name="Normal 3 3 3 2 4" xfId="2782" xr:uid="{00000000-0005-0000-0000-000015340000}"/>
    <cellStyle name="Normal 3 3 3 2 4 2" xfId="5524" xr:uid="{00000000-0005-0000-0000-000016340000}"/>
    <cellStyle name="Normal 3 3 3 2 4 2 2" xfId="17084" xr:uid="{00000000-0005-0000-0000-000017340000}"/>
    <cellStyle name="Normal 3 3 3 2 4 3" xfId="12206" xr:uid="{00000000-0005-0000-0000-000018340000}"/>
    <cellStyle name="Normal 3 3 3 2 4 4" xfId="12207" xr:uid="{00000000-0005-0000-0000-000019340000}"/>
    <cellStyle name="Normal 3 3 3 2 5" xfId="5521" xr:uid="{00000000-0005-0000-0000-00001A340000}"/>
    <cellStyle name="Normal 3 3 3 2 5 2" xfId="17085" xr:uid="{00000000-0005-0000-0000-00001B340000}"/>
    <cellStyle name="Normal 3 3 3 2 6" xfId="12208" xr:uid="{00000000-0005-0000-0000-00001C340000}"/>
    <cellStyle name="Normal 3 3 3 2 7" xfId="12209" xr:uid="{00000000-0005-0000-0000-00001D340000}"/>
    <cellStyle name="Normal 3 3 3 3" xfId="2783" xr:uid="{00000000-0005-0000-0000-00001E340000}"/>
    <cellStyle name="Normal 3 3 3 3 2" xfId="5525" xr:uid="{00000000-0005-0000-0000-00001F340000}"/>
    <cellStyle name="Normal 3 3 3 3 2 2" xfId="17086" xr:uid="{00000000-0005-0000-0000-000020340000}"/>
    <cellStyle name="Normal 3 3 3 3 3" xfId="12210" xr:uid="{00000000-0005-0000-0000-000021340000}"/>
    <cellStyle name="Normal 3 3 3 3 4" xfId="12211" xr:uid="{00000000-0005-0000-0000-000022340000}"/>
    <cellStyle name="Normal 3 3 3 4" xfId="2784" xr:uid="{00000000-0005-0000-0000-000023340000}"/>
    <cellStyle name="Normal 3 3 3 4 2" xfId="5526" xr:uid="{00000000-0005-0000-0000-000024340000}"/>
    <cellStyle name="Normal 3 3 3 4 2 2" xfId="17087" xr:uid="{00000000-0005-0000-0000-000025340000}"/>
    <cellStyle name="Normal 3 3 3 4 3" xfId="12212" xr:uid="{00000000-0005-0000-0000-000026340000}"/>
    <cellStyle name="Normal 3 3 3 4 4" xfId="12213" xr:uid="{00000000-0005-0000-0000-000027340000}"/>
    <cellStyle name="Normal 3 3 3 5" xfId="2785" xr:uid="{00000000-0005-0000-0000-000028340000}"/>
    <cellStyle name="Normal 3 3 3 5 2" xfId="5527" xr:uid="{00000000-0005-0000-0000-000029340000}"/>
    <cellStyle name="Normal 3 3 3 5 2 2" xfId="17088" xr:uid="{00000000-0005-0000-0000-00002A340000}"/>
    <cellStyle name="Normal 3 3 3 5 3" xfId="12214" xr:uid="{00000000-0005-0000-0000-00002B340000}"/>
    <cellStyle name="Normal 3 3 3 5 4" xfId="12215" xr:uid="{00000000-0005-0000-0000-00002C340000}"/>
    <cellStyle name="Normal 3 3 3 6" xfId="5520" xr:uid="{00000000-0005-0000-0000-00002D340000}"/>
    <cellStyle name="Normal 3 3 3 6 2" xfId="17089" xr:uid="{00000000-0005-0000-0000-00002E340000}"/>
    <cellStyle name="Normal 3 3 3 7" xfId="12216" xr:uid="{00000000-0005-0000-0000-00002F340000}"/>
    <cellStyle name="Normal 3 3 3 8" xfId="12217" xr:uid="{00000000-0005-0000-0000-000030340000}"/>
    <cellStyle name="Normal 3 3 4" xfId="2786" xr:uid="{00000000-0005-0000-0000-000031340000}"/>
    <cellStyle name="Normal 3 3 4 2" xfId="2787" xr:uid="{00000000-0005-0000-0000-000032340000}"/>
    <cellStyle name="Normal 3 3 4 2 2" xfId="5529" xr:uid="{00000000-0005-0000-0000-000033340000}"/>
    <cellStyle name="Normal 3 3 4 2 2 2" xfId="17090" xr:uid="{00000000-0005-0000-0000-000034340000}"/>
    <cellStyle name="Normal 3 3 4 2 3" xfId="12218" xr:uid="{00000000-0005-0000-0000-000035340000}"/>
    <cellStyle name="Normal 3 3 4 2 4" xfId="12219" xr:uid="{00000000-0005-0000-0000-000036340000}"/>
    <cellStyle name="Normal 3 3 4 3" xfId="2788" xr:uid="{00000000-0005-0000-0000-000037340000}"/>
    <cellStyle name="Normal 3 3 4 3 2" xfId="5530" xr:uid="{00000000-0005-0000-0000-000038340000}"/>
    <cellStyle name="Normal 3 3 4 3 2 2" xfId="17091" xr:uid="{00000000-0005-0000-0000-000039340000}"/>
    <cellStyle name="Normal 3 3 4 3 3" xfId="12220" xr:uid="{00000000-0005-0000-0000-00003A340000}"/>
    <cellStyle name="Normal 3 3 4 3 4" xfId="12221" xr:uid="{00000000-0005-0000-0000-00003B340000}"/>
    <cellStyle name="Normal 3 3 4 4" xfId="2789" xr:uid="{00000000-0005-0000-0000-00003C340000}"/>
    <cellStyle name="Normal 3 3 4 4 2" xfId="5531" xr:uid="{00000000-0005-0000-0000-00003D340000}"/>
    <cellStyle name="Normal 3 3 4 4 2 2" xfId="17092" xr:uid="{00000000-0005-0000-0000-00003E340000}"/>
    <cellStyle name="Normal 3 3 4 4 3" xfId="12222" xr:uid="{00000000-0005-0000-0000-00003F340000}"/>
    <cellStyle name="Normal 3 3 4 4 4" xfId="12223" xr:uid="{00000000-0005-0000-0000-000040340000}"/>
    <cellStyle name="Normal 3 3 4 5" xfId="5528" xr:uid="{00000000-0005-0000-0000-000041340000}"/>
    <cellStyle name="Normal 3 3 4 5 2" xfId="17093" xr:uid="{00000000-0005-0000-0000-000042340000}"/>
    <cellStyle name="Normal 3 3 4 6" xfId="12224" xr:uid="{00000000-0005-0000-0000-000043340000}"/>
    <cellStyle name="Normal 3 3 4 7" xfId="12225" xr:uid="{00000000-0005-0000-0000-000044340000}"/>
    <cellStyle name="Normal 3 3 5" xfId="2790" xr:uid="{00000000-0005-0000-0000-000045340000}"/>
    <cellStyle name="Normal 3 3 5 2" xfId="2791" xr:uid="{00000000-0005-0000-0000-000046340000}"/>
    <cellStyle name="Normal 3 3 5 2 2" xfId="5533" xr:uid="{00000000-0005-0000-0000-000047340000}"/>
    <cellStyle name="Normal 3 3 5 2 2 2" xfId="17094" xr:uid="{00000000-0005-0000-0000-000048340000}"/>
    <cellStyle name="Normal 3 3 5 2 3" xfId="12226" xr:uid="{00000000-0005-0000-0000-000049340000}"/>
    <cellStyle name="Normal 3 3 5 2 4" xfId="12227" xr:uid="{00000000-0005-0000-0000-00004A340000}"/>
    <cellStyle name="Normal 3 3 5 3" xfId="2792" xr:uid="{00000000-0005-0000-0000-00004B340000}"/>
    <cellStyle name="Normal 3 3 5 3 2" xfId="5534" xr:uid="{00000000-0005-0000-0000-00004C340000}"/>
    <cellStyle name="Normal 3 3 5 3 2 2" xfId="17095" xr:uid="{00000000-0005-0000-0000-00004D340000}"/>
    <cellStyle name="Normal 3 3 5 3 3" xfId="12228" xr:uid="{00000000-0005-0000-0000-00004E340000}"/>
    <cellStyle name="Normal 3 3 5 3 4" xfId="12229" xr:uid="{00000000-0005-0000-0000-00004F340000}"/>
    <cellStyle name="Normal 3 3 5 4" xfId="2793" xr:uid="{00000000-0005-0000-0000-000050340000}"/>
    <cellStyle name="Normal 3 3 5 4 2" xfId="5535" xr:uid="{00000000-0005-0000-0000-000051340000}"/>
    <cellStyle name="Normal 3 3 5 4 2 2" xfId="17096" xr:uid="{00000000-0005-0000-0000-000052340000}"/>
    <cellStyle name="Normal 3 3 5 4 3" xfId="12230" xr:uid="{00000000-0005-0000-0000-000053340000}"/>
    <cellStyle name="Normal 3 3 5 4 4" xfId="12231" xr:uid="{00000000-0005-0000-0000-000054340000}"/>
    <cellStyle name="Normal 3 3 5 5" xfId="5532" xr:uid="{00000000-0005-0000-0000-000055340000}"/>
    <cellStyle name="Normal 3 3 5 5 2" xfId="17097" xr:uid="{00000000-0005-0000-0000-000056340000}"/>
    <cellStyle name="Normal 3 3 5 6" xfId="12232" xr:uid="{00000000-0005-0000-0000-000057340000}"/>
    <cellStyle name="Normal 3 3 5 7" xfId="12233" xr:uid="{00000000-0005-0000-0000-000058340000}"/>
    <cellStyle name="Normal 3 3 6" xfId="2794" xr:uid="{00000000-0005-0000-0000-000059340000}"/>
    <cellStyle name="Normal 3 3 6 2" xfId="5536" xr:uid="{00000000-0005-0000-0000-00005A340000}"/>
    <cellStyle name="Normal 3 3 6 2 2" xfId="17098" xr:uid="{00000000-0005-0000-0000-00005B340000}"/>
    <cellStyle name="Normal 3 3 6 3" xfId="12234" xr:uid="{00000000-0005-0000-0000-00005C340000}"/>
    <cellStyle name="Normal 3 3 6 4" xfId="12235" xr:uid="{00000000-0005-0000-0000-00005D340000}"/>
    <cellStyle name="Normal 3 3 7" xfId="2795" xr:uid="{00000000-0005-0000-0000-00005E340000}"/>
    <cellStyle name="Normal 3 3 7 2" xfId="5537" xr:uid="{00000000-0005-0000-0000-00005F340000}"/>
    <cellStyle name="Normal 3 3 7 2 2" xfId="17099" xr:uid="{00000000-0005-0000-0000-000060340000}"/>
    <cellStyle name="Normal 3 3 7 3" xfId="12236" xr:uid="{00000000-0005-0000-0000-000061340000}"/>
    <cellStyle name="Normal 3 3 7 4" xfId="12237" xr:uid="{00000000-0005-0000-0000-000062340000}"/>
    <cellStyle name="Normal 3 3 8" xfId="2796" xr:uid="{00000000-0005-0000-0000-000063340000}"/>
    <cellStyle name="Normal 3 3 8 2" xfId="5538" xr:uid="{00000000-0005-0000-0000-000064340000}"/>
    <cellStyle name="Normal 3 3 8 2 2" xfId="17100" xr:uid="{00000000-0005-0000-0000-000065340000}"/>
    <cellStyle name="Normal 3 3 8 3" xfId="12238" xr:uid="{00000000-0005-0000-0000-000066340000}"/>
    <cellStyle name="Normal 3 3 8 4" xfId="12239" xr:uid="{00000000-0005-0000-0000-000067340000}"/>
    <cellStyle name="Normal 3 3 9" xfId="4016" xr:uid="{00000000-0005-0000-0000-000068340000}"/>
    <cellStyle name="Normal 3 3 9 2" xfId="12240" xr:uid="{00000000-0005-0000-0000-000069340000}"/>
    <cellStyle name="Normal 3 3 9 3" xfId="12241" xr:uid="{00000000-0005-0000-0000-00006A340000}"/>
    <cellStyle name="Normal 3 3 9 4" xfId="12242" xr:uid="{00000000-0005-0000-0000-00006B340000}"/>
    <cellStyle name="Normal 3 3_001- PRESUPUESTO AILA  (26 DE JULIO DEL 2010)" xfId="12243" xr:uid="{00000000-0005-0000-0000-00006C340000}"/>
    <cellStyle name="Normal 3 4" xfId="569" xr:uid="{00000000-0005-0000-0000-00006D340000}"/>
    <cellStyle name="Normal 3 4 2" xfId="610" xr:uid="{00000000-0005-0000-0000-00006E340000}"/>
    <cellStyle name="Normal 3 4 2 2" xfId="2797" xr:uid="{00000000-0005-0000-0000-00006F340000}"/>
    <cellStyle name="Normal 3 4 2 2 2" xfId="2798" xr:uid="{00000000-0005-0000-0000-000070340000}"/>
    <cellStyle name="Normal 3 4 2 2 2 2" xfId="5540" xr:uid="{00000000-0005-0000-0000-000071340000}"/>
    <cellStyle name="Normal 3 4 2 2 2 2 2" xfId="17101" xr:uid="{00000000-0005-0000-0000-000072340000}"/>
    <cellStyle name="Normal 3 4 2 2 2 3" xfId="12244" xr:uid="{00000000-0005-0000-0000-000073340000}"/>
    <cellStyle name="Normal 3 4 2 2 2 4" xfId="12245" xr:uid="{00000000-0005-0000-0000-000074340000}"/>
    <cellStyle name="Normal 3 4 2 2 3" xfId="2799" xr:uid="{00000000-0005-0000-0000-000075340000}"/>
    <cellStyle name="Normal 3 4 2 2 3 2" xfId="5541" xr:uid="{00000000-0005-0000-0000-000076340000}"/>
    <cellStyle name="Normal 3 4 2 2 3 2 2" xfId="17102" xr:uid="{00000000-0005-0000-0000-000077340000}"/>
    <cellStyle name="Normal 3 4 2 2 3 3" xfId="12246" xr:uid="{00000000-0005-0000-0000-000078340000}"/>
    <cellStyle name="Normal 3 4 2 2 3 4" xfId="12247" xr:uid="{00000000-0005-0000-0000-000079340000}"/>
    <cellStyle name="Normal 3 4 2 2 4" xfId="2800" xr:uid="{00000000-0005-0000-0000-00007A340000}"/>
    <cellStyle name="Normal 3 4 2 2 4 2" xfId="5542" xr:uid="{00000000-0005-0000-0000-00007B340000}"/>
    <cellStyle name="Normal 3 4 2 2 4 2 2" xfId="17103" xr:uid="{00000000-0005-0000-0000-00007C340000}"/>
    <cellStyle name="Normal 3 4 2 2 4 3" xfId="12248" xr:uid="{00000000-0005-0000-0000-00007D340000}"/>
    <cellStyle name="Normal 3 4 2 2 4 4" xfId="12249" xr:uid="{00000000-0005-0000-0000-00007E340000}"/>
    <cellStyle name="Normal 3 4 2 2 5" xfId="5539" xr:uid="{00000000-0005-0000-0000-00007F340000}"/>
    <cellStyle name="Normal 3 4 2 2 5 2" xfId="17104" xr:uid="{00000000-0005-0000-0000-000080340000}"/>
    <cellStyle name="Normal 3 4 2 2 6" xfId="12250" xr:uid="{00000000-0005-0000-0000-000081340000}"/>
    <cellStyle name="Normal 3 4 2 2 7" xfId="12251" xr:uid="{00000000-0005-0000-0000-000082340000}"/>
    <cellStyle name="Normal 3 4 2 3" xfId="2801" xr:uid="{00000000-0005-0000-0000-000083340000}"/>
    <cellStyle name="Normal 3 4 2 3 2" xfId="5543" xr:uid="{00000000-0005-0000-0000-000084340000}"/>
    <cellStyle name="Normal 3 4 2 3 2 2" xfId="17105" xr:uid="{00000000-0005-0000-0000-000085340000}"/>
    <cellStyle name="Normal 3 4 2 3 3" xfId="12252" xr:uid="{00000000-0005-0000-0000-000086340000}"/>
    <cellStyle name="Normal 3 4 2 3 4" xfId="12253" xr:uid="{00000000-0005-0000-0000-000087340000}"/>
    <cellStyle name="Normal 3 4 2 4" xfId="2802" xr:uid="{00000000-0005-0000-0000-000088340000}"/>
    <cellStyle name="Normal 3 4 2 4 2" xfId="5544" xr:uid="{00000000-0005-0000-0000-000089340000}"/>
    <cellStyle name="Normal 3 4 2 4 2 2" xfId="17106" xr:uid="{00000000-0005-0000-0000-00008A340000}"/>
    <cellStyle name="Normal 3 4 2 4 3" xfId="12254" xr:uid="{00000000-0005-0000-0000-00008B340000}"/>
    <cellStyle name="Normal 3 4 2 4 4" xfId="12255" xr:uid="{00000000-0005-0000-0000-00008C340000}"/>
    <cellStyle name="Normal 3 4 2 5" xfId="2803" xr:uid="{00000000-0005-0000-0000-00008D340000}"/>
    <cellStyle name="Normal 3 4 2 5 2" xfId="5545" xr:uid="{00000000-0005-0000-0000-00008E340000}"/>
    <cellStyle name="Normal 3 4 2 5 2 2" xfId="17107" xr:uid="{00000000-0005-0000-0000-00008F340000}"/>
    <cellStyle name="Normal 3 4 2 5 3" xfId="12256" xr:uid="{00000000-0005-0000-0000-000090340000}"/>
    <cellStyle name="Normal 3 4 2 5 4" xfId="12257" xr:uid="{00000000-0005-0000-0000-000091340000}"/>
    <cellStyle name="Normal 3 4 2 6" xfId="4193" xr:uid="{00000000-0005-0000-0000-000092340000}"/>
    <cellStyle name="Normal 3 4 2 7" xfId="12258" xr:uid="{00000000-0005-0000-0000-000093340000}"/>
    <cellStyle name="Normal 3 4 2 8" xfId="12259" xr:uid="{00000000-0005-0000-0000-000094340000}"/>
    <cellStyle name="Normal 3 4 2 9" xfId="17108" xr:uid="{00000000-0005-0000-0000-000095340000}"/>
    <cellStyle name="Normal 3 4 3" xfId="2804" xr:uid="{00000000-0005-0000-0000-000096340000}"/>
    <cellStyle name="Normal 3 4 3 2" xfId="2805" xr:uid="{00000000-0005-0000-0000-000097340000}"/>
    <cellStyle name="Normal 3 4 3 2 2" xfId="2806" xr:uid="{00000000-0005-0000-0000-000098340000}"/>
    <cellStyle name="Normal 3 4 3 2 2 2" xfId="5548" xr:uid="{00000000-0005-0000-0000-000099340000}"/>
    <cellStyle name="Normal 3 4 3 2 2 2 2" xfId="17109" xr:uid="{00000000-0005-0000-0000-00009A340000}"/>
    <cellStyle name="Normal 3 4 3 2 2 3" xfId="12260" xr:uid="{00000000-0005-0000-0000-00009B340000}"/>
    <cellStyle name="Normal 3 4 3 2 2 4" xfId="12261" xr:uid="{00000000-0005-0000-0000-00009C340000}"/>
    <cellStyle name="Normal 3 4 3 2 3" xfId="2807" xr:uid="{00000000-0005-0000-0000-00009D340000}"/>
    <cellStyle name="Normal 3 4 3 2 3 2" xfId="5549" xr:uid="{00000000-0005-0000-0000-00009E340000}"/>
    <cellStyle name="Normal 3 4 3 2 3 2 2" xfId="17110" xr:uid="{00000000-0005-0000-0000-00009F340000}"/>
    <cellStyle name="Normal 3 4 3 2 3 3" xfId="12262" xr:uid="{00000000-0005-0000-0000-0000A0340000}"/>
    <cellStyle name="Normal 3 4 3 2 3 4" xfId="12263" xr:uid="{00000000-0005-0000-0000-0000A1340000}"/>
    <cellStyle name="Normal 3 4 3 2 4" xfId="2808" xr:uid="{00000000-0005-0000-0000-0000A2340000}"/>
    <cellStyle name="Normal 3 4 3 2 4 2" xfId="5550" xr:uid="{00000000-0005-0000-0000-0000A3340000}"/>
    <cellStyle name="Normal 3 4 3 2 4 2 2" xfId="17111" xr:uid="{00000000-0005-0000-0000-0000A4340000}"/>
    <cellStyle name="Normal 3 4 3 2 4 3" xfId="12264" xr:uid="{00000000-0005-0000-0000-0000A5340000}"/>
    <cellStyle name="Normal 3 4 3 2 4 4" xfId="12265" xr:uid="{00000000-0005-0000-0000-0000A6340000}"/>
    <cellStyle name="Normal 3 4 3 2 5" xfId="5547" xr:uid="{00000000-0005-0000-0000-0000A7340000}"/>
    <cellStyle name="Normal 3 4 3 2 5 2" xfId="17112" xr:uid="{00000000-0005-0000-0000-0000A8340000}"/>
    <cellStyle name="Normal 3 4 3 2 6" xfId="12266" xr:uid="{00000000-0005-0000-0000-0000A9340000}"/>
    <cellStyle name="Normal 3 4 3 2 7" xfId="12267" xr:uid="{00000000-0005-0000-0000-0000AA340000}"/>
    <cellStyle name="Normal 3 4 3 3" xfId="2809" xr:uid="{00000000-0005-0000-0000-0000AB340000}"/>
    <cellStyle name="Normal 3 4 3 3 2" xfId="5551" xr:uid="{00000000-0005-0000-0000-0000AC340000}"/>
    <cellStyle name="Normal 3 4 3 3 2 2" xfId="17113" xr:uid="{00000000-0005-0000-0000-0000AD340000}"/>
    <cellStyle name="Normal 3 4 3 3 3" xfId="12268" xr:uid="{00000000-0005-0000-0000-0000AE340000}"/>
    <cellStyle name="Normal 3 4 3 3 4" xfId="12269" xr:uid="{00000000-0005-0000-0000-0000AF340000}"/>
    <cellStyle name="Normal 3 4 3 4" xfId="2810" xr:uid="{00000000-0005-0000-0000-0000B0340000}"/>
    <cellStyle name="Normal 3 4 3 4 2" xfId="5552" xr:uid="{00000000-0005-0000-0000-0000B1340000}"/>
    <cellStyle name="Normal 3 4 3 4 2 2" xfId="17114" xr:uid="{00000000-0005-0000-0000-0000B2340000}"/>
    <cellStyle name="Normal 3 4 3 4 3" xfId="12270" xr:uid="{00000000-0005-0000-0000-0000B3340000}"/>
    <cellStyle name="Normal 3 4 3 4 4" xfId="12271" xr:uid="{00000000-0005-0000-0000-0000B4340000}"/>
    <cellStyle name="Normal 3 4 3 5" xfId="2811" xr:uid="{00000000-0005-0000-0000-0000B5340000}"/>
    <cellStyle name="Normal 3 4 3 5 2" xfId="5553" xr:uid="{00000000-0005-0000-0000-0000B6340000}"/>
    <cellStyle name="Normal 3 4 3 5 2 2" xfId="17115" xr:uid="{00000000-0005-0000-0000-0000B7340000}"/>
    <cellStyle name="Normal 3 4 3 5 3" xfId="12272" xr:uid="{00000000-0005-0000-0000-0000B8340000}"/>
    <cellStyle name="Normal 3 4 3 5 4" xfId="12273" xr:uid="{00000000-0005-0000-0000-0000B9340000}"/>
    <cellStyle name="Normal 3 4 3 6" xfId="5546" xr:uid="{00000000-0005-0000-0000-0000BA340000}"/>
    <cellStyle name="Normal 3 4 3 6 2" xfId="17116" xr:uid="{00000000-0005-0000-0000-0000BB340000}"/>
    <cellStyle name="Normal 3 4 3 7" xfId="12274" xr:uid="{00000000-0005-0000-0000-0000BC340000}"/>
    <cellStyle name="Normal 3 4 3 7 2" xfId="17117" xr:uid="{00000000-0005-0000-0000-0000BD340000}"/>
    <cellStyle name="Normal 3 4 3 8" xfId="12275" xr:uid="{00000000-0005-0000-0000-0000BE340000}"/>
    <cellStyle name="Normal 3 4 4" xfId="2812" xr:uid="{00000000-0005-0000-0000-0000BF340000}"/>
    <cellStyle name="Normal 3 4 4 2" xfId="2813" xr:uid="{00000000-0005-0000-0000-0000C0340000}"/>
    <cellStyle name="Normal 3 4 4 2 2" xfId="5555" xr:uid="{00000000-0005-0000-0000-0000C1340000}"/>
    <cellStyle name="Normal 3 4 4 2 2 2" xfId="17118" xr:uid="{00000000-0005-0000-0000-0000C2340000}"/>
    <cellStyle name="Normal 3 4 4 2 3" xfId="12276" xr:uid="{00000000-0005-0000-0000-0000C3340000}"/>
    <cellStyle name="Normal 3 4 4 2 4" xfId="12277" xr:uid="{00000000-0005-0000-0000-0000C4340000}"/>
    <cellStyle name="Normal 3 4 4 3" xfId="2814" xr:uid="{00000000-0005-0000-0000-0000C5340000}"/>
    <cellStyle name="Normal 3 4 4 3 2" xfId="5556" xr:uid="{00000000-0005-0000-0000-0000C6340000}"/>
    <cellStyle name="Normal 3 4 4 3 2 2" xfId="17119" xr:uid="{00000000-0005-0000-0000-0000C7340000}"/>
    <cellStyle name="Normal 3 4 4 3 3" xfId="12278" xr:uid="{00000000-0005-0000-0000-0000C8340000}"/>
    <cellStyle name="Normal 3 4 4 3 4" xfId="12279" xr:uid="{00000000-0005-0000-0000-0000C9340000}"/>
    <cellStyle name="Normal 3 4 4 4" xfId="2815" xr:uid="{00000000-0005-0000-0000-0000CA340000}"/>
    <cellStyle name="Normal 3 4 4 4 2" xfId="5557" xr:uid="{00000000-0005-0000-0000-0000CB340000}"/>
    <cellStyle name="Normal 3 4 4 4 2 2" xfId="17120" xr:uid="{00000000-0005-0000-0000-0000CC340000}"/>
    <cellStyle name="Normal 3 4 4 4 3" xfId="12280" xr:uid="{00000000-0005-0000-0000-0000CD340000}"/>
    <cellStyle name="Normal 3 4 4 4 4" xfId="12281" xr:uid="{00000000-0005-0000-0000-0000CE340000}"/>
    <cellStyle name="Normal 3 4 4 5" xfId="5554" xr:uid="{00000000-0005-0000-0000-0000CF340000}"/>
    <cellStyle name="Normal 3 4 4 5 2" xfId="17121" xr:uid="{00000000-0005-0000-0000-0000D0340000}"/>
    <cellStyle name="Normal 3 4 4 6" xfId="12282" xr:uid="{00000000-0005-0000-0000-0000D1340000}"/>
    <cellStyle name="Normal 3 4 4 7" xfId="12283" xr:uid="{00000000-0005-0000-0000-0000D2340000}"/>
    <cellStyle name="Normal 3 4 5" xfId="2816" xr:uid="{00000000-0005-0000-0000-0000D3340000}"/>
    <cellStyle name="Normal 3 4 5 2" xfId="5558" xr:uid="{00000000-0005-0000-0000-0000D4340000}"/>
    <cellStyle name="Normal 3 4 5 2 2" xfId="17122" xr:uid="{00000000-0005-0000-0000-0000D5340000}"/>
    <cellStyle name="Normal 3 4 5 3" xfId="12284" xr:uid="{00000000-0005-0000-0000-0000D6340000}"/>
    <cellStyle name="Normal 3 4 5 4" xfId="12285" xr:uid="{00000000-0005-0000-0000-0000D7340000}"/>
    <cellStyle name="Normal 3 4 6" xfId="2817" xr:uid="{00000000-0005-0000-0000-0000D8340000}"/>
    <cellStyle name="Normal 3 4 6 2" xfId="5559" xr:uid="{00000000-0005-0000-0000-0000D9340000}"/>
    <cellStyle name="Normal 3 4 6 2 2" xfId="17123" xr:uid="{00000000-0005-0000-0000-0000DA340000}"/>
    <cellStyle name="Normal 3 4 6 3" xfId="12286" xr:uid="{00000000-0005-0000-0000-0000DB340000}"/>
    <cellStyle name="Normal 3 4 6 4" xfId="12287" xr:uid="{00000000-0005-0000-0000-0000DC340000}"/>
    <cellStyle name="Normal 3 4 7" xfId="2818" xr:uid="{00000000-0005-0000-0000-0000DD340000}"/>
    <cellStyle name="Normal 3 4 7 2" xfId="5560" xr:uid="{00000000-0005-0000-0000-0000DE340000}"/>
    <cellStyle name="Normal 3 4 7 2 2" xfId="17124" xr:uid="{00000000-0005-0000-0000-0000DF340000}"/>
    <cellStyle name="Normal 3 4 7 3" xfId="12288" xr:uid="{00000000-0005-0000-0000-0000E0340000}"/>
    <cellStyle name="Normal 3 4 7 4" xfId="12289" xr:uid="{00000000-0005-0000-0000-0000E1340000}"/>
    <cellStyle name="Normal 3 4 8" xfId="12290" xr:uid="{00000000-0005-0000-0000-0000E2340000}"/>
    <cellStyle name="Normal 3 5" xfId="2819" xr:uid="{00000000-0005-0000-0000-0000E3340000}"/>
    <cellStyle name="Normal 3 5 2" xfId="17125" xr:uid="{00000000-0005-0000-0000-0000E4340000}"/>
    <cellStyle name="Normal 3 6" xfId="2820" xr:uid="{00000000-0005-0000-0000-0000E5340000}"/>
    <cellStyle name="Normal 3 6 2" xfId="12291" xr:uid="{00000000-0005-0000-0000-0000E6340000}"/>
    <cellStyle name="Normal 3 6 3" xfId="12292" xr:uid="{00000000-0005-0000-0000-0000E7340000}"/>
    <cellStyle name="Normal 3 6 4" xfId="17126" xr:uid="{00000000-0005-0000-0000-0000E8340000}"/>
    <cellStyle name="Normal 3 7" xfId="3902" xr:uid="{00000000-0005-0000-0000-0000E9340000}"/>
    <cellStyle name="Normal 3 7 2" xfId="17127" xr:uid="{00000000-0005-0000-0000-0000EA340000}"/>
    <cellStyle name="Normal 3 7 3" xfId="17128" xr:uid="{00000000-0005-0000-0000-0000EB340000}"/>
    <cellStyle name="Normal 3 8" xfId="12293" xr:uid="{00000000-0005-0000-0000-0000EC340000}"/>
    <cellStyle name="Normal 3 8 2" xfId="17129" xr:uid="{00000000-0005-0000-0000-0000ED340000}"/>
    <cellStyle name="Normal 3 9" xfId="12294" xr:uid="{00000000-0005-0000-0000-0000EE340000}"/>
    <cellStyle name="Normal 3_001- PRESUPUESTO AILA  (26 DE JULIO DEL 2010)" xfId="12295" xr:uid="{00000000-0005-0000-0000-0000EF340000}"/>
    <cellStyle name="Normal 30" xfId="570" xr:uid="{00000000-0005-0000-0000-0000F0340000}"/>
    <cellStyle name="Normal 30 2" xfId="2821" xr:uid="{00000000-0005-0000-0000-0000F1340000}"/>
    <cellStyle name="Normal 30 2 2" xfId="2822" xr:uid="{00000000-0005-0000-0000-0000F2340000}"/>
    <cellStyle name="Normal 30 2 2 2" xfId="2823" xr:uid="{00000000-0005-0000-0000-0000F3340000}"/>
    <cellStyle name="Normal 30 2 2 2 2" xfId="5563" xr:uid="{00000000-0005-0000-0000-0000F4340000}"/>
    <cellStyle name="Normal 30 2 2 2 2 2" xfId="17130" xr:uid="{00000000-0005-0000-0000-0000F5340000}"/>
    <cellStyle name="Normal 30 2 2 2 3" xfId="12296" xr:uid="{00000000-0005-0000-0000-0000F6340000}"/>
    <cellStyle name="Normal 30 2 2 2 4" xfId="12297" xr:uid="{00000000-0005-0000-0000-0000F7340000}"/>
    <cellStyle name="Normal 30 2 2 3" xfId="2824" xr:uid="{00000000-0005-0000-0000-0000F8340000}"/>
    <cellStyle name="Normal 30 2 2 3 2" xfId="5564" xr:uid="{00000000-0005-0000-0000-0000F9340000}"/>
    <cellStyle name="Normal 30 2 2 3 2 2" xfId="17131" xr:uid="{00000000-0005-0000-0000-0000FA340000}"/>
    <cellStyle name="Normal 30 2 2 3 3" xfId="12298" xr:uid="{00000000-0005-0000-0000-0000FB340000}"/>
    <cellStyle name="Normal 30 2 2 3 4" xfId="12299" xr:uid="{00000000-0005-0000-0000-0000FC340000}"/>
    <cellStyle name="Normal 30 2 2 4" xfId="2825" xr:uid="{00000000-0005-0000-0000-0000FD340000}"/>
    <cellStyle name="Normal 30 2 2 4 2" xfId="5565" xr:uid="{00000000-0005-0000-0000-0000FE340000}"/>
    <cellStyle name="Normal 30 2 2 4 2 2" xfId="17132" xr:uid="{00000000-0005-0000-0000-0000FF340000}"/>
    <cellStyle name="Normal 30 2 2 4 3" xfId="12300" xr:uid="{00000000-0005-0000-0000-000000350000}"/>
    <cellStyle name="Normal 30 2 2 4 4" xfId="12301" xr:uid="{00000000-0005-0000-0000-000001350000}"/>
    <cellStyle name="Normal 30 2 2 5" xfId="5562" xr:uid="{00000000-0005-0000-0000-000002350000}"/>
    <cellStyle name="Normal 30 2 2 5 2" xfId="17133" xr:uid="{00000000-0005-0000-0000-000003350000}"/>
    <cellStyle name="Normal 30 2 2 6" xfId="12302" xr:uid="{00000000-0005-0000-0000-000004350000}"/>
    <cellStyle name="Normal 30 2 2 7" xfId="12303" xr:uid="{00000000-0005-0000-0000-000005350000}"/>
    <cellStyle name="Normal 30 2 3" xfId="2826" xr:uid="{00000000-0005-0000-0000-000006350000}"/>
    <cellStyle name="Normal 30 2 3 2" xfId="5566" xr:uid="{00000000-0005-0000-0000-000007350000}"/>
    <cellStyle name="Normal 30 2 3 2 2" xfId="17134" xr:uid="{00000000-0005-0000-0000-000008350000}"/>
    <cellStyle name="Normal 30 2 3 3" xfId="12304" xr:uid="{00000000-0005-0000-0000-000009350000}"/>
    <cellStyle name="Normal 30 2 3 4" xfId="12305" xr:uid="{00000000-0005-0000-0000-00000A350000}"/>
    <cellStyle name="Normal 30 2 4" xfId="2827" xr:uid="{00000000-0005-0000-0000-00000B350000}"/>
    <cellStyle name="Normal 30 2 4 2" xfId="5567" xr:uid="{00000000-0005-0000-0000-00000C350000}"/>
    <cellStyle name="Normal 30 2 4 2 2" xfId="17135" xr:uid="{00000000-0005-0000-0000-00000D350000}"/>
    <cellStyle name="Normal 30 2 4 3" xfId="12306" xr:uid="{00000000-0005-0000-0000-00000E350000}"/>
    <cellStyle name="Normal 30 2 4 4" xfId="12307" xr:uid="{00000000-0005-0000-0000-00000F350000}"/>
    <cellStyle name="Normal 30 2 5" xfId="2828" xr:uid="{00000000-0005-0000-0000-000010350000}"/>
    <cellStyle name="Normal 30 2 5 2" xfId="5568" xr:uid="{00000000-0005-0000-0000-000011350000}"/>
    <cellStyle name="Normal 30 2 5 2 2" xfId="17136" xr:uid="{00000000-0005-0000-0000-000012350000}"/>
    <cellStyle name="Normal 30 2 5 3" xfId="12308" xr:uid="{00000000-0005-0000-0000-000013350000}"/>
    <cellStyle name="Normal 30 2 5 4" xfId="12309" xr:uid="{00000000-0005-0000-0000-000014350000}"/>
    <cellStyle name="Normal 30 2 6" xfId="5561" xr:uid="{00000000-0005-0000-0000-000015350000}"/>
    <cellStyle name="Normal 30 2 6 2" xfId="17137" xr:uid="{00000000-0005-0000-0000-000016350000}"/>
    <cellStyle name="Normal 30 2 7" xfId="12310" xr:uid="{00000000-0005-0000-0000-000017350000}"/>
    <cellStyle name="Normal 30 2 8" xfId="12311" xr:uid="{00000000-0005-0000-0000-000018350000}"/>
    <cellStyle name="Normal 30 3" xfId="2829" xr:uid="{00000000-0005-0000-0000-000019350000}"/>
    <cellStyle name="Normal 30 3 2" xfId="2830" xr:uid="{00000000-0005-0000-0000-00001A350000}"/>
    <cellStyle name="Normal 30 3 2 2" xfId="2831" xr:uid="{00000000-0005-0000-0000-00001B350000}"/>
    <cellStyle name="Normal 30 3 2 2 2" xfId="5571" xr:uid="{00000000-0005-0000-0000-00001C350000}"/>
    <cellStyle name="Normal 30 3 2 2 2 2" xfId="17138" xr:uid="{00000000-0005-0000-0000-00001D350000}"/>
    <cellStyle name="Normal 30 3 2 2 3" xfId="12312" xr:uid="{00000000-0005-0000-0000-00001E350000}"/>
    <cellStyle name="Normal 30 3 2 2 4" xfId="12313" xr:uid="{00000000-0005-0000-0000-00001F350000}"/>
    <cellStyle name="Normal 30 3 2 3" xfId="2832" xr:uid="{00000000-0005-0000-0000-000020350000}"/>
    <cellStyle name="Normal 30 3 2 3 2" xfId="5572" xr:uid="{00000000-0005-0000-0000-000021350000}"/>
    <cellStyle name="Normal 30 3 2 3 2 2" xfId="17139" xr:uid="{00000000-0005-0000-0000-000022350000}"/>
    <cellStyle name="Normal 30 3 2 3 3" xfId="12314" xr:uid="{00000000-0005-0000-0000-000023350000}"/>
    <cellStyle name="Normal 30 3 2 3 4" xfId="12315" xr:uid="{00000000-0005-0000-0000-000024350000}"/>
    <cellStyle name="Normal 30 3 2 4" xfId="2833" xr:uid="{00000000-0005-0000-0000-000025350000}"/>
    <cellStyle name="Normal 30 3 2 4 2" xfId="5573" xr:uid="{00000000-0005-0000-0000-000026350000}"/>
    <cellStyle name="Normal 30 3 2 4 2 2" xfId="17140" xr:uid="{00000000-0005-0000-0000-000027350000}"/>
    <cellStyle name="Normal 30 3 2 4 3" xfId="12316" xr:uid="{00000000-0005-0000-0000-000028350000}"/>
    <cellStyle name="Normal 30 3 2 4 4" xfId="12317" xr:uid="{00000000-0005-0000-0000-000029350000}"/>
    <cellStyle name="Normal 30 3 2 5" xfId="5570" xr:uid="{00000000-0005-0000-0000-00002A350000}"/>
    <cellStyle name="Normal 30 3 2 5 2" xfId="17141" xr:uid="{00000000-0005-0000-0000-00002B350000}"/>
    <cellStyle name="Normal 30 3 2 6" xfId="12318" xr:uid="{00000000-0005-0000-0000-00002C350000}"/>
    <cellStyle name="Normal 30 3 2 7" xfId="12319" xr:uid="{00000000-0005-0000-0000-00002D350000}"/>
    <cellStyle name="Normal 30 3 3" xfId="2834" xr:uid="{00000000-0005-0000-0000-00002E350000}"/>
    <cellStyle name="Normal 30 3 3 2" xfId="5574" xr:uid="{00000000-0005-0000-0000-00002F350000}"/>
    <cellStyle name="Normal 30 3 3 2 2" xfId="17142" xr:uid="{00000000-0005-0000-0000-000030350000}"/>
    <cellStyle name="Normal 30 3 3 3" xfId="12320" xr:uid="{00000000-0005-0000-0000-000031350000}"/>
    <cellStyle name="Normal 30 3 3 4" xfId="12321" xr:uid="{00000000-0005-0000-0000-000032350000}"/>
    <cellStyle name="Normal 30 3 4" xfId="2835" xr:uid="{00000000-0005-0000-0000-000033350000}"/>
    <cellStyle name="Normal 30 3 4 2" xfId="5575" xr:uid="{00000000-0005-0000-0000-000034350000}"/>
    <cellStyle name="Normal 30 3 4 2 2" xfId="17143" xr:uid="{00000000-0005-0000-0000-000035350000}"/>
    <cellStyle name="Normal 30 3 4 3" xfId="12322" xr:uid="{00000000-0005-0000-0000-000036350000}"/>
    <cellStyle name="Normal 30 3 4 4" xfId="12323" xr:uid="{00000000-0005-0000-0000-000037350000}"/>
    <cellStyle name="Normal 30 3 5" xfId="2836" xr:uid="{00000000-0005-0000-0000-000038350000}"/>
    <cellStyle name="Normal 30 3 5 2" xfId="5576" xr:uid="{00000000-0005-0000-0000-000039350000}"/>
    <cellStyle name="Normal 30 3 5 2 2" xfId="17144" xr:uid="{00000000-0005-0000-0000-00003A350000}"/>
    <cellStyle name="Normal 30 3 5 3" xfId="12324" xr:uid="{00000000-0005-0000-0000-00003B350000}"/>
    <cellStyle name="Normal 30 3 5 4" xfId="12325" xr:uid="{00000000-0005-0000-0000-00003C350000}"/>
    <cellStyle name="Normal 30 3 6" xfId="5569" xr:uid="{00000000-0005-0000-0000-00003D350000}"/>
    <cellStyle name="Normal 30 3 6 2" xfId="17145" xr:uid="{00000000-0005-0000-0000-00003E350000}"/>
    <cellStyle name="Normal 30 3 7" xfId="12326" xr:uid="{00000000-0005-0000-0000-00003F350000}"/>
    <cellStyle name="Normal 30 3 8" xfId="12327" xr:uid="{00000000-0005-0000-0000-000040350000}"/>
    <cellStyle name="Normal 30 4" xfId="2837" xr:uid="{00000000-0005-0000-0000-000041350000}"/>
    <cellStyle name="Normal 30 4 2" xfId="2838" xr:uid="{00000000-0005-0000-0000-000042350000}"/>
    <cellStyle name="Normal 30 4 2 2" xfId="5578" xr:uid="{00000000-0005-0000-0000-000043350000}"/>
    <cellStyle name="Normal 30 4 2 2 2" xfId="17146" xr:uid="{00000000-0005-0000-0000-000044350000}"/>
    <cellStyle name="Normal 30 4 2 3" xfId="12328" xr:uid="{00000000-0005-0000-0000-000045350000}"/>
    <cellStyle name="Normal 30 4 2 4" xfId="12329" xr:uid="{00000000-0005-0000-0000-000046350000}"/>
    <cellStyle name="Normal 30 4 3" xfId="2839" xr:uid="{00000000-0005-0000-0000-000047350000}"/>
    <cellStyle name="Normal 30 4 3 2" xfId="5579" xr:uid="{00000000-0005-0000-0000-000048350000}"/>
    <cellStyle name="Normal 30 4 3 2 2" xfId="17147" xr:uid="{00000000-0005-0000-0000-000049350000}"/>
    <cellStyle name="Normal 30 4 3 3" xfId="12330" xr:uid="{00000000-0005-0000-0000-00004A350000}"/>
    <cellStyle name="Normal 30 4 3 4" xfId="12331" xr:uid="{00000000-0005-0000-0000-00004B350000}"/>
    <cellStyle name="Normal 30 4 4" xfId="2840" xr:uid="{00000000-0005-0000-0000-00004C350000}"/>
    <cellStyle name="Normal 30 4 4 2" xfId="5580" xr:uid="{00000000-0005-0000-0000-00004D350000}"/>
    <cellStyle name="Normal 30 4 4 2 2" xfId="17148" xr:uid="{00000000-0005-0000-0000-00004E350000}"/>
    <cellStyle name="Normal 30 4 4 3" xfId="12332" xr:uid="{00000000-0005-0000-0000-00004F350000}"/>
    <cellStyle name="Normal 30 4 4 4" xfId="12333" xr:uid="{00000000-0005-0000-0000-000050350000}"/>
    <cellStyle name="Normal 30 4 5" xfId="5577" xr:uid="{00000000-0005-0000-0000-000051350000}"/>
    <cellStyle name="Normal 30 4 5 2" xfId="17149" xr:uid="{00000000-0005-0000-0000-000052350000}"/>
    <cellStyle name="Normal 30 4 6" xfId="12334" xr:uid="{00000000-0005-0000-0000-000053350000}"/>
    <cellStyle name="Normal 30 4 7" xfId="12335" xr:uid="{00000000-0005-0000-0000-000054350000}"/>
    <cellStyle name="Normal 30 5" xfId="2841" xr:uid="{00000000-0005-0000-0000-000055350000}"/>
    <cellStyle name="Normal 30 5 2" xfId="5581" xr:uid="{00000000-0005-0000-0000-000056350000}"/>
    <cellStyle name="Normal 30 5 2 2" xfId="17150" xr:uid="{00000000-0005-0000-0000-000057350000}"/>
    <cellStyle name="Normal 30 5 3" xfId="12336" xr:uid="{00000000-0005-0000-0000-000058350000}"/>
    <cellStyle name="Normal 30 5 4" xfId="12337" xr:uid="{00000000-0005-0000-0000-000059350000}"/>
    <cellStyle name="Normal 30 6" xfId="2842" xr:uid="{00000000-0005-0000-0000-00005A350000}"/>
    <cellStyle name="Normal 30 6 2" xfId="5582" xr:uid="{00000000-0005-0000-0000-00005B350000}"/>
    <cellStyle name="Normal 30 6 2 2" xfId="17151" xr:uid="{00000000-0005-0000-0000-00005C350000}"/>
    <cellStyle name="Normal 30 6 3" xfId="12338" xr:uid="{00000000-0005-0000-0000-00005D350000}"/>
    <cellStyle name="Normal 30 6 4" xfId="12339" xr:uid="{00000000-0005-0000-0000-00005E350000}"/>
    <cellStyle name="Normal 30 7" xfId="2843" xr:uid="{00000000-0005-0000-0000-00005F350000}"/>
    <cellStyle name="Normal 30 7 2" xfId="5583" xr:uid="{00000000-0005-0000-0000-000060350000}"/>
    <cellStyle name="Normal 30 7 2 2" xfId="17152" xr:uid="{00000000-0005-0000-0000-000061350000}"/>
    <cellStyle name="Normal 30 7 3" xfId="12340" xr:uid="{00000000-0005-0000-0000-000062350000}"/>
    <cellStyle name="Normal 30 7 4" xfId="12341" xr:uid="{00000000-0005-0000-0000-000063350000}"/>
    <cellStyle name="Normal 30 8" xfId="12342" xr:uid="{00000000-0005-0000-0000-000064350000}"/>
    <cellStyle name="Normal 30 9" xfId="12343" xr:uid="{00000000-0005-0000-0000-000065350000}"/>
    <cellStyle name="Normal 31" xfId="630" xr:uid="{00000000-0005-0000-0000-000066350000}"/>
    <cellStyle name="Normal 31 10" xfId="12344" xr:uid="{00000000-0005-0000-0000-000067350000}"/>
    <cellStyle name="Normal 31 2" xfId="2844" xr:uid="{00000000-0005-0000-0000-000068350000}"/>
    <cellStyle name="Normal 31 2 2" xfId="2845" xr:uid="{00000000-0005-0000-0000-000069350000}"/>
    <cellStyle name="Normal 31 2 2 2" xfId="2846" xr:uid="{00000000-0005-0000-0000-00006A350000}"/>
    <cellStyle name="Normal 31 2 2 2 2" xfId="5586" xr:uid="{00000000-0005-0000-0000-00006B350000}"/>
    <cellStyle name="Normal 31 2 2 2 2 2" xfId="17153" xr:uid="{00000000-0005-0000-0000-00006C350000}"/>
    <cellStyle name="Normal 31 2 2 2 3" xfId="12345" xr:uid="{00000000-0005-0000-0000-00006D350000}"/>
    <cellStyle name="Normal 31 2 2 2 4" xfId="12346" xr:uid="{00000000-0005-0000-0000-00006E350000}"/>
    <cellStyle name="Normal 31 2 2 3" xfId="2847" xr:uid="{00000000-0005-0000-0000-00006F350000}"/>
    <cellStyle name="Normal 31 2 2 3 2" xfId="5587" xr:uid="{00000000-0005-0000-0000-000070350000}"/>
    <cellStyle name="Normal 31 2 2 3 2 2" xfId="17154" xr:uid="{00000000-0005-0000-0000-000071350000}"/>
    <cellStyle name="Normal 31 2 2 3 3" xfId="12347" xr:uid="{00000000-0005-0000-0000-000072350000}"/>
    <cellStyle name="Normal 31 2 2 3 4" xfId="12348" xr:uid="{00000000-0005-0000-0000-000073350000}"/>
    <cellStyle name="Normal 31 2 2 4" xfId="2848" xr:uid="{00000000-0005-0000-0000-000074350000}"/>
    <cellStyle name="Normal 31 2 2 4 2" xfId="5588" xr:uid="{00000000-0005-0000-0000-000075350000}"/>
    <cellStyle name="Normal 31 2 2 4 2 2" xfId="17155" xr:uid="{00000000-0005-0000-0000-000076350000}"/>
    <cellStyle name="Normal 31 2 2 4 3" xfId="12349" xr:uid="{00000000-0005-0000-0000-000077350000}"/>
    <cellStyle name="Normal 31 2 2 4 4" xfId="12350" xr:uid="{00000000-0005-0000-0000-000078350000}"/>
    <cellStyle name="Normal 31 2 2 5" xfId="5585" xr:uid="{00000000-0005-0000-0000-000079350000}"/>
    <cellStyle name="Normal 31 2 2 5 2" xfId="17156" xr:uid="{00000000-0005-0000-0000-00007A350000}"/>
    <cellStyle name="Normal 31 2 2 6" xfId="12351" xr:uid="{00000000-0005-0000-0000-00007B350000}"/>
    <cellStyle name="Normal 31 2 2 7" xfId="12352" xr:uid="{00000000-0005-0000-0000-00007C350000}"/>
    <cellStyle name="Normal 31 2 3" xfId="2849" xr:uid="{00000000-0005-0000-0000-00007D350000}"/>
    <cellStyle name="Normal 31 2 3 2" xfId="5589" xr:uid="{00000000-0005-0000-0000-00007E350000}"/>
    <cellStyle name="Normal 31 2 3 2 2" xfId="17157" xr:uid="{00000000-0005-0000-0000-00007F350000}"/>
    <cellStyle name="Normal 31 2 3 3" xfId="12353" xr:uid="{00000000-0005-0000-0000-000080350000}"/>
    <cellStyle name="Normal 31 2 3 4" xfId="12354" xr:uid="{00000000-0005-0000-0000-000081350000}"/>
    <cellStyle name="Normal 31 2 4" xfId="2850" xr:uid="{00000000-0005-0000-0000-000082350000}"/>
    <cellStyle name="Normal 31 2 4 2" xfId="5590" xr:uid="{00000000-0005-0000-0000-000083350000}"/>
    <cellStyle name="Normal 31 2 4 2 2" xfId="17158" xr:uid="{00000000-0005-0000-0000-000084350000}"/>
    <cellStyle name="Normal 31 2 4 3" xfId="12355" xr:uid="{00000000-0005-0000-0000-000085350000}"/>
    <cellStyle name="Normal 31 2 4 4" xfId="12356" xr:uid="{00000000-0005-0000-0000-000086350000}"/>
    <cellStyle name="Normal 31 2 5" xfId="2851" xr:uid="{00000000-0005-0000-0000-000087350000}"/>
    <cellStyle name="Normal 31 2 5 2" xfId="5591" xr:uid="{00000000-0005-0000-0000-000088350000}"/>
    <cellStyle name="Normal 31 2 5 2 2" xfId="17159" xr:uid="{00000000-0005-0000-0000-000089350000}"/>
    <cellStyle name="Normal 31 2 5 3" xfId="12357" xr:uid="{00000000-0005-0000-0000-00008A350000}"/>
    <cellStyle name="Normal 31 2 5 4" xfId="12358" xr:uid="{00000000-0005-0000-0000-00008B350000}"/>
    <cellStyle name="Normal 31 2 6" xfId="5584" xr:uid="{00000000-0005-0000-0000-00008C350000}"/>
    <cellStyle name="Normal 31 2 6 2" xfId="17160" xr:uid="{00000000-0005-0000-0000-00008D350000}"/>
    <cellStyle name="Normal 31 2 7" xfId="12359" xr:uid="{00000000-0005-0000-0000-00008E350000}"/>
    <cellStyle name="Normal 31 2 8" xfId="12360" xr:uid="{00000000-0005-0000-0000-00008F350000}"/>
    <cellStyle name="Normal 31 3" xfId="2852" xr:uid="{00000000-0005-0000-0000-000090350000}"/>
    <cellStyle name="Normal 31 3 2" xfId="2853" xr:uid="{00000000-0005-0000-0000-000091350000}"/>
    <cellStyle name="Normal 31 3 2 2" xfId="2854" xr:uid="{00000000-0005-0000-0000-000092350000}"/>
    <cellStyle name="Normal 31 3 2 2 2" xfId="5594" xr:uid="{00000000-0005-0000-0000-000093350000}"/>
    <cellStyle name="Normal 31 3 2 2 2 2" xfId="17161" xr:uid="{00000000-0005-0000-0000-000094350000}"/>
    <cellStyle name="Normal 31 3 2 2 3" xfId="12361" xr:uid="{00000000-0005-0000-0000-000095350000}"/>
    <cellStyle name="Normal 31 3 2 2 4" xfId="12362" xr:uid="{00000000-0005-0000-0000-000096350000}"/>
    <cellStyle name="Normal 31 3 2 3" xfId="2855" xr:uid="{00000000-0005-0000-0000-000097350000}"/>
    <cellStyle name="Normal 31 3 2 3 2" xfId="5595" xr:uid="{00000000-0005-0000-0000-000098350000}"/>
    <cellStyle name="Normal 31 3 2 3 2 2" xfId="17162" xr:uid="{00000000-0005-0000-0000-000099350000}"/>
    <cellStyle name="Normal 31 3 2 3 3" xfId="12363" xr:uid="{00000000-0005-0000-0000-00009A350000}"/>
    <cellStyle name="Normal 31 3 2 3 4" xfId="12364" xr:uid="{00000000-0005-0000-0000-00009B350000}"/>
    <cellStyle name="Normal 31 3 2 4" xfId="2856" xr:uid="{00000000-0005-0000-0000-00009C350000}"/>
    <cellStyle name="Normal 31 3 2 4 2" xfId="5596" xr:uid="{00000000-0005-0000-0000-00009D350000}"/>
    <cellStyle name="Normal 31 3 2 4 2 2" xfId="17163" xr:uid="{00000000-0005-0000-0000-00009E350000}"/>
    <cellStyle name="Normal 31 3 2 4 3" xfId="12365" xr:uid="{00000000-0005-0000-0000-00009F350000}"/>
    <cellStyle name="Normal 31 3 2 4 4" xfId="12366" xr:uid="{00000000-0005-0000-0000-0000A0350000}"/>
    <cellStyle name="Normal 31 3 2 5" xfId="5593" xr:uid="{00000000-0005-0000-0000-0000A1350000}"/>
    <cellStyle name="Normal 31 3 2 5 2" xfId="17164" xr:uid="{00000000-0005-0000-0000-0000A2350000}"/>
    <cellStyle name="Normal 31 3 2 6" xfId="12367" xr:uid="{00000000-0005-0000-0000-0000A3350000}"/>
    <cellStyle name="Normal 31 3 2 7" xfId="12368" xr:uid="{00000000-0005-0000-0000-0000A4350000}"/>
    <cellStyle name="Normal 31 3 3" xfId="2857" xr:uid="{00000000-0005-0000-0000-0000A5350000}"/>
    <cellStyle name="Normal 31 3 3 2" xfId="5597" xr:uid="{00000000-0005-0000-0000-0000A6350000}"/>
    <cellStyle name="Normal 31 3 3 2 2" xfId="17165" xr:uid="{00000000-0005-0000-0000-0000A7350000}"/>
    <cellStyle name="Normal 31 3 3 3" xfId="12369" xr:uid="{00000000-0005-0000-0000-0000A8350000}"/>
    <cellStyle name="Normal 31 3 3 4" xfId="12370" xr:uid="{00000000-0005-0000-0000-0000A9350000}"/>
    <cellStyle name="Normal 31 3 4" xfId="2858" xr:uid="{00000000-0005-0000-0000-0000AA350000}"/>
    <cellStyle name="Normal 31 3 4 2" xfId="5598" xr:uid="{00000000-0005-0000-0000-0000AB350000}"/>
    <cellStyle name="Normal 31 3 4 2 2" xfId="17166" xr:uid="{00000000-0005-0000-0000-0000AC350000}"/>
    <cellStyle name="Normal 31 3 4 3" xfId="12371" xr:uid="{00000000-0005-0000-0000-0000AD350000}"/>
    <cellStyle name="Normal 31 3 4 4" xfId="12372" xr:uid="{00000000-0005-0000-0000-0000AE350000}"/>
    <cellStyle name="Normal 31 3 5" xfId="2859" xr:uid="{00000000-0005-0000-0000-0000AF350000}"/>
    <cellStyle name="Normal 31 3 5 2" xfId="5599" xr:uid="{00000000-0005-0000-0000-0000B0350000}"/>
    <cellStyle name="Normal 31 3 5 2 2" xfId="17167" xr:uid="{00000000-0005-0000-0000-0000B1350000}"/>
    <cellStyle name="Normal 31 3 5 3" xfId="12373" xr:uid="{00000000-0005-0000-0000-0000B2350000}"/>
    <cellStyle name="Normal 31 3 5 4" xfId="12374" xr:uid="{00000000-0005-0000-0000-0000B3350000}"/>
    <cellStyle name="Normal 31 3 6" xfId="5592" xr:uid="{00000000-0005-0000-0000-0000B4350000}"/>
    <cellStyle name="Normal 31 3 6 2" xfId="17168" xr:uid="{00000000-0005-0000-0000-0000B5350000}"/>
    <cellStyle name="Normal 31 3 7" xfId="12375" xr:uid="{00000000-0005-0000-0000-0000B6350000}"/>
    <cellStyle name="Normal 31 3 8" xfId="12376" xr:uid="{00000000-0005-0000-0000-0000B7350000}"/>
    <cellStyle name="Normal 31 4" xfId="2860" xr:uid="{00000000-0005-0000-0000-0000B8350000}"/>
    <cellStyle name="Normal 31 4 2" xfId="2861" xr:uid="{00000000-0005-0000-0000-0000B9350000}"/>
    <cellStyle name="Normal 31 4 2 2" xfId="5601" xr:uid="{00000000-0005-0000-0000-0000BA350000}"/>
    <cellStyle name="Normal 31 4 2 2 2" xfId="17169" xr:uid="{00000000-0005-0000-0000-0000BB350000}"/>
    <cellStyle name="Normal 31 4 2 3" xfId="12377" xr:uid="{00000000-0005-0000-0000-0000BC350000}"/>
    <cellStyle name="Normal 31 4 2 4" xfId="12378" xr:uid="{00000000-0005-0000-0000-0000BD350000}"/>
    <cellStyle name="Normal 31 4 3" xfId="2862" xr:uid="{00000000-0005-0000-0000-0000BE350000}"/>
    <cellStyle name="Normal 31 4 3 2" xfId="5602" xr:uid="{00000000-0005-0000-0000-0000BF350000}"/>
    <cellStyle name="Normal 31 4 3 2 2" xfId="17170" xr:uid="{00000000-0005-0000-0000-0000C0350000}"/>
    <cellStyle name="Normal 31 4 3 3" xfId="12379" xr:uid="{00000000-0005-0000-0000-0000C1350000}"/>
    <cellStyle name="Normal 31 4 3 4" xfId="12380" xr:uid="{00000000-0005-0000-0000-0000C2350000}"/>
    <cellStyle name="Normal 31 4 4" xfId="2863" xr:uid="{00000000-0005-0000-0000-0000C3350000}"/>
    <cellStyle name="Normal 31 4 4 2" xfId="5603" xr:uid="{00000000-0005-0000-0000-0000C4350000}"/>
    <cellStyle name="Normal 31 4 4 2 2" xfId="17171" xr:uid="{00000000-0005-0000-0000-0000C5350000}"/>
    <cellStyle name="Normal 31 4 4 3" xfId="12381" xr:uid="{00000000-0005-0000-0000-0000C6350000}"/>
    <cellStyle name="Normal 31 4 4 4" xfId="12382" xr:uid="{00000000-0005-0000-0000-0000C7350000}"/>
    <cellStyle name="Normal 31 4 5" xfId="5600" xr:uid="{00000000-0005-0000-0000-0000C8350000}"/>
    <cellStyle name="Normal 31 4 5 2" xfId="17172" xr:uid="{00000000-0005-0000-0000-0000C9350000}"/>
    <cellStyle name="Normal 31 4 6" xfId="12383" xr:uid="{00000000-0005-0000-0000-0000CA350000}"/>
    <cellStyle name="Normal 31 4 7" xfId="12384" xr:uid="{00000000-0005-0000-0000-0000CB350000}"/>
    <cellStyle name="Normal 31 5" xfId="2864" xr:uid="{00000000-0005-0000-0000-0000CC350000}"/>
    <cellStyle name="Normal 31 5 2" xfId="5604" xr:uid="{00000000-0005-0000-0000-0000CD350000}"/>
    <cellStyle name="Normal 31 5 2 2" xfId="17173" xr:uid="{00000000-0005-0000-0000-0000CE350000}"/>
    <cellStyle name="Normal 31 5 3" xfId="12385" xr:uid="{00000000-0005-0000-0000-0000CF350000}"/>
    <cellStyle name="Normal 31 5 4" xfId="12386" xr:uid="{00000000-0005-0000-0000-0000D0350000}"/>
    <cellStyle name="Normal 31 6" xfId="2865" xr:uid="{00000000-0005-0000-0000-0000D1350000}"/>
    <cellStyle name="Normal 31 6 2" xfId="5605" xr:uid="{00000000-0005-0000-0000-0000D2350000}"/>
    <cellStyle name="Normal 31 6 2 2" xfId="17174" xr:uid="{00000000-0005-0000-0000-0000D3350000}"/>
    <cellStyle name="Normal 31 6 3" xfId="12387" xr:uid="{00000000-0005-0000-0000-0000D4350000}"/>
    <cellStyle name="Normal 31 6 4" xfId="12388" xr:uid="{00000000-0005-0000-0000-0000D5350000}"/>
    <cellStyle name="Normal 31 7" xfId="2866" xr:uid="{00000000-0005-0000-0000-0000D6350000}"/>
    <cellStyle name="Normal 31 7 2" xfId="5606" xr:uid="{00000000-0005-0000-0000-0000D7350000}"/>
    <cellStyle name="Normal 31 7 2 2" xfId="17175" xr:uid="{00000000-0005-0000-0000-0000D8350000}"/>
    <cellStyle name="Normal 31 7 3" xfId="12389" xr:uid="{00000000-0005-0000-0000-0000D9350000}"/>
    <cellStyle name="Normal 31 7 4" xfId="12390" xr:uid="{00000000-0005-0000-0000-0000DA350000}"/>
    <cellStyle name="Normal 31 8" xfId="4017" xr:uid="{00000000-0005-0000-0000-0000DB350000}"/>
    <cellStyle name="Normal 31 8 2" xfId="12391" xr:uid="{00000000-0005-0000-0000-0000DC350000}"/>
    <cellStyle name="Normal 31 8 3" xfId="12392" xr:uid="{00000000-0005-0000-0000-0000DD350000}"/>
    <cellStyle name="Normal 31 9" xfId="12393" xr:uid="{00000000-0005-0000-0000-0000DE350000}"/>
    <cellStyle name="Normal 32" xfId="383" xr:uid="{00000000-0005-0000-0000-0000DF350000}"/>
    <cellStyle name="Normal 32 2" xfId="4018" xr:uid="{00000000-0005-0000-0000-0000E0350000}"/>
    <cellStyle name="Normal 32 3" xfId="12394" xr:uid="{00000000-0005-0000-0000-0000E1350000}"/>
    <cellStyle name="Normal 32 4" xfId="12395" xr:uid="{00000000-0005-0000-0000-0000E2350000}"/>
    <cellStyle name="Normal 33" xfId="632" xr:uid="{00000000-0005-0000-0000-0000E3350000}"/>
    <cellStyle name="Normal 33 2" xfId="4019" xr:uid="{00000000-0005-0000-0000-0000E4350000}"/>
    <cellStyle name="Normal 33 2 2" xfId="14241" xr:uid="{00000000-0005-0000-0000-0000E5350000}"/>
    <cellStyle name="Normal 33 3" xfId="6190" xr:uid="{00000000-0005-0000-0000-0000E6350000}"/>
    <cellStyle name="Normal 33 3 2" xfId="17176" xr:uid="{00000000-0005-0000-0000-0000E7350000}"/>
    <cellStyle name="Normal 33 4" xfId="12396" xr:uid="{00000000-0005-0000-0000-0000E8350000}"/>
    <cellStyle name="Normal 33 5" xfId="12397" xr:uid="{00000000-0005-0000-0000-0000E9350000}"/>
    <cellStyle name="Normal 34" xfId="2867" xr:uid="{00000000-0005-0000-0000-0000EA350000}"/>
    <cellStyle name="Normal 34 10" xfId="12398" xr:uid="{00000000-0005-0000-0000-0000EB350000}"/>
    <cellStyle name="Normal 34 11" xfId="12399" xr:uid="{00000000-0005-0000-0000-0000EC350000}"/>
    <cellStyle name="Normal 34 2" xfId="2868" xr:uid="{00000000-0005-0000-0000-0000ED350000}"/>
    <cellStyle name="Normal 34 2 2" xfId="2869" xr:uid="{00000000-0005-0000-0000-0000EE350000}"/>
    <cellStyle name="Normal 34 2 2 2" xfId="2870" xr:uid="{00000000-0005-0000-0000-0000EF350000}"/>
    <cellStyle name="Normal 34 2 2 2 2" xfId="5608" xr:uid="{00000000-0005-0000-0000-0000F0350000}"/>
    <cellStyle name="Normal 34 2 2 2 2 2" xfId="17177" xr:uid="{00000000-0005-0000-0000-0000F1350000}"/>
    <cellStyle name="Normal 34 2 2 2 3" xfId="12400" xr:uid="{00000000-0005-0000-0000-0000F2350000}"/>
    <cellStyle name="Normal 34 2 2 2 4" xfId="12401" xr:uid="{00000000-0005-0000-0000-0000F3350000}"/>
    <cellStyle name="Normal 34 2 2 3" xfId="2871" xr:uid="{00000000-0005-0000-0000-0000F4350000}"/>
    <cellStyle name="Normal 34 2 2 3 2" xfId="5609" xr:uid="{00000000-0005-0000-0000-0000F5350000}"/>
    <cellStyle name="Normal 34 2 2 3 2 2" xfId="17178" xr:uid="{00000000-0005-0000-0000-0000F6350000}"/>
    <cellStyle name="Normal 34 2 2 3 3" xfId="12402" xr:uid="{00000000-0005-0000-0000-0000F7350000}"/>
    <cellStyle name="Normal 34 2 2 3 4" xfId="12403" xr:uid="{00000000-0005-0000-0000-0000F8350000}"/>
    <cellStyle name="Normal 34 2 2 4" xfId="2872" xr:uid="{00000000-0005-0000-0000-0000F9350000}"/>
    <cellStyle name="Normal 34 2 2 4 2" xfId="5610" xr:uid="{00000000-0005-0000-0000-0000FA350000}"/>
    <cellStyle name="Normal 34 2 2 4 2 2" xfId="17179" xr:uid="{00000000-0005-0000-0000-0000FB350000}"/>
    <cellStyle name="Normal 34 2 2 4 3" xfId="12404" xr:uid="{00000000-0005-0000-0000-0000FC350000}"/>
    <cellStyle name="Normal 34 2 2 4 4" xfId="12405" xr:uid="{00000000-0005-0000-0000-0000FD350000}"/>
    <cellStyle name="Normal 34 2 2 5" xfId="5607" xr:uid="{00000000-0005-0000-0000-0000FE350000}"/>
    <cellStyle name="Normal 34 2 2 5 2" xfId="17180" xr:uid="{00000000-0005-0000-0000-0000FF350000}"/>
    <cellStyle name="Normal 34 2 2 6" xfId="12406" xr:uid="{00000000-0005-0000-0000-000000360000}"/>
    <cellStyle name="Normal 34 2 2 7" xfId="12407" xr:uid="{00000000-0005-0000-0000-000001360000}"/>
    <cellStyle name="Normal 34 2 3" xfId="2873" xr:uid="{00000000-0005-0000-0000-000002360000}"/>
    <cellStyle name="Normal 34 2 3 2" xfId="5611" xr:uid="{00000000-0005-0000-0000-000003360000}"/>
    <cellStyle name="Normal 34 2 3 2 2" xfId="17181" xr:uid="{00000000-0005-0000-0000-000004360000}"/>
    <cellStyle name="Normal 34 2 3 3" xfId="12408" xr:uid="{00000000-0005-0000-0000-000005360000}"/>
    <cellStyle name="Normal 34 2 3 4" xfId="12409" xr:uid="{00000000-0005-0000-0000-000006360000}"/>
    <cellStyle name="Normal 34 2 4" xfId="2874" xr:uid="{00000000-0005-0000-0000-000007360000}"/>
    <cellStyle name="Normal 34 2 4 2" xfId="5612" xr:uid="{00000000-0005-0000-0000-000008360000}"/>
    <cellStyle name="Normal 34 2 4 2 2" xfId="17182" xr:uid="{00000000-0005-0000-0000-000009360000}"/>
    <cellStyle name="Normal 34 2 4 3" xfId="12410" xr:uid="{00000000-0005-0000-0000-00000A360000}"/>
    <cellStyle name="Normal 34 2 4 4" xfId="12411" xr:uid="{00000000-0005-0000-0000-00000B360000}"/>
    <cellStyle name="Normal 34 2 5" xfId="2875" xr:uid="{00000000-0005-0000-0000-00000C360000}"/>
    <cellStyle name="Normal 34 2 5 2" xfId="5613" xr:uid="{00000000-0005-0000-0000-00000D360000}"/>
    <cellStyle name="Normal 34 2 5 2 2" xfId="17183" xr:uid="{00000000-0005-0000-0000-00000E360000}"/>
    <cellStyle name="Normal 34 2 5 3" xfId="12412" xr:uid="{00000000-0005-0000-0000-00000F360000}"/>
    <cellStyle name="Normal 34 2 5 4" xfId="12413" xr:uid="{00000000-0005-0000-0000-000010360000}"/>
    <cellStyle name="Normal 34 2 6" xfId="4053" xr:uid="{00000000-0005-0000-0000-000011360000}"/>
    <cellStyle name="Normal 34 2 7" xfId="12414" xr:uid="{00000000-0005-0000-0000-000012360000}"/>
    <cellStyle name="Normal 34 2 8" xfId="12415" xr:uid="{00000000-0005-0000-0000-000013360000}"/>
    <cellStyle name="Normal 34 3" xfId="2876" xr:uid="{00000000-0005-0000-0000-000014360000}"/>
    <cellStyle name="Normal 34 3 2" xfId="2877" xr:uid="{00000000-0005-0000-0000-000015360000}"/>
    <cellStyle name="Normal 34 3 2 2" xfId="2878" xr:uid="{00000000-0005-0000-0000-000016360000}"/>
    <cellStyle name="Normal 34 3 2 2 2" xfId="5616" xr:uid="{00000000-0005-0000-0000-000017360000}"/>
    <cellStyle name="Normal 34 3 2 2 2 2" xfId="17184" xr:uid="{00000000-0005-0000-0000-000018360000}"/>
    <cellStyle name="Normal 34 3 2 2 3" xfId="12416" xr:uid="{00000000-0005-0000-0000-000019360000}"/>
    <cellStyle name="Normal 34 3 2 2 4" xfId="12417" xr:uid="{00000000-0005-0000-0000-00001A360000}"/>
    <cellStyle name="Normal 34 3 2 3" xfId="2879" xr:uid="{00000000-0005-0000-0000-00001B360000}"/>
    <cellStyle name="Normal 34 3 2 3 2" xfId="5617" xr:uid="{00000000-0005-0000-0000-00001C360000}"/>
    <cellStyle name="Normal 34 3 2 3 2 2" xfId="17185" xr:uid="{00000000-0005-0000-0000-00001D360000}"/>
    <cellStyle name="Normal 34 3 2 3 3" xfId="12418" xr:uid="{00000000-0005-0000-0000-00001E360000}"/>
    <cellStyle name="Normal 34 3 2 3 4" xfId="12419" xr:uid="{00000000-0005-0000-0000-00001F360000}"/>
    <cellStyle name="Normal 34 3 2 4" xfId="2880" xr:uid="{00000000-0005-0000-0000-000020360000}"/>
    <cellStyle name="Normal 34 3 2 4 2" xfId="5618" xr:uid="{00000000-0005-0000-0000-000021360000}"/>
    <cellStyle name="Normal 34 3 2 4 2 2" xfId="17186" xr:uid="{00000000-0005-0000-0000-000022360000}"/>
    <cellStyle name="Normal 34 3 2 4 3" xfId="12420" xr:uid="{00000000-0005-0000-0000-000023360000}"/>
    <cellStyle name="Normal 34 3 2 4 4" xfId="12421" xr:uid="{00000000-0005-0000-0000-000024360000}"/>
    <cellStyle name="Normal 34 3 2 5" xfId="5615" xr:uid="{00000000-0005-0000-0000-000025360000}"/>
    <cellStyle name="Normal 34 3 2 5 2" xfId="17187" xr:uid="{00000000-0005-0000-0000-000026360000}"/>
    <cellStyle name="Normal 34 3 2 6" xfId="12422" xr:uid="{00000000-0005-0000-0000-000027360000}"/>
    <cellStyle name="Normal 34 3 2 7" xfId="12423" xr:uid="{00000000-0005-0000-0000-000028360000}"/>
    <cellStyle name="Normal 34 3 3" xfId="2881" xr:uid="{00000000-0005-0000-0000-000029360000}"/>
    <cellStyle name="Normal 34 3 3 2" xfId="5619" xr:uid="{00000000-0005-0000-0000-00002A360000}"/>
    <cellStyle name="Normal 34 3 3 2 2" xfId="17188" xr:uid="{00000000-0005-0000-0000-00002B360000}"/>
    <cellStyle name="Normal 34 3 3 3" xfId="12424" xr:uid="{00000000-0005-0000-0000-00002C360000}"/>
    <cellStyle name="Normal 34 3 3 4" xfId="12425" xr:uid="{00000000-0005-0000-0000-00002D360000}"/>
    <cellStyle name="Normal 34 3 4" xfId="2882" xr:uid="{00000000-0005-0000-0000-00002E360000}"/>
    <cellStyle name="Normal 34 3 4 2" xfId="5620" xr:uid="{00000000-0005-0000-0000-00002F360000}"/>
    <cellStyle name="Normal 34 3 4 2 2" xfId="17189" xr:uid="{00000000-0005-0000-0000-000030360000}"/>
    <cellStyle name="Normal 34 3 4 3" xfId="12426" xr:uid="{00000000-0005-0000-0000-000031360000}"/>
    <cellStyle name="Normal 34 3 4 4" xfId="12427" xr:uid="{00000000-0005-0000-0000-000032360000}"/>
    <cellStyle name="Normal 34 3 5" xfId="2883" xr:uid="{00000000-0005-0000-0000-000033360000}"/>
    <cellStyle name="Normal 34 3 5 2" xfId="5621" xr:uid="{00000000-0005-0000-0000-000034360000}"/>
    <cellStyle name="Normal 34 3 5 2 2" xfId="17190" xr:uid="{00000000-0005-0000-0000-000035360000}"/>
    <cellStyle name="Normal 34 3 5 3" xfId="12428" xr:uid="{00000000-0005-0000-0000-000036360000}"/>
    <cellStyle name="Normal 34 3 5 4" xfId="12429" xr:uid="{00000000-0005-0000-0000-000037360000}"/>
    <cellStyle name="Normal 34 3 6" xfId="5614" xr:uid="{00000000-0005-0000-0000-000038360000}"/>
    <cellStyle name="Normal 34 3 6 2" xfId="17191" xr:uid="{00000000-0005-0000-0000-000039360000}"/>
    <cellStyle name="Normal 34 3 7" xfId="12430" xr:uid="{00000000-0005-0000-0000-00003A360000}"/>
    <cellStyle name="Normal 34 3 8" xfId="12431" xr:uid="{00000000-0005-0000-0000-00003B360000}"/>
    <cellStyle name="Normal 34 4" xfId="2884" xr:uid="{00000000-0005-0000-0000-00003C360000}"/>
    <cellStyle name="Normal 34 4 2" xfId="2885" xr:uid="{00000000-0005-0000-0000-00003D360000}"/>
    <cellStyle name="Normal 34 4 2 2" xfId="5623" xr:uid="{00000000-0005-0000-0000-00003E360000}"/>
    <cellStyle name="Normal 34 4 2 2 2" xfId="17192" xr:uid="{00000000-0005-0000-0000-00003F360000}"/>
    <cellStyle name="Normal 34 4 2 3" xfId="12432" xr:uid="{00000000-0005-0000-0000-000040360000}"/>
    <cellStyle name="Normal 34 4 2 4" xfId="12433" xr:uid="{00000000-0005-0000-0000-000041360000}"/>
    <cellStyle name="Normal 34 4 3" xfId="2886" xr:uid="{00000000-0005-0000-0000-000042360000}"/>
    <cellStyle name="Normal 34 4 3 2" xfId="5624" xr:uid="{00000000-0005-0000-0000-000043360000}"/>
    <cellStyle name="Normal 34 4 3 2 2" xfId="17193" xr:uid="{00000000-0005-0000-0000-000044360000}"/>
    <cellStyle name="Normal 34 4 3 3" xfId="12434" xr:uid="{00000000-0005-0000-0000-000045360000}"/>
    <cellStyle name="Normal 34 4 3 4" xfId="12435" xr:uid="{00000000-0005-0000-0000-000046360000}"/>
    <cellStyle name="Normal 34 4 4" xfId="2887" xr:uid="{00000000-0005-0000-0000-000047360000}"/>
    <cellStyle name="Normal 34 4 4 2" xfId="5625" xr:uid="{00000000-0005-0000-0000-000048360000}"/>
    <cellStyle name="Normal 34 4 4 2 2" xfId="17194" xr:uid="{00000000-0005-0000-0000-000049360000}"/>
    <cellStyle name="Normal 34 4 4 3" xfId="12436" xr:uid="{00000000-0005-0000-0000-00004A360000}"/>
    <cellStyle name="Normal 34 4 4 4" xfId="12437" xr:uid="{00000000-0005-0000-0000-00004B360000}"/>
    <cellStyle name="Normal 34 4 5" xfId="5622" xr:uid="{00000000-0005-0000-0000-00004C360000}"/>
    <cellStyle name="Normal 34 4 5 2" xfId="17195" xr:uid="{00000000-0005-0000-0000-00004D360000}"/>
    <cellStyle name="Normal 34 4 6" xfId="12438" xr:uid="{00000000-0005-0000-0000-00004E360000}"/>
    <cellStyle name="Normal 34 4 7" xfId="12439" xr:uid="{00000000-0005-0000-0000-00004F360000}"/>
    <cellStyle name="Normal 34 5" xfId="2888" xr:uid="{00000000-0005-0000-0000-000050360000}"/>
    <cellStyle name="Normal 34 5 2" xfId="5626" xr:uid="{00000000-0005-0000-0000-000051360000}"/>
    <cellStyle name="Normal 34 5 2 2" xfId="17196" xr:uid="{00000000-0005-0000-0000-000052360000}"/>
    <cellStyle name="Normal 34 5 3" xfId="12440" xr:uid="{00000000-0005-0000-0000-000053360000}"/>
    <cellStyle name="Normal 34 5 4" xfId="12441" xr:uid="{00000000-0005-0000-0000-000054360000}"/>
    <cellStyle name="Normal 34 6" xfId="2889" xr:uid="{00000000-0005-0000-0000-000055360000}"/>
    <cellStyle name="Normal 34 6 2" xfId="5627" xr:uid="{00000000-0005-0000-0000-000056360000}"/>
    <cellStyle name="Normal 34 6 2 2" xfId="17197" xr:uid="{00000000-0005-0000-0000-000057360000}"/>
    <cellStyle name="Normal 34 6 3" xfId="12442" xr:uid="{00000000-0005-0000-0000-000058360000}"/>
    <cellStyle name="Normal 34 6 4" xfId="12443" xr:uid="{00000000-0005-0000-0000-000059360000}"/>
    <cellStyle name="Normal 34 7" xfId="2890" xr:uid="{00000000-0005-0000-0000-00005A360000}"/>
    <cellStyle name="Normal 34 7 2" xfId="5628" xr:uid="{00000000-0005-0000-0000-00005B360000}"/>
    <cellStyle name="Normal 34 7 2 2" xfId="17198" xr:uid="{00000000-0005-0000-0000-00005C360000}"/>
    <cellStyle name="Normal 34 7 3" xfId="12444" xr:uid="{00000000-0005-0000-0000-00005D360000}"/>
    <cellStyle name="Normal 34 7 4" xfId="12445" xr:uid="{00000000-0005-0000-0000-00005E360000}"/>
    <cellStyle name="Normal 34 8" xfId="4020" xr:uid="{00000000-0005-0000-0000-00005F360000}"/>
    <cellStyle name="Normal 34 8 2" xfId="17199" xr:uid="{00000000-0005-0000-0000-000060360000}"/>
    <cellStyle name="Normal 34 9" xfId="6176" xr:uid="{00000000-0005-0000-0000-000061360000}"/>
    <cellStyle name="Normal 34 9 2" xfId="12446" xr:uid="{00000000-0005-0000-0000-000062360000}"/>
    <cellStyle name="Normal 34 9 2 2" xfId="12447" xr:uid="{00000000-0005-0000-0000-000063360000}"/>
    <cellStyle name="Normal 35" xfId="611" xr:uid="{00000000-0005-0000-0000-000064360000}"/>
    <cellStyle name="Normal 35 2" xfId="4021" xr:uid="{00000000-0005-0000-0000-000065360000}"/>
    <cellStyle name="Normal 35 2 2" xfId="17200" xr:uid="{00000000-0005-0000-0000-000066360000}"/>
    <cellStyle name="Normal 35 3" xfId="12448" xr:uid="{00000000-0005-0000-0000-000067360000}"/>
    <cellStyle name="Normal 35 3 2" xfId="17201" xr:uid="{00000000-0005-0000-0000-000068360000}"/>
    <cellStyle name="Normal 35 4" xfId="12449" xr:uid="{00000000-0005-0000-0000-000069360000}"/>
    <cellStyle name="Normal 36" xfId="2891" xr:uid="{00000000-0005-0000-0000-00006A360000}"/>
    <cellStyle name="Normal 36 2" xfId="3905" xr:uid="{00000000-0005-0000-0000-00006B360000}"/>
    <cellStyle name="Normal 36 3" xfId="14242" xr:uid="{00000000-0005-0000-0000-00006C360000}"/>
    <cellStyle name="Normal 36 4" xfId="17202" xr:uid="{00000000-0005-0000-0000-00006D360000}"/>
    <cellStyle name="Normal 37" xfId="2892" xr:uid="{00000000-0005-0000-0000-00006E360000}"/>
    <cellStyle name="Normal 37 10" xfId="2893" xr:uid="{00000000-0005-0000-0000-00006F360000}"/>
    <cellStyle name="Normal 37 10 2" xfId="5629" xr:uid="{00000000-0005-0000-0000-000070360000}"/>
    <cellStyle name="Normal 37 10 2 2" xfId="12450" xr:uid="{00000000-0005-0000-0000-000071360000}"/>
    <cellStyle name="Normal 37 10 2 2 2" xfId="12451" xr:uid="{00000000-0005-0000-0000-000072360000}"/>
    <cellStyle name="Normal 37 10 2 2 3" xfId="17203" xr:uid="{00000000-0005-0000-0000-000073360000}"/>
    <cellStyle name="Normal 37 10 2 3" xfId="17204" xr:uid="{00000000-0005-0000-0000-000074360000}"/>
    <cellStyle name="Normal 37 10 2 4" xfId="17205" xr:uid="{00000000-0005-0000-0000-000075360000}"/>
    <cellStyle name="Normal 37 10 3" xfId="12452" xr:uid="{00000000-0005-0000-0000-000076360000}"/>
    <cellStyle name="Normal 37 10 3 2" xfId="12453" xr:uid="{00000000-0005-0000-0000-000077360000}"/>
    <cellStyle name="Normal 37 10 4" xfId="17206" xr:uid="{00000000-0005-0000-0000-000078360000}"/>
    <cellStyle name="Normal 37 10 5" xfId="17207" xr:uid="{00000000-0005-0000-0000-000079360000}"/>
    <cellStyle name="Normal 37 11" xfId="4201" xr:uid="{00000000-0005-0000-0000-00007A360000}"/>
    <cellStyle name="Normal 37 11 2" xfId="17208" xr:uid="{00000000-0005-0000-0000-00007B360000}"/>
    <cellStyle name="Normal 37 12" xfId="14108" xr:uid="{00000000-0005-0000-0000-00007C360000}"/>
    <cellStyle name="Normal 37 2" xfId="2894" xr:uid="{00000000-0005-0000-0000-00007D360000}"/>
    <cellStyle name="Normal 37 2 2" xfId="2895" xr:uid="{00000000-0005-0000-0000-00007E360000}"/>
    <cellStyle name="Normal 37 2 2 2" xfId="5631" xr:uid="{00000000-0005-0000-0000-00007F360000}"/>
    <cellStyle name="Normal 37 2 2 2 2" xfId="12454" xr:uid="{00000000-0005-0000-0000-000080360000}"/>
    <cellStyle name="Normal 37 2 2 2 2 2" xfId="12455" xr:uid="{00000000-0005-0000-0000-000081360000}"/>
    <cellStyle name="Normal 37 2 2 2 2 3" xfId="17209" xr:uid="{00000000-0005-0000-0000-000082360000}"/>
    <cellStyle name="Normal 37 2 2 2 3" xfId="17210" xr:uid="{00000000-0005-0000-0000-000083360000}"/>
    <cellStyle name="Normal 37 2 2 2 4" xfId="17211" xr:uid="{00000000-0005-0000-0000-000084360000}"/>
    <cellStyle name="Normal 37 2 2 3" xfId="12456" xr:uid="{00000000-0005-0000-0000-000085360000}"/>
    <cellStyle name="Normal 37 2 2 3 2" xfId="12457" xr:uid="{00000000-0005-0000-0000-000086360000}"/>
    <cellStyle name="Normal 37 2 2 4" xfId="17212" xr:uid="{00000000-0005-0000-0000-000087360000}"/>
    <cellStyle name="Normal 37 2 2 5" xfId="17213" xr:uid="{00000000-0005-0000-0000-000088360000}"/>
    <cellStyle name="Normal 37 2 3" xfId="2896" xr:uid="{00000000-0005-0000-0000-000089360000}"/>
    <cellStyle name="Normal 37 2 3 2" xfId="5632" xr:uid="{00000000-0005-0000-0000-00008A360000}"/>
    <cellStyle name="Normal 37 2 3 2 2" xfId="12458" xr:uid="{00000000-0005-0000-0000-00008B360000}"/>
    <cellStyle name="Normal 37 2 3 2 2 2" xfId="12459" xr:uid="{00000000-0005-0000-0000-00008C360000}"/>
    <cellStyle name="Normal 37 2 3 2 2 3" xfId="17214" xr:uid="{00000000-0005-0000-0000-00008D360000}"/>
    <cellStyle name="Normal 37 2 3 2 3" xfId="17215" xr:uid="{00000000-0005-0000-0000-00008E360000}"/>
    <cellStyle name="Normal 37 2 3 2 4" xfId="17216" xr:uid="{00000000-0005-0000-0000-00008F360000}"/>
    <cellStyle name="Normal 37 2 3 3" xfId="12460" xr:uid="{00000000-0005-0000-0000-000090360000}"/>
    <cellStyle name="Normal 37 2 3 3 2" xfId="12461" xr:uid="{00000000-0005-0000-0000-000091360000}"/>
    <cellStyle name="Normal 37 2 3 4" xfId="17217" xr:uid="{00000000-0005-0000-0000-000092360000}"/>
    <cellStyle name="Normal 37 2 3 5" xfId="17218" xr:uid="{00000000-0005-0000-0000-000093360000}"/>
    <cellStyle name="Normal 37 2 4" xfId="2897" xr:uid="{00000000-0005-0000-0000-000094360000}"/>
    <cellStyle name="Normal 37 2 4 2" xfId="5633" xr:uid="{00000000-0005-0000-0000-000095360000}"/>
    <cellStyle name="Normal 37 2 4 2 2" xfId="12462" xr:uid="{00000000-0005-0000-0000-000096360000}"/>
    <cellStyle name="Normal 37 2 4 2 2 2" xfId="12463" xr:uid="{00000000-0005-0000-0000-000097360000}"/>
    <cellStyle name="Normal 37 2 4 2 2 3" xfId="17219" xr:uid="{00000000-0005-0000-0000-000098360000}"/>
    <cellStyle name="Normal 37 2 4 2 3" xfId="17220" xr:uid="{00000000-0005-0000-0000-000099360000}"/>
    <cellStyle name="Normal 37 2 4 2 4" xfId="17221" xr:uid="{00000000-0005-0000-0000-00009A360000}"/>
    <cellStyle name="Normal 37 2 4 3" xfId="12464" xr:uid="{00000000-0005-0000-0000-00009B360000}"/>
    <cellStyle name="Normal 37 2 4 3 2" xfId="12465" xr:uid="{00000000-0005-0000-0000-00009C360000}"/>
    <cellStyle name="Normal 37 2 4 4" xfId="17222" xr:uid="{00000000-0005-0000-0000-00009D360000}"/>
    <cellStyle name="Normal 37 2 4 5" xfId="17223" xr:uid="{00000000-0005-0000-0000-00009E360000}"/>
    <cellStyle name="Normal 37 2 5" xfId="5630" xr:uid="{00000000-0005-0000-0000-00009F360000}"/>
    <cellStyle name="Normal 37 2 5 2" xfId="12466" xr:uid="{00000000-0005-0000-0000-0000A0360000}"/>
    <cellStyle name="Normal 37 2 5 2 2" xfId="12467" xr:uid="{00000000-0005-0000-0000-0000A1360000}"/>
    <cellStyle name="Normal 37 2 5 2 3" xfId="17224" xr:uid="{00000000-0005-0000-0000-0000A2360000}"/>
    <cellStyle name="Normal 37 2 5 3" xfId="17225" xr:uid="{00000000-0005-0000-0000-0000A3360000}"/>
    <cellStyle name="Normal 37 2 5 4" xfId="17226" xr:uid="{00000000-0005-0000-0000-0000A4360000}"/>
    <cellStyle name="Normal 37 2 6" xfId="12468" xr:uid="{00000000-0005-0000-0000-0000A5360000}"/>
    <cellStyle name="Normal 37 2 6 2" xfId="12469" xr:uid="{00000000-0005-0000-0000-0000A6360000}"/>
    <cellStyle name="Normal 37 2 7" xfId="17227" xr:uid="{00000000-0005-0000-0000-0000A7360000}"/>
    <cellStyle name="Normal 37 2 8" xfId="17228" xr:uid="{00000000-0005-0000-0000-0000A8360000}"/>
    <cellStyle name="Normal 37 3" xfId="2898" xr:uid="{00000000-0005-0000-0000-0000A9360000}"/>
    <cellStyle name="Normal 37 3 2" xfId="2899" xr:uid="{00000000-0005-0000-0000-0000AA360000}"/>
    <cellStyle name="Normal 37 3 2 2" xfId="5635" xr:uid="{00000000-0005-0000-0000-0000AB360000}"/>
    <cellStyle name="Normal 37 3 2 2 2" xfId="12470" xr:uid="{00000000-0005-0000-0000-0000AC360000}"/>
    <cellStyle name="Normal 37 3 2 2 2 2" xfId="12471" xr:uid="{00000000-0005-0000-0000-0000AD360000}"/>
    <cellStyle name="Normal 37 3 2 2 2 3" xfId="17229" xr:uid="{00000000-0005-0000-0000-0000AE360000}"/>
    <cellStyle name="Normal 37 3 2 2 3" xfId="17230" xr:uid="{00000000-0005-0000-0000-0000AF360000}"/>
    <cellStyle name="Normal 37 3 2 2 4" xfId="17231" xr:uid="{00000000-0005-0000-0000-0000B0360000}"/>
    <cellStyle name="Normal 37 3 2 3" xfId="12472" xr:uid="{00000000-0005-0000-0000-0000B1360000}"/>
    <cellStyle name="Normal 37 3 2 3 2" xfId="12473" xr:uid="{00000000-0005-0000-0000-0000B2360000}"/>
    <cellStyle name="Normal 37 3 2 4" xfId="17232" xr:uid="{00000000-0005-0000-0000-0000B3360000}"/>
    <cellStyle name="Normal 37 3 2 5" xfId="17233" xr:uid="{00000000-0005-0000-0000-0000B4360000}"/>
    <cellStyle name="Normal 37 3 3" xfId="2900" xr:uid="{00000000-0005-0000-0000-0000B5360000}"/>
    <cellStyle name="Normal 37 3 3 2" xfId="5636" xr:uid="{00000000-0005-0000-0000-0000B6360000}"/>
    <cellStyle name="Normal 37 3 3 2 2" xfId="12474" xr:uid="{00000000-0005-0000-0000-0000B7360000}"/>
    <cellStyle name="Normal 37 3 3 2 2 2" xfId="12475" xr:uid="{00000000-0005-0000-0000-0000B8360000}"/>
    <cellStyle name="Normal 37 3 3 2 2 3" xfId="17234" xr:uid="{00000000-0005-0000-0000-0000B9360000}"/>
    <cellStyle name="Normal 37 3 3 2 3" xfId="17235" xr:uid="{00000000-0005-0000-0000-0000BA360000}"/>
    <cellStyle name="Normal 37 3 3 2 4" xfId="17236" xr:uid="{00000000-0005-0000-0000-0000BB360000}"/>
    <cellStyle name="Normal 37 3 3 3" xfId="12476" xr:uid="{00000000-0005-0000-0000-0000BC360000}"/>
    <cellStyle name="Normal 37 3 3 3 2" xfId="12477" xr:uid="{00000000-0005-0000-0000-0000BD360000}"/>
    <cellStyle name="Normal 37 3 3 4" xfId="17237" xr:uid="{00000000-0005-0000-0000-0000BE360000}"/>
    <cellStyle name="Normal 37 3 3 5" xfId="17238" xr:uid="{00000000-0005-0000-0000-0000BF360000}"/>
    <cellStyle name="Normal 37 3 4" xfId="2901" xr:uid="{00000000-0005-0000-0000-0000C0360000}"/>
    <cellStyle name="Normal 37 3 4 2" xfId="5637" xr:uid="{00000000-0005-0000-0000-0000C1360000}"/>
    <cellStyle name="Normal 37 3 4 2 2" xfId="12478" xr:uid="{00000000-0005-0000-0000-0000C2360000}"/>
    <cellStyle name="Normal 37 3 4 2 2 2" xfId="12479" xr:uid="{00000000-0005-0000-0000-0000C3360000}"/>
    <cellStyle name="Normal 37 3 4 2 2 3" xfId="17239" xr:uid="{00000000-0005-0000-0000-0000C4360000}"/>
    <cellStyle name="Normal 37 3 4 2 3" xfId="17240" xr:uid="{00000000-0005-0000-0000-0000C5360000}"/>
    <cellStyle name="Normal 37 3 4 2 4" xfId="17241" xr:uid="{00000000-0005-0000-0000-0000C6360000}"/>
    <cellStyle name="Normal 37 3 4 3" xfId="12480" xr:uid="{00000000-0005-0000-0000-0000C7360000}"/>
    <cellStyle name="Normal 37 3 4 3 2" xfId="12481" xr:uid="{00000000-0005-0000-0000-0000C8360000}"/>
    <cellStyle name="Normal 37 3 4 4" xfId="17242" xr:uid="{00000000-0005-0000-0000-0000C9360000}"/>
    <cellStyle name="Normal 37 3 4 5" xfId="17243" xr:uid="{00000000-0005-0000-0000-0000CA360000}"/>
    <cellStyle name="Normal 37 3 5" xfId="5634" xr:uid="{00000000-0005-0000-0000-0000CB360000}"/>
    <cellStyle name="Normal 37 3 5 2" xfId="12482" xr:uid="{00000000-0005-0000-0000-0000CC360000}"/>
    <cellStyle name="Normal 37 3 5 2 2" xfId="12483" xr:uid="{00000000-0005-0000-0000-0000CD360000}"/>
    <cellStyle name="Normal 37 3 5 2 3" xfId="17244" xr:uid="{00000000-0005-0000-0000-0000CE360000}"/>
    <cellStyle name="Normal 37 3 5 3" xfId="17245" xr:uid="{00000000-0005-0000-0000-0000CF360000}"/>
    <cellStyle name="Normal 37 3 5 4" xfId="17246" xr:uid="{00000000-0005-0000-0000-0000D0360000}"/>
    <cellStyle name="Normal 37 3 6" xfId="12484" xr:uid="{00000000-0005-0000-0000-0000D1360000}"/>
    <cellStyle name="Normal 37 3 6 2" xfId="12485" xr:uid="{00000000-0005-0000-0000-0000D2360000}"/>
    <cellStyle name="Normal 37 3 7" xfId="17247" xr:uid="{00000000-0005-0000-0000-0000D3360000}"/>
    <cellStyle name="Normal 37 3 8" xfId="17248" xr:uid="{00000000-0005-0000-0000-0000D4360000}"/>
    <cellStyle name="Normal 37 4" xfId="2902" xr:uid="{00000000-0005-0000-0000-0000D5360000}"/>
    <cellStyle name="Normal 37 4 2" xfId="5638" xr:uid="{00000000-0005-0000-0000-0000D6360000}"/>
    <cellStyle name="Normal 37 4 2 2" xfId="12486" xr:uid="{00000000-0005-0000-0000-0000D7360000}"/>
    <cellStyle name="Normal 37 4 2 2 2" xfId="12487" xr:uid="{00000000-0005-0000-0000-0000D8360000}"/>
    <cellStyle name="Normal 37 4 2 2 3" xfId="17249" xr:uid="{00000000-0005-0000-0000-0000D9360000}"/>
    <cellStyle name="Normal 37 4 2 3" xfId="17250" xr:uid="{00000000-0005-0000-0000-0000DA360000}"/>
    <cellStyle name="Normal 37 4 2 4" xfId="17251" xr:uid="{00000000-0005-0000-0000-0000DB360000}"/>
    <cellStyle name="Normal 37 4 3" xfId="12488" xr:uid="{00000000-0005-0000-0000-0000DC360000}"/>
    <cellStyle name="Normal 37 4 3 2" xfId="12489" xr:uid="{00000000-0005-0000-0000-0000DD360000}"/>
    <cellStyle name="Normal 37 4 4" xfId="17252" xr:uid="{00000000-0005-0000-0000-0000DE360000}"/>
    <cellStyle name="Normal 37 4 5" xfId="17253" xr:uid="{00000000-0005-0000-0000-0000DF360000}"/>
    <cellStyle name="Normal 37 5" xfId="2903" xr:uid="{00000000-0005-0000-0000-0000E0360000}"/>
    <cellStyle name="Normal 37 5 2" xfId="5639" xr:uid="{00000000-0005-0000-0000-0000E1360000}"/>
    <cellStyle name="Normal 37 5 2 2" xfId="12490" xr:uid="{00000000-0005-0000-0000-0000E2360000}"/>
    <cellStyle name="Normal 37 5 2 2 2" xfId="12491" xr:uid="{00000000-0005-0000-0000-0000E3360000}"/>
    <cellStyle name="Normal 37 5 2 2 3" xfId="17254" xr:uid="{00000000-0005-0000-0000-0000E4360000}"/>
    <cellStyle name="Normal 37 5 2 3" xfId="17255" xr:uid="{00000000-0005-0000-0000-0000E5360000}"/>
    <cellStyle name="Normal 37 5 2 4" xfId="17256" xr:uid="{00000000-0005-0000-0000-0000E6360000}"/>
    <cellStyle name="Normal 37 5 3" xfId="12492" xr:uid="{00000000-0005-0000-0000-0000E7360000}"/>
    <cellStyle name="Normal 37 5 3 2" xfId="12493" xr:uid="{00000000-0005-0000-0000-0000E8360000}"/>
    <cellStyle name="Normal 37 5 4" xfId="17257" xr:uid="{00000000-0005-0000-0000-0000E9360000}"/>
    <cellStyle name="Normal 37 5 5" xfId="17258" xr:uid="{00000000-0005-0000-0000-0000EA360000}"/>
    <cellStyle name="Normal 37 6" xfId="2904" xr:uid="{00000000-0005-0000-0000-0000EB360000}"/>
    <cellStyle name="Normal 37 6 2" xfId="5640" xr:uid="{00000000-0005-0000-0000-0000EC360000}"/>
    <cellStyle name="Normal 37 6 2 2" xfId="12494" xr:uid="{00000000-0005-0000-0000-0000ED360000}"/>
    <cellStyle name="Normal 37 6 2 2 2" xfId="12495" xr:uid="{00000000-0005-0000-0000-0000EE360000}"/>
    <cellStyle name="Normal 37 6 2 2 3" xfId="17259" xr:uid="{00000000-0005-0000-0000-0000EF360000}"/>
    <cellStyle name="Normal 37 6 2 3" xfId="17260" xr:uid="{00000000-0005-0000-0000-0000F0360000}"/>
    <cellStyle name="Normal 37 6 2 4" xfId="17261" xr:uid="{00000000-0005-0000-0000-0000F1360000}"/>
    <cellStyle name="Normal 37 6 3" xfId="12496" xr:uid="{00000000-0005-0000-0000-0000F2360000}"/>
    <cellStyle name="Normal 37 6 3 2" xfId="12497" xr:uid="{00000000-0005-0000-0000-0000F3360000}"/>
    <cellStyle name="Normal 37 6 4" xfId="17262" xr:uid="{00000000-0005-0000-0000-0000F4360000}"/>
    <cellStyle name="Normal 37 6 5" xfId="17263" xr:uid="{00000000-0005-0000-0000-0000F5360000}"/>
    <cellStyle name="Normal 37 7" xfId="2905" xr:uid="{00000000-0005-0000-0000-0000F6360000}"/>
    <cellStyle name="Normal 37 7 2" xfId="5641" xr:uid="{00000000-0005-0000-0000-0000F7360000}"/>
    <cellStyle name="Normal 37 7 2 2" xfId="12498" xr:uid="{00000000-0005-0000-0000-0000F8360000}"/>
    <cellStyle name="Normal 37 7 2 2 2" xfId="12499" xr:uid="{00000000-0005-0000-0000-0000F9360000}"/>
    <cellStyle name="Normal 37 7 2 2 3" xfId="17264" xr:uid="{00000000-0005-0000-0000-0000FA360000}"/>
    <cellStyle name="Normal 37 7 2 3" xfId="17265" xr:uid="{00000000-0005-0000-0000-0000FB360000}"/>
    <cellStyle name="Normal 37 7 2 4" xfId="17266" xr:uid="{00000000-0005-0000-0000-0000FC360000}"/>
    <cellStyle name="Normal 37 7 3" xfId="12500" xr:uid="{00000000-0005-0000-0000-0000FD360000}"/>
    <cellStyle name="Normal 37 7 3 2" xfId="12501" xr:uid="{00000000-0005-0000-0000-0000FE360000}"/>
    <cellStyle name="Normal 37 7 4" xfId="17267" xr:uid="{00000000-0005-0000-0000-0000FF360000}"/>
    <cellStyle name="Normal 37 7 5" xfId="17268" xr:uid="{00000000-0005-0000-0000-000000370000}"/>
    <cellStyle name="Normal 37 8" xfId="2906" xr:uid="{00000000-0005-0000-0000-000001370000}"/>
    <cellStyle name="Normal 37 8 2" xfId="5642" xr:uid="{00000000-0005-0000-0000-000002370000}"/>
    <cellStyle name="Normal 37 8 2 2" xfId="12502" xr:uid="{00000000-0005-0000-0000-000003370000}"/>
    <cellStyle name="Normal 37 8 2 2 2" xfId="12503" xr:uid="{00000000-0005-0000-0000-000004370000}"/>
    <cellStyle name="Normal 37 8 2 2 3" xfId="17269" xr:uid="{00000000-0005-0000-0000-000005370000}"/>
    <cellStyle name="Normal 37 8 2 3" xfId="17270" xr:uid="{00000000-0005-0000-0000-000006370000}"/>
    <cellStyle name="Normal 37 8 2 4" xfId="17271" xr:uid="{00000000-0005-0000-0000-000007370000}"/>
    <cellStyle name="Normal 37 8 3" xfId="12504" xr:uid="{00000000-0005-0000-0000-000008370000}"/>
    <cellStyle name="Normal 37 8 3 2" xfId="12505" xr:uid="{00000000-0005-0000-0000-000009370000}"/>
    <cellStyle name="Normal 37 8 4" xfId="17272" xr:uid="{00000000-0005-0000-0000-00000A370000}"/>
    <cellStyle name="Normal 37 8 5" xfId="17273" xr:uid="{00000000-0005-0000-0000-00000B370000}"/>
    <cellStyle name="Normal 37 9" xfId="2907" xr:uid="{00000000-0005-0000-0000-00000C370000}"/>
    <cellStyle name="Normal 37 9 2" xfId="5643" xr:uid="{00000000-0005-0000-0000-00000D370000}"/>
    <cellStyle name="Normal 37 9 2 2" xfId="12506" xr:uid="{00000000-0005-0000-0000-00000E370000}"/>
    <cellStyle name="Normal 37 9 2 2 2" xfId="12507" xr:uid="{00000000-0005-0000-0000-00000F370000}"/>
    <cellStyle name="Normal 37 9 2 2 3" xfId="17274" xr:uid="{00000000-0005-0000-0000-000010370000}"/>
    <cellStyle name="Normal 37 9 2 3" xfId="17275" xr:uid="{00000000-0005-0000-0000-000011370000}"/>
    <cellStyle name="Normal 37 9 2 4" xfId="17276" xr:uid="{00000000-0005-0000-0000-000012370000}"/>
    <cellStyle name="Normal 37 9 3" xfId="12508" xr:uid="{00000000-0005-0000-0000-000013370000}"/>
    <cellStyle name="Normal 37 9 3 2" xfId="12509" xr:uid="{00000000-0005-0000-0000-000014370000}"/>
    <cellStyle name="Normal 37 9 4" xfId="17277" xr:uid="{00000000-0005-0000-0000-000015370000}"/>
    <cellStyle name="Normal 37 9 5" xfId="17278" xr:uid="{00000000-0005-0000-0000-000016370000}"/>
    <cellStyle name="Normal 38" xfId="2908" xr:uid="{00000000-0005-0000-0000-000017370000}"/>
    <cellStyle name="Normal 38 10" xfId="2909" xr:uid="{00000000-0005-0000-0000-000018370000}"/>
    <cellStyle name="Normal 38 10 2" xfId="5645" xr:uid="{00000000-0005-0000-0000-000019370000}"/>
    <cellStyle name="Normal 38 10 2 2" xfId="12510" xr:uid="{00000000-0005-0000-0000-00001A370000}"/>
    <cellStyle name="Normal 38 10 2 2 2" xfId="12511" xr:uid="{00000000-0005-0000-0000-00001B370000}"/>
    <cellStyle name="Normal 38 10 2 2 3" xfId="17279" xr:uid="{00000000-0005-0000-0000-00001C370000}"/>
    <cellStyle name="Normal 38 10 2 3" xfId="17280" xr:uid="{00000000-0005-0000-0000-00001D370000}"/>
    <cellStyle name="Normal 38 10 2 4" xfId="17281" xr:uid="{00000000-0005-0000-0000-00001E370000}"/>
    <cellStyle name="Normal 38 10 3" xfId="12512" xr:uid="{00000000-0005-0000-0000-00001F370000}"/>
    <cellStyle name="Normal 38 10 3 2" xfId="12513" xr:uid="{00000000-0005-0000-0000-000020370000}"/>
    <cellStyle name="Normal 38 10 4" xfId="17282" xr:uid="{00000000-0005-0000-0000-000021370000}"/>
    <cellStyle name="Normal 38 10 5" xfId="17283" xr:uid="{00000000-0005-0000-0000-000022370000}"/>
    <cellStyle name="Normal 38 11" xfId="5644" xr:uid="{00000000-0005-0000-0000-000023370000}"/>
    <cellStyle name="Normal 38 11 2" xfId="12514" xr:uid="{00000000-0005-0000-0000-000024370000}"/>
    <cellStyle name="Normal 38 11 2 2" xfId="12515" xr:uid="{00000000-0005-0000-0000-000025370000}"/>
    <cellStyle name="Normal 38 11 2 3" xfId="17284" xr:uid="{00000000-0005-0000-0000-000026370000}"/>
    <cellStyle name="Normal 38 11 3" xfId="17285" xr:uid="{00000000-0005-0000-0000-000027370000}"/>
    <cellStyle name="Normal 38 11 4" xfId="17286" xr:uid="{00000000-0005-0000-0000-000028370000}"/>
    <cellStyle name="Normal 38 12" xfId="14243" xr:uid="{00000000-0005-0000-0000-000029370000}"/>
    <cellStyle name="Normal 38 13" xfId="14244" xr:uid="{00000000-0005-0000-0000-00002A370000}"/>
    <cellStyle name="Normal 38 2" xfId="2910" xr:uid="{00000000-0005-0000-0000-00002B370000}"/>
    <cellStyle name="Normal 38 2 2" xfId="2911" xr:uid="{00000000-0005-0000-0000-00002C370000}"/>
    <cellStyle name="Normal 38 2 2 2" xfId="5647" xr:uid="{00000000-0005-0000-0000-00002D370000}"/>
    <cellStyle name="Normal 38 2 2 2 2" xfId="12516" xr:uid="{00000000-0005-0000-0000-00002E370000}"/>
    <cellStyle name="Normal 38 2 2 2 2 2" xfId="12517" xr:uid="{00000000-0005-0000-0000-00002F370000}"/>
    <cellStyle name="Normal 38 2 2 2 2 3" xfId="17287" xr:uid="{00000000-0005-0000-0000-000030370000}"/>
    <cellStyle name="Normal 38 2 2 2 3" xfId="17288" xr:uid="{00000000-0005-0000-0000-000031370000}"/>
    <cellStyle name="Normal 38 2 2 2 4" xfId="17289" xr:uid="{00000000-0005-0000-0000-000032370000}"/>
    <cellStyle name="Normal 38 2 2 3" xfId="12518" xr:uid="{00000000-0005-0000-0000-000033370000}"/>
    <cellStyle name="Normal 38 2 2 3 2" xfId="12519" xr:uid="{00000000-0005-0000-0000-000034370000}"/>
    <cellStyle name="Normal 38 2 2 4" xfId="17290" xr:uid="{00000000-0005-0000-0000-000035370000}"/>
    <cellStyle name="Normal 38 2 2 5" xfId="17291" xr:uid="{00000000-0005-0000-0000-000036370000}"/>
    <cellStyle name="Normal 38 2 3" xfId="2912" xr:uid="{00000000-0005-0000-0000-000037370000}"/>
    <cellStyle name="Normal 38 2 3 2" xfId="5648" xr:uid="{00000000-0005-0000-0000-000038370000}"/>
    <cellStyle name="Normal 38 2 3 2 2" xfId="12520" xr:uid="{00000000-0005-0000-0000-000039370000}"/>
    <cellStyle name="Normal 38 2 3 2 2 2" xfId="12521" xr:uid="{00000000-0005-0000-0000-00003A370000}"/>
    <cellStyle name="Normal 38 2 3 2 2 3" xfId="17292" xr:uid="{00000000-0005-0000-0000-00003B370000}"/>
    <cellStyle name="Normal 38 2 3 2 3" xfId="17293" xr:uid="{00000000-0005-0000-0000-00003C370000}"/>
    <cellStyle name="Normal 38 2 3 2 4" xfId="17294" xr:uid="{00000000-0005-0000-0000-00003D370000}"/>
    <cellStyle name="Normal 38 2 3 3" xfId="12522" xr:uid="{00000000-0005-0000-0000-00003E370000}"/>
    <cellStyle name="Normal 38 2 3 3 2" xfId="12523" xr:uid="{00000000-0005-0000-0000-00003F370000}"/>
    <cellStyle name="Normal 38 2 3 4" xfId="17295" xr:uid="{00000000-0005-0000-0000-000040370000}"/>
    <cellStyle name="Normal 38 2 3 5" xfId="17296" xr:uid="{00000000-0005-0000-0000-000041370000}"/>
    <cellStyle name="Normal 38 2 4" xfId="2913" xr:uid="{00000000-0005-0000-0000-000042370000}"/>
    <cellStyle name="Normal 38 2 4 2" xfId="5649" xr:uid="{00000000-0005-0000-0000-000043370000}"/>
    <cellStyle name="Normal 38 2 4 2 2" xfId="12524" xr:uid="{00000000-0005-0000-0000-000044370000}"/>
    <cellStyle name="Normal 38 2 4 2 2 2" xfId="12525" xr:uid="{00000000-0005-0000-0000-000045370000}"/>
    <cellStyle name="Normal 38 2 4 2 2 3" xfId="17297" xr:uid="{00000000-0005-0000-0000-000046370000}"/>
    <cellStyle name="Normal 38 2 4 2 3" xfId="17298" xr:uid="{00000000-0005-0000-0000-000047370000}"/>
    <cellStyle name="Normal 38 2 4 2 4" xfId="17299" xr:uid="{00000000-0005-0000-0000-000048370000}"/>
    <cellStyle name="Normal 38 2 4 3" xfId="12526" xr:uid="{00000000-0005-0000-0000-000049370000}"/>
    <cellStyle name="Normal 38 2 4 3 2" xfId="12527" xr:uid="{00000000-0005-0000-0000-00004A370000}"/>
    <cellStyle name="Normal 38 2 4 4" xfId="17300" xr:uid="{00000000-0005-0000-0000-00004B370000}"/>
    <cellStyle name="Normal 38 2 4 5" xfId="17301" xr:uid="{00000000-0005-0000-0000-00004C370000}"/>
    <cellStyle name="Normal 38 2 5" xfId="5646" xr:uid="{00000000-0005-0000-0000-00004D370000}"/>
    <cellStyle name="Normal 38 2 5 2" xfId="12528" xr:uid="{00000000-0005-0000-0000-00004E370000}"/>
    <cellStyle name="Normal 38 2 5 2 2" xfId="12529" xr:uid="{00000000-0005-0000-0000-00004F370000}"/>
    <cellStyle name="Normal 38 2 5 2 3" xfId="17302" xr:uid="{00000000-0005-0000-0000-000050370000}"/>
    <cellStyle name="Normal 38 2 5 3" xfId="17303" xr:uid="{00000000-0005-0000-0000-000051370000}"/>
    <cellStyle name="Normal 38 2 5 4" xfId="17304" xr:uid="{00000000-0005-0000-0000-000052370000}"/>
    <cellStyle name="Normal 38 2 6" xfId="12530" xr:uid="{00000000-0005-0000-0000-000053370000}"/>
    <cellStyle name="Normal 38 2 6 2" xfId="12531" xr:uid="{00000000-0005-0000-0000-000054370000}"/>
    <cellStyle name="Normal 38 2 7" xfId="17305" xr:uid="{00000000-0005-0000-0000-000055370000}"/>
    <cellStyle name="Normal 38 2 8" xfId="17306" xr:uid="{00000000-0005-0000-0000-000056370000}"/>
    <cellStyle name="Normal 38 3" xfId="2914" xr:uid="{00000000-0005-0000-0000-000057370000}"/>
    <cellStyle name="Normal 38 3 2" xfId="2915" xr:uid="{00000000-0005-0000-0000-000058370000}"/>
    <cellStyle name="Normal 38 3 2 2" xfId="5651" xr:uid="{00000000-0005-0000-0000-000059370000}"/>
    <cellStyle name="Normal 38 3 2 2 2" xfId="12532" xr:uid="{00000000-0005-0000-0000-00005A370000}"/>
    <cellStyle name="Normal 38 3 2 2 2 2" xfId="12533" xr:uid="{00000000-0005-0000-0000-00005B370000}"/>
    <cellStyle name="Normal 38 3 2 2 2 3" xfId="17307" xr:uid="{00000000-0005-0000-0000-00005C370000}"/>
    <cellStyle name="Normal 38 3 2 2 3" xfId="17308" xr:uid="{00000000-0005-0000-0000-00005D370000}"/>
    <cellStyle name="Normal 38 3 2 2 4" xfId="17309" xr:uid="{00000000-0005-0000-0000-00005E370000}"/>
    <cellStyle name="Normal 38 3 2 3" xfId="12534" xr:uid="{00000000-0005-0000-0000-00005F370000}"/>
    <cellStyle name="Normal 38 3 2 3 2" xfId="12535" xr:uid="{00000000-0005-0000-0000-000060370000}"/>
    <cellStyle name="Normal 38 3 2 4" xfId="17310" xr:uid="{00000000-0005-0000-0000-000061370000}"/>
    <cellStyle name="Normal 38 3 2 5" xfId="17311" xr:uid="{00000000-0005-0000-0000-000062370000}"/>
    <cellStyle name="Normal 38 3 3" xfId="2916" xr:uid="{00000000-0005-0000-0000-000063370000}"/>
    <cellStyle name="Normal 38 3 3 2" xfId="5652" xr:uid="{00000000-0005-0000-0000-000064370000}"/>
    <cellStyle name="Normal 38 3 3 2 2" xfId="12536" xr:uid="{00000000-0005-0000-0000-000065370000}"/>
    <cellStyle name="Normal 38 3 3 2 2 2" xfId="12537" xr:uid="{00000000-0005-0000-0000-000066370000}"/>
    <cellStyle name="Normal 38 3 3 2 2 3" xfId="17312" xr:uid="{00000000-0005-0000-0000-000067370000}"/>
    <cellStyle name="Normal 38 3 3 2 3" xfId="17313" xr:uid="{00000000-0005-0000-0000-000068370000}"/>
    <cellStyle name="Normal 38 3 3 2 4" xfId="17314" xr:uid="{00000000-0005-0000-0000-000069370000}"/>
    <cellStyle name="Normal 38 3 3 3" xfId="12538" xr:uid="{00000000-0005-0000-0000-00006A370000}"/>
    <cellStyle name="Normal 38 3 3 3 2" xfId="12539" xr:uid="{00000000-0005-0000-0000-00006B370000}"/>
    <cellStyle name="Normal 38 3 3 4" xfId="17315" xr:uid="{00000000-0005-0000-0000-00006C370000}"/>
    <cellStyle name="Normal 38 3 3 5" xfId="17316" xr:uid="{00000000-0005-0000-0000-00006D370000}"/>
    <cellStyle name="Normal 38 3 4" xfId="2917" xr:uid="{00000000-0005-0000-0000-00006E370000}"/>
    <cellStyle name="Normal 38 3 4 2" xfId="5653" xr:uid="{00000000-0005-0000-0000-00006F370000}"/>
    <cellStyle name="Normal 38 3 4 2 2" xfId="12540" xr:uid="{00000000-0005-0000-0000-000070370000}"/>
    <cellStyle name="Normal 38 3 4 2 2 2" xfId="12541" xr:uid="{00000000-0005-0000-0000-000071370000}"/>
    <cellStyle name="Normal 38 3 4 2 2 3" xfId="17317" xr:uid="{00000000-0005-0000-0000-000072370000}"/>
    <cellStyle name="Normal 38 3 4 2 3" xfId="17318" xr:uid="{00000000-0005-0000-0000-000073370000}"/>
    <cellStyle name="Normal 38 3 4 2 4" xfId="17319" xr:uid="{00000000-0005-0000-0000-000074370000}"/>
    <cellStyle name="Normal 38 3 4 3" xfId="12542" xr:uid="{00000000-0005-0000-0000-000075370000}"/>
    <cellStyle name="Normal 38 3 4 3 2" xfId="12543" xr:uid="{00000000-0005-0000-0000-000076370000}"/>
    <cellStyle name="Normal 38 3 4 4" xfId="17320" xr:uid="{00000000-0005-0000-0000-000077370000}"/>
    <cellStyle name="Normal 38 3 4 5" xfId="17321" xr:uid="{00000000-0005-0000-0000-000078370000}"/>
    <cellStyle name="Normal 38 3 5" xfId="5650" xr:uid="{00000000-0005-0000-0000-000079370000}"/>
    <cellStyle name="Normal 38 3 5 2" xfId="12544" xr:uid="{00000000-0005-0000-0000-00007A370000}"/>
    <cellStyle name="Normal 38 3 5 2 2" xfId="12545" xr:uid="{00000000-0005-0000-0000-00007B370000}"/>
    <cellStyle name="Normal 38 3 5 2 3" xfId="17322" xr:uid="{00000000-0005-0000-0000-00007C370000}"/>
    <cellStyle name="Normal 38 3 5 3" xfId="17323" xr:uid="{00000000-0005-0000-0000-00007D370000}"/>
    <cellStyle name="Normal 38 3 5 4" xfId="17324" xr:uid="{00000000-0005-0000-0000-00007E370000}"/>
    <cellStyle name="Normal 38 3 6" xfId="12546" xr:uid="{00000000-0005-0000-0000-00007F370000}"/>
    <cellStyle name="Normal 38 3 6 2" xfId="12547" xr:uid="{00000000-0005-0000-0000-000080370000}"/>
    <cellStyle name="Normal 38 3 7" xfId="17325" xr:uid="{00000000-0005-0000-0000-000081370000}"/>
    <cellStyle name="Normal 38 3 8" xfId="17326" xr:uid="{00000000-0005-0000-0000-000082370000}"/>
    <cellStyle name="Normal 38 4" xfId="2918" xr:uid="{00000000-0005-0000-0000-000083370000}"/>
    <cellStyle name="Normal 38 4 2" xfId="5654" xr:uid="{00000000-0005-0000-0000-000084370000}"/>
    <cellStyle name="Normal 38 4 2 2" xfId="12548" xr:uid="{00000000-0005-0000-0000-000085370000}"/>
    <cellStyle name="Normal 38 4 2 2 2" xfId="12549" xr:uid="{00000000-0005-0000-0000-000086370000}"/>
    <cellStyle name="Normal 38 4 2 2 3" xfId="17327" xr:uid="{00000000-0005-0000-0000-000087370000}"/>
    <cellStyle name="Normal 38 4 2 3" xfId="17328" xr:uid="{00000000-0005-0000-0000-000088370000}"/>
    <cellStyle name="Normal 38 4 2 4" xfId="17329" xr:uid="{00000000-0005-0000-0000-000089370000}"/>
    <cellStyle name="Normal 38 4 3" xfId="12550" xr:uid="{00000000-0005-0000-0000-00008A370000}"/>
    <cellStyle name="Normal 38 4 3 2" xfId="12551" xr:uid="{00000000-0005-0000-0000-00008B370000}"/>
    <cellStyle name="Normal 38 4 4" xfId="17330" xr:uid="{00000000-0005-0000-0000-00008C370000}"/>
    <cellStyle name="Normal 38 4 5" xfId="17331" xr:uid="{00000000-0005-0000-0000-00008D370000}"/>
    <cellStyle name="Normal 38 5" xfId="2919" xr:uid="{00000000-0005-0000-0000-00008E370000}"/>
    <cellStyle name="Normal 38 5 2" xfId="5655" xr:uid="{00000000-0005-0000-0000-00008F370000}"/>
    <cellStyle name="Normal 38 5 2 2" xfId="12552" xr:uid="{00000000-0005-0000-0000-000090370000}"/>
    <cellStyle name="Normal 38 5 2 2 2" xfId="12553" xr:uid="{00000000-0005-0000-0000-000091370000}"/>
    <cellStyle name="Normal 38 5 2 2 3" xfId="17332" xr:uid="{00000000-0005-0000-0000-000092370000}"/>
    <cellStyle name="Normal 38 5 2 3" xfId="17333" xr:uid="{00000000-0005-0000-0000-000093370000}"/>
    <cellStyle name="Normal 38 5 2 4" xfId="17334" xr:uid="{00000000-0005-0000-0000-000094370000}"/>
    <cellStyle name="Normal 38 5 3" xfId="12554" xr:uid="{00000000-0005-0000-0000-000095370000}"/>
    <cellStyle name="Normal 38 5 3 2" xfId="12555" xr:uid="{00000000-0005-0000-0000-000096370000}"/>
    <cellStyle name="Normal 38 5 4" xfId="17335" xr:uid="{00000000-0005-0000-0000-000097370000}"/>
    <cellStyle name="Normal 38 5 5" xfId="17336" xr:uid="{00000000-0005-0000-0000-000098370000}"/>
    <cellStyle name="Normal 38 6" xfId="2920" xr:uid="{00000000-0005-0000-0000-000099370000}"/>
    <cellStyle name="Normal 38 6 2" xfId="5656" xr:uid="{00000000-0005-0000-0000-00009A370000}"/>
    <cellStyle name="Normal 38 6 2 2" xfId="12556" xr:uid="{00000000-0005-0000-0000-00009B370000}"/>
    <cellStyle name="Normal 38 6 2 2 2" xfId="12557" xr:uid="{00000000-0005-0000-0000-00009C370000}"/>
    <cellStyle name="Normal 38 6 2 2 3" xfId="17337" xr:uid="{00000000-0005-0000-0000-00009D370000}"/>
    <cellStyle name="Normal 38 6 2 3" xfId="17338" xr:uid="{00000000-0005-0000-0000-00009E370000}"/>
    <cellStyle name="Normal 38 6 2 4" xfId="17339" xr:uid="{00000000-0005-0000-0000-00009F370000}"/>
    <cellStyle name="Normal 38 6 3" xfId="12558" xr:uid="{00000000-0005-0000-0000-0000A0370000}"/>
    <cellStyle name="Normal 38 6 3 2" xfId="12559" xr:uid="{00000000-0005-0000-0000-0000A1370000}"/>
    <cellStyle name="Normal 38 6 4" xfId="17340" xr:uid="{00000000-0005-0000-0000-0000A2370000}"/>
    <cellStyle name="Normal 38 6 5" xfId="17341" xr:uid="{00000000-0005-0000-0000-0000A3370000}"/>
    <cellStyle name="Normal 38 7" xfId="2921" xr:uid="{00000000-0005-0000-0000-0000A4370000}"/>
    <cellStyle name="Normal 38 7 2" xfId="5657" xr:uid="{00000000-0005-0000-0000-0000A5370000}"/>
    <cellStyle name="Normal 38 7 2 2" xfId="12560" xr:uid="{00000000-0005-0000-0000-0000A6370000}"/>
    <cellStyle name="Normal 38 7 2 2 2" xfId="12561" xr:uid="{00000000-0005-0000-0000-0000A7370000}"/>
    <cellStyle name="Normal 38 7 2 2 3" xfId="17342" xr:uid="{00000000-0005-0000-0000-0000A8370000}"/>
    <cellStyle name="Normal 38 7 2 3" xfId="17343" xr:uid="{00000000-0005-0000-0000-0000A9370000}"/>
    <cellStyle name="Normal 38 7 2 4" xfId="17344" xr:uid="{00000000-0005-0000-0000-0000AA370000}"/>
    <cellStyle name="Normal 38 7 3" xfId="12562" xr:uid="{00000000-0005-0000-0000-0000AB370000}"/>
    <cellStyle name="Normal 38 7 3 2" xfId="12563" xr:uid="{00000000-0005-0000-0000-0000AC370000}"/>
    <cellStyle name="Normal 38 7 4" xfId="17345" xr:uid="{00000000-0005-0000-0000-0000AD370000}"/>
    <cellStyle name="Normal 38 7 5" xfId="17346" xr:uid="{00000000-0005-0000-0000-0000AE370000}"/>
    <cellStyle name="Normal 38 8" xfId="2922" xr:uid="{00000000-0005-0000-0000-0000AF370000}"/>
    <cellStyle name="Normal 38 8 2" xfId="5658" xr:uid="{00000000-0005-0000-0000-0000B0370000}"/>
    <cellStyle name="Normal 38 8 2 2" xfId="12564" xr:uid="{00000000-0005-0000-0000-0000B1370000}"/>
    <cellStyle name="Normal 38 8 2 2 2" xfId="12565" xr:uid="{00000000-0005-0000-0000-0000B2370000}"/>
    <cellStyle name="Normal 38 8 2 2 3" xfId="17347" xr:uid="{00000000-0005-0000-0000-0000B3370000}"/>
    <cellStyle name="Normal 38 8 2 3" xfId="17348" xr:uid="{00000000-0005-0000-0000-0000B4370000}"/>
    <cellStyle name="Normal 38 8 2 4" xfId="17349" xr:uid="{00000000-0005-0000-0000-0000B5370000}"/>
    <cellStyle name="Normal 38 8 3" xfId="12566" xr:uid="{00000000-0005-0000-0000-0000B6370000}"/>
    <cellStyle name="Normal 38 8 3 2" xfId="12567" xr:uid="{00000000-0005-0000-0000-0000B7370000}"/>
    <cellStyle name="Normal 38 8 4" xfId="17350" xr:uid="{00000000-0005-0000-0000-0000B8370000}"/>
    <cellStyle name="Normal 38 8 5" xfId="17351" xr:uid="{00000000-0005-0000-0000-0000B9370000}"/>
    <cellStyle name="Normal 38 9" xfId="2923" xr:uid="{00000000-0005-0000-0000-0000BA370000}"/>
    <cellStyle name="Normal 38 9 2" xfId="5659" xr:uid="{00000000-0005-0000-0000-0000BB370000}"/>
    <cellStyle name="Normal 38 9 2 2" xfId="12568" xr:uid="{00000000-0005-0000-0000-0000BC370000}"/>
    <cellStyle name="Normal 38 9 2 2 2" xfId="12569" xr:uid="{00000000-0005-0000-0000-0000BD370000}"/>
    <cellStyle name="Normal 38 9 2 2 3" xfId="17352" xr:uid="{00000000-0005-0000-0000-0000BE370000}"/>
    <cellStyle name="Normal 38 9 2 3" xfId="17353" xr:uid="{00000000-0005-0000-0000-0000BF370000}"/>
    <cellStyle name="Normal 38 9 2 4" xfId="17354" xr:uid="{00000000-0005-0000-0000-0000C0370000}"/>
    <cellStyle name="Normal 38 9 3" xfId="12570" xr:uid="{00000000-0005-0000-0000-0000C1370000}"/>
    <cellStyle name="Normal 38 9 3 2" xfId="12571" xr:uid="{00000000-0005-0000-0000-0000C2370000}"/>
    <cellStyle name="Normal 38 9 4" xfId="17355" xr:uid="{00000000-0005-0000-0000-0000C3370000}"/>
    <cellStyle name="Normal 38 9 5" xfId="17356" xr:uid="{00000000-0005-0000-0000-0000C4370000}"/>
    <cellStyle name="Normal 39" xfId="2924" xr:uid="{00000000-0005-0000-0000-0000C5370000}"/>
    <cellStyle name="Normal 39 10" xfId="2925" xr:uid="{00000000-0005-0000-0000-0000C6370000}"/>
    <cellStyle name="Normal 39 10 2" xfId="5661" xr:uid="{00000000-0005-0000-0000-0000C7370000}"/>
    <cellStyle name="Normal 39 10 2 2" xfId="12572" xr:uid="{00000000-0005-0000-0000-0000C8370000}"/>
    <cellStyle name="Normal 39 10 2 2 2" xfId="12573" xr:uid="{00000000-0005-0000-0000-0000C9370000}"/>
    <cellStyle name="Normal 39 10 2 2 3" xfId="17357" xr:uid="{00000000-0005-0000-0000-0000CA370000}"/>
    <cellStyle name="Normal 39 10 2 3" xfId="17358" xr:uid="{00000000-0005-0000-0000-0000CB370000}"/>
    <cellStyle name="Normal 39 10 2 4" xfId="17359" xr:uid="{00000000-0005-0000-0000-0000CC370000}"/>
    <cellStyle name="Normal 39 10 3" xfId="12574" xr:uid="{00000000-0005-0000-0000-0000CD370000}"/>
    <cellStyle name="Normal 39 10 3 2" xfId="12575" xr:uid="{00000000-0005-0000-0000-0000CE370000}"/>
    <cellStyle name="Normal 39 10 4" xfId="17360" xr:uid="{00000000-0005-0000-0000-0000CF370000}"/>
    <cellStyle name="Normal 39 10 5" xfId="17361" xr:uid="{00000000-0005-0000-0000-0000D0370000}"/>
    <cellStyle name="Normal 39 11" xfId="5660" xr:uid="{00000000-0005-0000-0000-0000D1370000}"/>
    <cellStyle name="Normal 39 11 2" xfId="12576" xr:uid="{00000000-0005-0000-0000-0000D2370000}"/>
    <cellStyle name="Normal 39 11 2 2" xfId="12577" xr:uid="{00000000-0005-0000-0000-0000D3370000}"/>
    <cellStyle name="Normal 39 11 2 3" xfId="17362" xr:uid="{00000000-0005-0000-0000-0000D4370000}"/>
    <cellStyle name="Normal 39 11 3" xfId="17363" xr:uid="{00000000-0005-0000-0000-0000D5370000}"/>
    <cellStyle name="Normal 39 11 4" xfId="17364" xr:uid="{00000000-0005-0000-0000-0000D6370000}"/>
    <cellStyle name="Normal 39 12" xfId="14245" xr:uid="{00000000-0005-0000-0000-0000D7370000}"/>
    <cellStyle name="Normal 39 2" xfId="2926" xr:uid="{00000000-0005-0000-0000-0000D8370000}"/>
    <cellStyle name="Normal 39 2 2" xfId="2927" xr:uid="{00000000-0005-0000-0000-0000D9370000}"/>
    <cellStyle name="Normal 39 2 2 2" xfId="5663" xr:uid="{00000000-0005-0000-0000-0000DA370000}"/>
    <cellStyle name="Normal 39 2 2 2 2" xfId="12578" xr:uid="{00000000-0005-0000-0000-0000DB370000}"/>
    <cellStyle name="Normal 39 2 2 2 2 2" xfId="12579" xr:uid="{00000000-0005-0000-0000-0000DC370000}"/>
    <cellStyle name="Normal 39 2 2 2 2 3" xfId="17365" xr:uid="{00000000-0005-0000-0000-0000DD370000}"/>
    <cellStyle name="Normal 39 2 2 2 3" xfId="17366" xr:uid="{00000000-0005-0000-0000-0000DE370000}"/>
    <cellStyle name="Normal 39 2 2 2 4" xfId="17367" xr:uid="{00000000-0005-0000-0000-0000DF370000}"/>
    <cellStyle name="Normal 39 2 2 3" xfId="12580" xr:uid="{00000000-0005-0000-0000-0000E0370000}"/>
    <cellStyle name="Normal 39 2 2 3 2" xfId="12581" xr:uid="{00000000-0005-0000-0000-0000E1370000}"/>
    <cellStyle name="Normal 39 2 2 4" xfId="17368" xr:uid="{00000000-0005-0000-0000-0000E2370000}"/>
    <cellStyle name="Normal 39 2 2 5" xfId="17369" xr:uid="{00000000-0005-0000-0000-0000E3370000}"/>
    <cellStyle name="Normal 39 2 3" xfId="2928" xr:uid="{00000000-0005-0000-0000-0000E4370000}"/>
    <cellStyle name="Normal 39 2 3 2" xfId="5664" xr:uid="{00000000-0005-0000-0000-0000E5370000}"/>
    <cellStyle name="Normal 39 2 3 2 2" xfId="12582" xr:uid="{00000000-0005-0000-0000-0000E6370000}"/>
    <cellStyle name="Normal 39 2 3 2 2 2" xfId="12583" xr:uid="{00000000-0005-0000-0000-0000E7370000}"/>
    <cellStyle name="Normal 39 2 3 2 2 3" xfId="17370" xr:uid="{00000000-0005-0000-0000-0000E8370000}"/>
    <cellStyle name="Normal 39 2 3 2 3" xfId="17371" xr:uid="{00000000-0005-0000-0000-0000E9370000}"/>
    <cellStyle name="Normal 39 2 3 2 4" xfId="17372" xr:uid="{00000000-0005-0000-0000-0000EA370000}"/>
    <cellStyle name="Normal 39 2 3 3" xfId="12584" xr:uid="{00000000-0005-0000-0000-0000EB370000}"/>
    <cellStyle name="Normal 39 2 3 3 2" xfId="12585" xr:uid="{00000000-0005-0000-0000-0000EC370000}"/>
    <cellStyle name="Normal 39 2 3 4" xfId="17373" xr:uid="{00000000-0005-0000-0000-0000ED370000}"/>
    <cellStyle name="Normal 39 2 3 5" xfId="17374" xr:uid="{00000000-0005-0000-0000-0000EE370000}"/>
    <cellStyle name="Normal 39 2 4" xfId="2929" xr:uid="{00000000-0005-0000-0000-0000EF370000}"/>
    <cellStyle name="Normal 39 2 4 2" xfId="5665" xr:uid="{00000000-0005-0000-0000-0000F0370000}"/>
    <cellStyle name="Normal 39 2 4 2 2" xfId="12586" xr:uid="{00000000-0005-0000-0000-0000F1370000}"/>
    <cellStyle name="Normal 39 2 4 2 2 2" xfId="12587" xr:uid="{00000000-0005-0000-0000-0000F2370000}"/>
    <cellStyle name="Normal 39 2 4 2 2 3" xfId="17375" xr:uid="{00000000-0005-0000-0000-0000F3370000}"/>
    <cellStyle name="Normal 39 2 4 2 3" xfId="17376" xr:uid="{00000000-0005-0000-0000-0000F4370000}"/>
    <cellStyle name="Normal 39 2 4 2 4" xfId="17377" xr:uid="{00000000-0005-0000-0000-0000F5370000}"/>
    <cellStyle name="Normal 39 2 4 3" xfId="12588" xr:uid="{00000000-0005-0000-0000-0000F6370000}"/>
    <cellStyle name="Normal 39 2 4 3 2" xfId="12589" xr:uid="{00000000-0005-0000-0000-0000F7370000}"/>
    <cellStyle name="Normal 39 2 4 4" xfId="17378" xr:uid="{00000000-0005-0000-0000-0000F8370000}"/>
    <cellStyle name="Normal 39 2 4 5" xfId="17379" xr:uid="{00000000-0005-0000-0000-0000F9370000}"/>
    <cellStyle name="Normal 39 2 5" xfId="5662" xr:uid="{00000000-0005-0000-0000-0000FA370000}"/>
    <cellStyle name="Normal 39 2 5 2" xfId="12590" xr:uid="{00000000-0005-0000-0000-0000FB370000}"/>
    <cellStyle name="Normal 39 2 5 2 2" xfId="12591" xr:uid="{00000000-0005-0000-0000-0000FC370000}"/>
    <cellStyle name="Normal 39 2 5 2 3" xfId="17380" xr:uid="{00000000-0005-0000-0000-0000FD370000}"/>
    <cellStyle name="Normal 39 2 5 3" xfId="17381" xr:uid="{00000000-0005-0000-0000-0000FE370000}"/>
    <cellStyle name="Normal 39 2 5 4" xfId="17382" xr:uid="{00000000-0005-0000-0000-0000FF370000}"/>
    <cellStyle name="Normal 39 2 6" xfId="12592" xr:uid="{00000000-0005-0000-0000-000000380000}"/>
    <cellStyle name="Normal 39 2 6 2" xfId="12593" xr:uid="{00000000-0005-0000-0000-000001380000}"/>
    <cellStyle name="Normal 39 2 7" xfId="17383" xr:uid="{00000000-0005-0000-0000-000002380000}"/>
    <cellStyle name="Normal 39 2 8" xfId="17384" xr:uid="{00000000-0005-0000-0000-000003380000}"/>
    <cellStyle name="Normal 39 3" xfId="2930" xr:uid="{00000000-0005-0000-0000-000004380000}"/>
    <cellStyle name="Normal 39 3 2" xfId="2931" xr:uid="{00000000-0005-0000-0000-000005380000}"/>
    <cellStyle name="Normal 39 3 2 2" xfId="5667" xr:uid="{00000000-0005-0000-0000-000006380000}"/>
    <cellStyle name="Normal 39 3 2 2 2" xfId="12594" xr:uid="{00000000-0005-0000-0000-000007380000}"/>
    <cellStyle name="Normal 39 3 2 2 2 2" xfId="12595" xr:uid="{00000000-0005-0000-0000-000008380000}"/>
    <cellStyle name="Normal 39 3 2 2 2 3" xfId="17385" xr:uid="{00000000-0005-0000-0000-000009380000}"/>
    <cellStyle name="Normal 39 3 2 2 3" xfId="17386" xr:uid="{00000000-0005-0000-0000-00000A380000}"/>
    <cellStyle name="Normal 39 3 2 2 4" xfId="17387" xr:uid="{00000000-0005-0000-0000-00000B380000}"/>
    <cellStyle name="Normal 39 3 2 3" xfId="12596" xr:uid="{00000000-0005-0000-0000-00000C380000}"/>
    <cellStyle name="Normal 39 3 2 3 2" xfId="12597" xr:uid="{00000000-0005-0000-0000-00000D380000}"/>
    <cellStyle name="Normal 39 3 2 4" xfId="17388" xr:uid="{00000000-0005-0000-0000-00000E380000}"/>
    <cellStyle name="Normal 39 3 2 5" xfId="17389" xr:uid="{00000000-0005-0000-0000-00000F380000}"/>
    <cellStyle name="Normal 39 3 3" xfId="2932" xr:uid="{00000000-0005-0000-0000-000010380000}"/>
    <cellStyle name="Normal 39 3 3 2" xfId="5668" xr:uid="{00000000-0005-0000-0000-000011380000}"/>
    <cellStyle name="Normal 39 3 3 2 2" xfId="12598" xr:uid="{00000000-0005-0000-0000-000012380000}"/>
    <cellStyle name="Normal 39 3 3 2 2 2" xfId="12599" xr:uid="{00000000-0005-0000-0000-000013380000}"/>
    <cellStyle name="Normal 39 3 3 2 2 3" xfId="17390" xr:uid="{00000000-0005-0000-0000-000014380000}"/>
    <cellStyle name="Normal 39 3 3 2 3" xfId="17391" xr:uid="{00000000-0005-0000-0000-000015380000}"/>
    <cellStyle name="Normal 39 3 3 2 4" xfId="17392" xr:uid="{00000000-0005-0000-0000-000016380000}"/>
    <cellStyle name="Normal 39 3 3 3" xfId="12600" xr:uid="{00000000-0005-0000-0000-000017380000}"/>
    <cellStyle name="Normal 39 3 3 3 2" xfId="12601" xr:uid="{00000000-0005-0000-0000-000018380000}"/>
    <cellStyle name="Normal 39 3 3 4" xfId="17393" xr:uid="{00000000-0005-0000-0000-000019380000}"/>
    <cellStyle name="Normal 39 3 3 5" xfId="17394" xr:uid="{00000000-0005-0000-0000-00001A380000}"/>
    <cellStyle name="Normal 39 3 4" xfId="2933" xr:uid="{00000000-0005-0000-0000-00001B380000}"/>
    <cellStyle name="Normal 39 3 4 2" xfId="5669" xr:uid="{00000000-0005-0000-0000-00001C380000}"/>
    <cellStyle name="Normal 39 3 4 2 2" xfId="12602" xr:uid="{00000000-0005-0000-0000-00001D380000}"/>
    <cellStyle name="Normal 39 3 4 2 2 2" xfId="12603" xr:uid="{00000000-0005-0000-0000-00001E380000}"/>
    <cellStyle name="Normal 39 3 4 2 2 3" xfId="17395" xr:uid="{00000000-0005-0000-0000-00001F380000}"/>
    <cellStyle name="Normal 39 3 4 2 3" xfId="17396" xr:uid="{00000000-0005-0000-0000-000020380000}"/>
    <cellStyle name="Normal 39 3 4 2 4" xfId="17397" xr:uid="{00000000-0005-0000-0000-000021380000}"/>
    <cellStyle name="Normal 39 3 4 3" xfId="12604" xr:uid="{00000000-0005-0000-0000-000022380000}"/>
    <cellStyle name="Normal 39 3 4 3 2" xfId="12605" xr:uid="{00000000-0005-0000-0000-000023380000}"/>
    <cellStyle name="Normal 39 3 4 4" xfId="17398" xr:uid="{00000000-0005-0000-0000-000024380000}"/>
    <cellStyle name="Normal 39 3 4 5" xfId="17399" xr:uid="{00000000-0005-0000-0000-000025380000}"/>
    <cellStyle name="Normal 39 3 5" xfId="5666" xr:uid="{00000000-0005-0000-0000-000026380000}"/>
    <cellStyle name="Normal 39 3 5 2" xfId="12606" xr:uid="{00000000-0005-0000-0000-000027380000}"/>
    <cellStyle name="Normal 39 3 5 2 2" xfId="12607" xr:uid="{00000000-0005-0000-0000-000028380000}"/>
    <cellStyle name="Normal 39 3 5 2 3" xfId="17400" xr:uid="{00000000-0005-0000-0000-000029380000}"/>
    <cellStyle name="Normal 39 3 5 3" xfId="17401" xr:uid="{00000000-0005-0000-0000-00002A380000}"/>
    <cellStyle name="Normal 39 3 5 4" xfId="17402" xr:uid="{00000000-0005-0000-0000-00002B380000}"/>
    <cellStyle name="Normal 39 3 6" xfId="12608" xr:uid="{00000000-0005-0000-0000-00002C380000}"/>
    <cellStyle name="Normal 39 3 6 2" xfId="12609" xr:uid="{00000000-0005-0000-0000-00002D380000}"/>
    <cellStyle name="Normal 39 3 7" xfId="17403" xr:uid="{00000000-0005-0000-0000-00002E380000}"/>
    <cellStyle name="Normal 39 3 8" xfId="17404" xr:uid="{00000000-0005-0000-0000-00002F380000}"/>
    <cellStyle name="Normal 39 4" xfId="2934" xr:uid="{00000000-0005-0000-0000-000030380000}"/>
    <cellStyle name="Normal 39 4 2" xfId="5670" xr:uid="{00000000-0005-0000-0000-000031380000}"/>
    <cellStyle name="Normal 39 4 2 2" xfId="12610" xr:uid="{00000000-0005-0000-0000-000032380000}"/>
    <cellStyle name="Normal 39 4 2 2 2" xfId="12611" xr:uid="{00000000-0005-0000-0000-000033380000}"/>
    <cellStyle name="Normal 39 4 2 2 3" xfId="17405" xr:uid="{00000000-0005-0000-0000-000034380000}"/>
    <cellStyle name="Normal 39 4 2 3" xfId="17406" xr:uid="{00000000-0005-0000-0000-000035380000}"/>
    <cellStyle name="Normal 39 4 2 4" xfId="17407" xr:uid="{00000000-0005-0000-0000-000036380000}"/>
    <cellStyle name="Normal 39 4 3" xfId="12612" xr:uid="{00000000-0005-0000-0000-000037380000}"/>
    <cellStyle name="Normal 39 4 3 2" xfId="12613" xr:uid="{00000000-0005-0000-0000-000038380000}"/>
    <cellStyle name="Normal 39 4 4" xfId="17408" xr:uid="{00000000-0005-0000-0000-000039380000}"/>
    <cellStyle name="Normal 39 4 5" xfId="17409" xr:uid="{00000000-0005-0000-0000-00003A380000}"/>
    <cellStyle name="Normal 39 5" xfId="2935" xr:uid="{00000000-0005-0000-0000-00003B380000}"/>
    <cellStyle name="Normal 39 5 2" xfId="5671" xr:uid="{00000000-0005-0000-0000-00003C380000}"/>
    <cellStyle name="Normal 39 5 2 2" xfId="12614" xr:uid="{00000000-0005-0000-0000-00003D380000}"/>
    <cellStyle name="Normal 39 5 2 2 2" xfId="12615" xr:uid="{00000000-0005-0000-0000-00003E380000}"/>
    <cellStyle name="Normal 39 5 2 2 3" xfId="17410" xr:uid="{00000000-0005-0000-0000-00003F380000}"/>
    <cellStyle name="Normal 39 5 2 3" xfId="17411" xr:uid="{00000000-0005-0000-0000-000040380000}"/>
    <cellStyle name="Normal 39 5 2 4" xfId="17412" xr:uid="{00000000-0005-0000-0000-000041380000}"/>
    <cellStyle name="Normal 39 5 3" xfId="12616" xr:uid="{00000000-0005-0000-0000-000042380000}"/>
    <cellStyle name="Normal 39 5 3 2" xfId="12617" xr:uid="{00000000-0005-0000-0000-000043380000}"/>
    <cellStyle name="Normal 39 5 4" xfId="17413" xr:uid="{00000000-0005-0000-0000-000044380000}"/>
    <cellStyle name="Normal 39 5 5" xfId="17414" xr:uid="{00000000-0005-0000-0000-000045380000}"/>
    <cellStyle name="Normal 39 6" xfId="2936" xr:uid="{00000000-0005-0000-0000-000046380000}"/>
    <cellStyle name="Normal 39 6 2" xfId="5672" xr:uid="{00000000-0005-0000-0000-000047380000}"/>
    <cellStyle name="Normal 39 6 2 2" xfId="12618" xr:uid="{00000000-0005-0000-0000-000048380000}"/>
    <cellStyle name="Normal 39 6 2 2 2" xfId="12619" xr:uid="{00000000-0005-0000-0000-000049380000}"/>
    <cellStyle name="Normal 39 6 2 2 3" xfId="17415" xr:uid="{00000000-0005-0000-0000-00004A380000}"/>
    <cellStyle name="Normal 39 6 2 3" xfId="17416" xr:uid="{00000000-0005-0000-0000-00004B380000}"/>
    <cellStyle name="Normal 39 6 2 4" xfId="17417" xr:uid="{00000000-0005-0000-0000-00004C380000}"/>
    <cellStyle name="Normal 39 6 3" xfId="12620" xr:uid="{00000000-0005-0000-0000-00004D380000}"/>
    <cellStyle name="Normal 39 6 3 2" xfId="12621" xr:uid="{00000000-0005-0000-0000-00004E380000}"/>
    <cellStyle name="Normal 39 6 4" xfId="17418" xr:uid="{00000000-0005-0000-0000-00004F380000}"/>
    <cellStyle name="Normal 39 6 5" xfId="17419" xr:uid="{00000000-0005-0000-0000-000050380000}"/>
    <cellStyle name="Normal 39 7" xfId="2937" xr:uid="{00000000-0005-0000-0000-000051380000}"/>
    <cellStyle name="Normal 39 7 2" xfId="5673" xr:uid="{00000000-0005-0000-0000-000052380000}"/>
    <cellStyle name="Normal 39 7 2 2" xfId="12622" xr:uid="{00000000-0005-0000-0000-000053380000}"/>
    <cellStyle name="Normal 39 7 2 2 2" xfId="12623" xr:uid="{00000000-0005-0000-0000-000054380000}"/>
    <cellStyle name="Normal 39 7 2 2 3" xfId="17420" xr:uid="{00000000-0005-0000-0000-000055380000}"/>
    <cellStyle name="Normal 39 7 2 3" xfId="17421" xr:uid="{00000000-0005-0000-0000-000056380000}"/>
    <cellStyle name="Normal 39 7 2 4" xfId="17422" xr:uid="{00000000-0005-0000-0000-000057380000}"/>
    <cellStyle name="Normal 39 7 3" xfId="12624" xr:uid="{00000000-0005-0000-0000-000058380000}"/>
    <cellStyle name="Normal 39 7 3 2" xfId="12625" xr:uid="{00000000-0005-0000-0000-000059380000}"/>
    <cellStyle name="Normal 39 7 4" xfId="17423" xr:uid="{00000000-0005-0000-0000-00005A380000}"/>
    <cellStyle name="Normal 39 7 5" xfId="17424" xr:uid="{00000000-0005-0000-0000-00005B380000}"/>
    <cellStyle name="Normal 39 8" xfId="2938" xr:uid="{00000000-0005-0000-0000-00005C380000}"/>
    <cellStyle name="Normal 39 8 2" xfId="5674" xr:uid="{00000000-0005-0000-0000-00005D380000}"/>
    <cellStyle name="Normal 39 8 2 2" xfId="12626" xr:uid="{00000000-0005-0000-0000-00005E380000}"/>
    <cellStyle name="Normal 39 8 2 2 2" xfId="12627" xr:uid="{00000000-0005-0000-0000-00005F380000}"/>
    <cellStyle name="Normal 39 8 2 2 3" xfId="17425" xr:uid="{00000000-0005-0000-0000-000060380000}"/>
    <cellStyle name="Normal 39 8 2 3" xfId="17426" xr:uid="{00000000-0005-0000-0000-000061380000}"/>
    <cellStyle name="Normal 39 8 2 4" xfId="17427" xr:uid="{00000000-0005-0000-0000-000062380000}"/>
    <cellStyle name="Normal 39 8 3" xfId="12628" xr:uid="{00000000-0005-0000-0000-000063380000}"/>
    <cellStyle name="Normal 39 8 3 2" xfId="12629" xr:uid="{00000000-0005-0000-0000-000064380000}"/>
    <cellStyle name="Normal 39 8 4" xfId="17428" xr:uid="{00000000-0005-0000-0000-000065380000}"/>
    <cellStyle name="Normal 39 8 5" xfId="17429" xr:uid="{00000000-0005-0000-0000-000066380000}"/>
    <cellStyle name="Normal 39 9" xfId="2939" xr:uid="{00000000-0005-0000-0000-000067380000}"/>
    <cellStyle name="Normal 39 9 2" xfId="5675" xr:uid="{00000000-0005-0000-0000-000068380000}"/>
    <cellStyle name="Normal 39 9 2 2" xfId="12630" xr:uid="{00000000-0005-0000-0000-000069380000}"/>
    <cellStyle name="Normal 39 9 2 2 2" xfId="12631" xr:uid="{00000000-0005-0000-0000-00006A380000}"/>
    <cellStyle name="Normal 39 9 2 2 3" xfId="17430" xr:uid="{00000000-0005-0000-0000-00006B380000}"/>
    <cellStyle name="Normal 39 9 2 3" xfId="17431" xr:uid="{00000000-0005-0000-0000-00006C380000}"/>
    <cellStyle name="Normal 39 9 2 4" xfId="17432" xr:uid="{00000000-0005-0000-0000-00006D380000}"/>
    <cellStyle name="Normal 39 9 3" xfId="12632" xr:uid="{00000000-0005-0000-0000-00006E380000}"/>
    <cellStyle name="Normal 39 9 3 2" xfId="12633" xr:uid="{00000000-0005-0000-0000-00006F380000}"/>
    <cellStyle name="Normal 39 9 4" xfId="17433" xr:uid="{00000000-0005-0000-0000-000070380000}"/>
    <cellStyle name="Normal 39 9 5" xfId="17434" xr:uid="{00000000-0005-0000-0000-000071380000}"/>
    <cellStyle name="Normal 4" xfId="384" xr:uid="{00000000-0005-0000-0000-000072380000}"/>
    <cellStyle name="Normal 4 10" xfId="385" xr:uid="{00000000-0005-0000-0000-000073380000}"/>
    <cellStyle name="Normal 4 11" xfId="386" xr:uid="{00000000-0005-0000-0000-000074380000}"/>
    <cellStyle name="Normal 4 12" xfId="387" xr:uid="{00000000-0005-0000-0000-000075380000}"/>
    <cellStyle name="Normal 4 13" xfId="388" xr:uid="{00000000-0005-0000-0000-000076380000}"/>
    <cellStyle name="Normal 4 14" xfId="389" xr:uid="{00000000-0005-0000-0000-000077380000}"/>
    <cellStyle name="Normal 4 15" xfId="390" xr:uid="{00000000-0005-0000-0000-000078380000}"/>
    <cellStyle name="Normal 4 15 2" xfId="17435" xr:uid="{00000000-0005-0000-0000-000079380000}"/>
    <cellStyle name="Normal 4 16" xfId="628" xr:uid="{00000000-0005-0000-0000-00007A380000}"/>
    <cellStyle name="Normal 4 16 2" xfId="12634" xr:uid="{00000000-0005-0000-0000-00007B380000}"/>
    <cellStyle name="Normal 4 16 3" xfId="12635" xr:uid="{00000000-0005-0000-0000-00007C380000}"/>
    <cellStyle name="Normal 4 16 4" xfId="17436" xr:uid="{00000000-0005-0000-0000-00007D380000}"/>
    <cellStyle name="Normal 4 17" xfId="2940" xr:uid="{00000000-0005-0000-0000-00007E380000}"/>
    <cellStyle name="Normal 4 17 2" xfId="5676" xr:uid="{00000000-0005-0000-0000-00007F380000}"/>
    <cellStyle name="Normal 4 17 2 2" xfId="17437" xr:uid="{00000000-0005-0000-0000-000080380000}"/>
    <cellStyle name="Normal 4 17 3" xfId="6191" xr:uid="{00000000-0005-0000-0000-000081380000}"/>
    <cellStyle name="Normal 4 17 3 2" xfId="17438" xr:uid="{00000000-0005-0000-0000-000082380000}"/>
    <cellStyle name="Normal 4 17 4" xfId="12636" xr:uid="{00000000-0005-0000-0000-000083380000}"/>
    <cellStyle name="Normal 4 17 5" xfId="12637" xr:uid="{00000000-0005-0000-0000-000084380000}"/>
    <cellStyle name="Normal 4 18" xfId="2941" xr:uid="{00000000-0005-0000-0000-000085380000}"/>
    <cellStyle name="Normal 4 18 2" xfId="5677" xr:uid="{00000000-0005-0000-0000-000086380000}"/>
    <cellStyle name="Normal 4 18 2 2" xfId="17439" xr:uid="{00000000-0005-0000-0000-000087380000}"/>
    <cellStyle name="Normal 4 18 3" xfId="12638" xr:uid="{00000000-0005-0000-0000-000088380000}"/>
    <cellStyle name="Normal 4 18 4" xfId="12639" xr:uid="{00000000-0005-0000-0000-000089380000}"/>
    <cellStyle name="Normal 4 19" xfId="2942" xr:uid="{00000000-0005-0000-0000-00008A380000}"/>
    <cellStyle name="Normal 4 19 2" xfId="12640" xr:uid="{00000000-0005-0000-0000-00008B380000}"/>
    <cellStyle name="Normal 4 2" xfId="391" xr:uid="{00000000-0005-0000-0000-00008C380000}"/>
    <cellStyle name="Normal 4 2 10" xfId="2943" xr:uid="{00000000-0005-0000-0000-00008D380000}"/>
    <cellStyle name="Normal 4 2 11" xfId="4022" xr:uid="{00000000-0005-0000-0000-00008E380000}"/>
    <cellStyle name="Normal 4 2 12" xfId="6233" xr:uid="{00000000-0005-0000-0000-00008F380000}"/>
    <cellStyle name="Normal 4 2 12 2" xfId="12641" xr:uid="{00000000-0005-0000-0000-000090380000}"/>
    <cellStyle name="Normal 4 2 13" xfId="12642" xr:uid="{00000000-0005-0000-0000-000091380000}"/>
    <cellStyle name="Normal 4 2 13 2" xfId="17440" xr:uid="{00000000-0005-0000-0000-000092380000}"/>
    <cellStyle name="Normal 4 2 14" xfId="14130" xr:uid="{00000000-0005-0000-0000-000093380000}"/>
    <cellStyle name="Normal 4 2 2" xfId="517" xr:uid="{00000000-0005-0000-0000-000094380000}"/>
    <cellStyle name="Normal 4 2 2 2" xfId="519" xr:uid="{00000000-0005-0000-0000-000095380000}"/>
    <cellStyle name="Normal 4 2 2 2 2" xfId="12643" xr:uid="{00000000-0005-0000-0000-000096380000}"/>
    <cellStyle name="Normal 4 2 2 2 3" xfId="12644" xr:uid="{00000000-0005-0000-0000-000097380000}"/>
    <cellStyle name="Normal 4 2 2 3" xfId="577" xr:uid="{00000000-0005-0000-0000-000098380000}"/>
    <cellStyle name="Normal 4 2 2 3 2" xfId="14246" xr:uid="{00000000-0005-0000-0000-000099380000}"/>
    <cellStyle name="Normal 4 2 2 4" xfId="4171" xr:uid="{00000000-0005-0000-0000-00009A380000}"/>
    <cellStyle name="Normal 4 2 2 5" xfId="6197" xr:uid="{00000000-0005-0000-0000-00009B380000}"/>
    <cellStyle name="Normal 4 2 2 5 2" xfId="17441" xr:uid="{00000000-0005-0000-0000-00009C380000}"/>
    <cellStyle name="Normal 4 2 2 6" xfId="12645" xr:uid="{00000000-0005-0000-0000-00009D380000}"/>
    <cellStyle name="Normal 4 2 2 6 2" xfId="17442" xr:uid="{00000000-0005-0000-0000-00009E380000}"/>
    <cellStyle name="Normal 4 2 2 7" xfId="14131" xr:uid="{00000000-0005-0000-0000-00009F380000}"/>
    <cellStyle name="Normal 4 2 2 8" xfId="17443" xr:uid="{00000000-0005-0000-0000-0000A0380000}"/>
    <cellStyle name="Normal 4 2 3" xfId="583" xr:uid="{00000000-0005-0000-0000-0000A1380000}"/>
    <cellStyle name="Normal 4 2 3 2" xfId="2944" xr:uid="{00000000-0005-0000-0000-0000A2380000}"/>
    <cellStyle name="Normal 4 2 3 2 2" xfId="2945" xr:uid="{00000000-0005-0000-0000-0000A3380000}"/>
    <cellStyle name="Normal 4 2 3 2 2 2" xfId="5679" xr:uid="{00000000-0005-0000-0000-0000A4380000}"/>
    <cellStyle name="Normal 4 2 3 2 2 2 2" xfId="17444" xr:uid="{00000000-0005-0000-0000-0000A5380000}"/>
    <cellStyle name="Normal 4 2 3 2 2 3" xfId="12646" xr:uid="{00000000-0005-0000-0000-0000A6380000}"/>
    <cellStyle name="Normal 4 2 3 2 2 4" xfId="12647" xr:uid="{00000000-0005-0000-0000-0000A7380000}"/>
    <cellStyle name="Normal 4 2 3 2 3" xfId="2946" xr:uid="{00000000-0005-0000-0000-0000A8380000}"/>
    <cellStyle name="Normal 4 2 3 2 3 2" xfId="5680" xr:uid="{00000000-0005-0000-0000-0000A9380000}"/>
    <cellStyle name="Normal 4 2 3 2 3 2 2" xfId="17445" xr:uid="{00000000-0005-0000-0000-0000AA380000}"/>
    <cellStyle name="Normal 4 2 3 2 3 3" xfId="12648" xr:uid="{00000000-0005-0000-0000-0000AB380000}"/>
    <cellStyle name="Normal 4 2 3 2 3 4" xfId="12649" xr:uid="{00000000-0005-0000-0000-0000AC380000}"/>
    <cellStyle name="Normal 4 2 3 2 4" xfId="2947" xr:uid="{00000000-0005-0000-0000-0000AD380000}"/>
    <cellStyle name="Normal 4 2 3 2 4 2" xfId="5681" xr:uid="{00000000-0005-0000-0000-0000AE380000}"/>
    <cellStyle name="Normal 4 2 3 2 4 2 2" xfId="17446" xr:uid="{00000000-0005-0000-0000-0000AF380000}"/>
    <cellStyle name="Normal 4 2 3 2 4 3" xfId="12650" xr:uid="{00000000-0005-0000-0000-0000B0380000}"/>
    <cellStyle name="Normal 4 2 3 2 4 4" xfId="12651" xr:uid="{00000000-0005-0000-0000-0000B1380000}"/>
    <cellStyle name="Normal 4 2 3 2 5" xfId="5678" xr:uid="{00000000-0005-0000-0000-0000B2380000}"/>
    <cellStyle name="Normal 4 2 3 2 5 2" xfId="17447" xr:uid="{00000000-0005-0000-0000-0000B3380000}"/>
    <cellStyle name="Normal 4 2 3 2 6" xfId="12652" xr:uid="{00000000-0005-0000-0000-0000B4380000}"/>
    <cellStyle name="Normal 4 2 3 2 7" xfId="12653" xr:uid="{00000000-0005-0000-0000-0000B5380000}"/>
    <cellStyle name="Normal 4 2 3 3" xfId="2948" xr:uid="{00000000-0005-0000-0000-0000B6380000}"/>
    <cellStyle name="Normal 4 2 3 3 2" xfId="5682" xr:uid="{00000000-0005-0000-0000-0000B7380000}"/>
    <cellStyle name="Normal 4 2 3 3 2 2" xfId="17448" xr:uid="{00000000-0005-0000-0000-0000B8380000}"/>
    <cellStyle name="Normal 4 2 3 3 3" xfId="12654" xr:uid="{00000000-0005-0000-0000-0000B9380000}"/>
    <cellStyle name="Normal 4 2 3 3 4" xfId="12655" xr:uid="{00000000-0005-0000-0000-0000BA380000}"/>
    <cellStyle name="Normal 4 2 3 4" xfId="2949" xr:uid="{00000000-0005-0000-0000-0000BB380000}"/>
    <cellStyle name="Normal 4 2 3 4 2" xfId="5683" xr:uid="{00000000-0005-0000-0000-0000BC380000}"/>
    <cellStyle name="Normal 4 2 3 4 2 2" xfId="17449" xr:uid="{00000000-0005-0000-0000-0000BD380000}"/>
    <cellStyle name="Normal 4 2 3 4 3" xfId="12656" xr:uid="{00000000-0005-0000-0000-0000BE380000}"/>
    <cellStyle name="Normal 4 2 3 4 4" xfId="12657" xr:uid="{00000000-0005-0000-0000-0000BF380000}"/>
    <cellStyle name="Normal 4 2 3 5" xfId="2950" xr:uid="{00000000-0005-0000-0000-0000C0380000}"/>
    <cellStyle name="Normal 4 2 3 5 2" xfId="5684" xr:uid="{00000000-0005-0000-0000-0000C1380000}"/>
    <cellStyle name="Normal 4 2 3 5 2 2" xfId="17450" xr:uid="{00000000-0005-0000-0000-0000C2380000}"/>
    <cellStyle name="Normal 4 2 3 5 3" xfId="12658" xr:uid="{00000000-0005-0000-0000-0000C3380000}"/>
    <cellStyle name="Normal 4 2 3 5 4" xfId="12659" xr:uid="{00000000-0005-0000-0000-0000C4380000}"/>
    <cellStyle name="Normal 4 2 3 6" xfId="6234" xr:uid="{00000000-0005-0000-0000-0000C5380000}"/>
    <cellStyle name="Normal 4 2 3 6 2" xfId="17451" xr:uid="{00000000-0005-0000-0000-0000C6380000}"/>
    <cellStyle name="Normal 4 2 3 7" xfId="12660" xr:uid="{00000000-0005-0000-0000-0000C7380000}"/>
    <cellStyle name="Normal 4 2 4" xfId="2951" xr:uid="{00000000-0005-0000-0000-0000C8380000}"/>
    <cellStyle name="Normal 4 2 4 2" xfId="2952" xr:uid="{00000000-0005-0000-0000-0000C9380000}"/>
    <cellStyle name="Normal 4 2 4 2 2" xfId="2953" xr:uid="{00000000-0005-0000-0000-0000CA380000}"/>
    <cellStyle name="Normal 4 2 4 2 2 2" xfId="5687" xr:uid="{00000000-0005-0000-0000-0000CB380000}"/>
    <cellStyle name="Normal 4 2 4 2 2 2 2" xfId="17452" xr:uid="{00000000-0005-0000-0000-0000CC380000}"/>
    <cellStyle name="Normal 4 2 4 2 2 3" xfId="12661" xr:uid="{00000000-0005-0000-0000-0000CD380000}"/>
    <cellStyle name="Normal 4 2 4 2 2 4" xfId="12662" xr:uid="{00000000-0005-0000-0000-0000CE380000}"/>
    <cellStyle name="Normal 4 2 4 2 3" xfId="2954" xr:uid="{00000000-0005-0000-0000-0000CF380000}"/>
    <cellStyle name="Normal 4 2 4 2 3 2" xfId="5688" xr:uid="{00000000-0005-0000-0000-0000D0380000}"/>
    <cellStyle name="Normal 4 2 4 2 3 2 2" xfId="17453" xr:uid="{00000000-0005-0000-0000-0000D1380000}"/>
    <cellStyle name="Normal 4 2 4 2 3 3" xfId="12663" xr:uid="{00000000-0005-0000-0000-0000D2380000}"/>
    <cellStyle name="Normal 4 2 4 2 3 4" xfId="12664" xr:uid="{00000000-0005-0000-0000-0000D3380000}"/>
    <cellStyle name="Normal 4 2 4 2 4" xfId="2955" xr:uid="{00000000-0005-0000-0000-0000D4380000}"/>
    <cellStyle name="Normal 4 2 4 2 4 2" xfId="5689" xr:uid="{00000000-0005-0000-0000-0000D5380000}"/>
    <cellStyle name="Normal 4 2 4 2 4 2 2" xfId="17454" xr:uid="{00000000-0005-0000-0000-0000D6380000}"/>
    <cellStyle name="Normal 4 2 4 2 4 3" xfId="12665" xr:uid="{00000000-0005-0000-0000-0000D7380000}"/>
    <cellStyle name="Normal 4 2 4 2 4 4" xfId="12666" xr:uid="{00000000-0005-0000-0000-0000D8380000}"/>
    <cellStyle name="Normal 4 2 4 2 5" xfId="5686" xr:uid="{00000000-0005-0000-0000-0000D9380000}"/>
    <cellStyle name="Normal 4 2 4 2 5 2" xfId="17455" xr:uid="{00000000-0005-0000-0000-0000DA380000}"/>
    <cellStyle name="Normal 4 2 4 2 6" xfId="12667" xr:uid="{00000000-0005-0000-0000-0000DB380000}"/>
    <cellStyle name="Normal 4 2 4 2 7" xfId="12668" xr:uid="{00000000-0005-0000-0000-0000DC380000}"/>
    <cellStyle name="Normal 4 2 4 3" xfId="2956" xr:uid="{00000000-0005-0000-0000-0000DD380000}"/>
    <cellStyle name="Normal 4 2 4 3 2" xfId="5690" xr:uid="{00000000-0005-0000-0000-0000DE380000}"/>
    <cellStyle name="Normal 4 2 4 3 2 2" xfId="17456" xr:uid="{00000000-0005-0000-0000-0000DF380000}"/>
    <cellStyle name="Normal 4 2 4 3 3" xfId="12669" xr:uid="{00000000-0005-0000-0000-0000E0380000}"/>
    <cellStyle name="Normal 4 2 4 3 4" xfId="12670" xr:uid="{00000000-0005-0000-0000-0000E1380000}"/>
    <cellStyle name="Normal 4 2 4 4" xfId="2957" xr:uid="{00000000-0005-0000-0000-0000E2380000}"/>
    <cellStyle name="Normal 4 2 4 4 2" xfId="5691" xr:uid="{00000000-0005-0000-0000-0000E3380000}"/>
    <cellStyle name="Normal 4 2 4 4 2 2" xfId="17457" xr:uid="{00000000-0005-0000-0000-0000E4380000}"/>
    <cellStyle name="Normal 4 2 4 4 3" xfId="12671" xr:uid="{00000000-0005-0000-0000-0000E5380000}"/>
    <cellStyle name="Normal 4 2 4 4 4" xfId="12672" xr:uid="{00000000-0005-0000-0000-0000E6380000}"/>
    <cellStyle name="Normal 4 2 4 5" xfId="2958" xr:uid="{00000000-0005-0000-0000-0000E7380000}"/>
    <cellStyle name="Normal 4 2 4 5 2" xfId="5692" xr:uid="{00000000-0005-0000-0000-0000E8380000}"/>
    <cellStyle name="Normal 4 2 4 5 2 2" xfId="17458" xr:uid="{00000000-0005-0000-0000-0000E9380000}"/>
    <cellStyle name="Normal 4 2 4 5 3" xfId="12673" xr:uid="{00000000-0005-0000-0000-0000EA380000}"/>
    <cellStyle name="Normal 4 2 4 5 4" xfId="12674" xr:uid="{00000000-0005-0000-0000-0000EB380000}"/>
    <cellStyle name="Normal 4 2 4 6" xfId="5685" xr:uid="{00000000-0005-0000-0000-0000EC380000}"/>
    <cellStyle name="Normal 4 2 4 6 2" xfId="17459" xr:uid="{00000000-0005-0000-0000-0000ED380000}"/>
    <cellStyle name="Normal 4 2 4 7" xfId="12675" xr:uid="{00000000-0005-0000-0000-0000EE380000}"/>
    <cellStyle name="Normal 4 2 4 8" xfId="12676" xr:uid="{00000000-0005-0000-0000-0000EF380000}"/>
    <cellStyle name="Normal 4 2 4 8 2" xfId="17460" xr:uid="{00000000-0005-0000-0000-0000F0380000}"/>
    <cellStyle name="Normal 4 2 5" xfId="2959" xr:uid="{00000000-0005-0000-0000-0000F1380000}"/>
    <cellStyle name="Normal 4 2 5 2" xfId="2960" xr:uid="{00000000-0005-0000-0000-0000F2380000}"/>
    <cellStyle name="Normal 4 2 5 2 2" xfId="5694" xr:uid="{00000000-0005-0000-0000-0000F3380000}"/>
    <cellStyle name="Normal 4 2 5 2 2 2" xfId="17461" xr:uid="{00000000-0005-0000-0000-0000F4380000}"/>
    <cellStyle name="Normal 4 2 5 2 3" xfId="12677" xr:uid="{00000000-0005-0000-0000-0000F5380000}"/>
    <cellStyle name="Normal 4 2 5 2 4" xfId="12678" xr:uid="{00000000-0005-0000-0000-0000F6380000}"/>
    <cellStyle name="Normal 4 2 5 3" xfId="2961" xr:uid="{00000000-0005-0000-0000-0000F7380000}"/>
    <cellStyle name="Normal 4 2 5 3 2" xfId="5695" xr:uid="{00000000-0005-0000-0000-0000F8380000}"/>
    <cellStyle name="Normal 4 2 5 3 2 2" xfId="17462" xr:uid="{00000000-0005-0000-0000-0000F9380000}"/>
    <cellStyle name="Normal 4 2 5 3 3" xfId="12679" xr:uid="{00000000-0005-0000-0000-0000FA380000}"/>
    <cellStyle name="Normal 4 2 5 3 4" xfId="12680" xr:uid="{00000000-0005-0000-0000-0000FB380000}"/>
    <cellStyle name="Normal 4 2 5 4" xfId="2962" xr:uid="{00000000-0005-0000-0000-0000FC380000}"/>
    <cellStyle name="Normal 4 2 5 4 2" xfId="5696" xr:uid="{00000000-0005-0000-0000-0000FD380000}"/>
    <cellStyle name="Normal 4 2 5 4 2 2" xfId="17463" xr:uid="{00000000-0005-0000-0000-0000FE380000}"/>
    <cellStyle name="Normal 4 2 5 4 3" xfId="12681" xr:uid="{00000000-0005-0000-0000-0000FF380000}"/>
    <cellStyle name="Normal 4 2 5 4 4" xfId="12682" xr:uid="{00000000-0005-0000-0000-000000390000}"/>
    <cellStyle name="Normal 4 2 5 5" xfId="5693" xr:uid="{00000000-0005-0000-0000-000001390000}"/>
    <cellStyle name="Normal 4 2 5 5 2" xfId="17464" xr:uid="{00000000-0005-0000-0000-000002390000}"/>
    <cellStyle name="Normal 4 2 5 6" xfId="12683" xr:uid="{00000000-0005-0000-0000-000003390000}"/>
    <cellStyle name="Normal 4 2 5 7" xfId="12684" xr:uid="{00000000-0005-0000-0000-000004390000}"/>
    <cellStyle name="Normal 4 2 6" xfId="2963" xr:uid="{00000000-0005-0000-0000-000005390000}"/>
    <cellStyle name="Normal 4 2 6 2" xfId="2964" xr:uid="{00000000-0005-0000-0000-000006390000}"/>
    <cellStyle name="Normal 4 2 6 2 2" xfId="5698" xr:uid="{00000000-0005-0000-0000-000007390000}"/>
    <cellStyle name="Normal 4 2 6 2 2 2" xfId="17465" xr:uid="{00000000-0005-0000-0000-000008390000}"/>
    <cellStyle name="Normal 4 2 6 2 3" xfId="12685" xr:uid="{00000000-0005-0000-0000-000009390000}"/>
    <cellStyle name="Normal 4 2 6 2 4" xfId="12686" xr:uid="{00000000-0005-0000-0000-00000A390000}"/>
    <cellStyle name="Normal 4 2 6 3" xfId="2965" xr:uid="{00000000-0005-0000-0000-00000B390000}"/>
    <cellStyle name="Normal 4 2 6 3 2" xfId="5699" xr:uid="{00000000-0005-0000-0000-00000C390000}"/>
    <cellStyle name="Normal 4 2 6 3 2 2" xfId="17466" xr:uid="{00000000-0005-0000-0000-00000D390000}"/>
    <cellStyle name="Normal 4 2 6 3 3" xfId="12687" xr:uid="{00000000-0005-0000-0000-00000E390000}"/>
    <cellStyle name="Normal 4 2 6 3 4" xfId="12688" xr:uid="{00000000-0005-0000-0000-00000F390000}"/>
    <cellStyle name="Normal 4 2 6 4" xfId="2966" xr:uid="{00000000-0005-0000-0000-000010390000}"/>
    <cellStyle name="Normal 4 2 6 4 2" xfId="5700" xr:uid="{00000000-0005-0000-0000-000011390000}"/>
    <cellStyle name="Normal 4 2 6 4 2 2" xfId="17467" xr:uid="{00000000-0005-0000-0000-000012390000}"/>
    <cellStyle name="Normal 4 2 6 4 3" xfId="12689" xr:uid="{00000000-0005-0000-0000-000013390000}"/>
    <cellStyle name="Normal 4 2 6 4 4" xfId="12690" xr:uid="{00000000-0005-0000-0000-000014390000}"/>
    <cellStyle name="Normal 4 2 6 5" xfId="5697" xr:uid="{00000000-0005-0000-0000-000015390000}"/>
    <cellStyle name="Normal 4 2 6 5 2" xfId="17468" xr:uid="{00000000-0005-0000-0000-000016390000}"/>
    <cellStyle name="Normal 4 2 6 6" xfId="12691" xr:uid="{00000000-0005-0000-0000-000017390000}"/>
    <cellStyle name="Normal 4 2 6 7" xfId="12692" xr:uid="{00000000-0005-0000-0000-000018390000}"/>
    <cellStyle name="Normal 4 2 7" xfId="2967" xr:uid="{00000000-0005-0000-0000-000019390000}"/>
    <cellStyle name="Normal 4 2 7 2" xfId="5701" xr:uid="{00000000-0005-0000-0000-00001A390000}"/>
    <cellStyle name="Normal 4 2 7 2 2" xfId="17469" xr:uid="{00000000-0005-0000-0000-00001B390000}"/>
    <cellStyle name="Normal 4 2 7 3" xfId="12693" xr:uid="{00000000-0005-0000-0000-00001C390000}"/>
    <cellStyle name="Normal 4 2 7 4" xfId="12694" xr:uid="{00000000-0005-0000-0000-00001D390000}"/>
    <cellStyle name="Normal 4 2 8" xfId="2968" xr:uid="{00000000-0005-0000-0000-00001E390000}"/>
    <cellStyle name="Normal 4 2 8 2" xfId="5702" xr:uid="{00000000-0005-0000-0000-00001F390000}"/>
    <cellStyle name="Normal 4 2 8 2 2" xfId="17470" xr:uid="{00000000-0005-0000-0000-000020390000}"/>
    <cellStyle name="Normal 4 2 8 3" xfId="12695" xr:uid="{00000000-0005-0000-0000-000021390000}"/>
    <cellStyle name="Normal 4 2 8 4" xfId="12696" xr:uid="{00000000-0005-0000-0000-000022390000}"/>
    <cellStyle name="Normal 4 2 9" xfId="2969" xr:uid="{00000000-0005-0000-0000-000023390000}"/>
    <cellStyle name="Normal 4 2 9 2" xfId="5703" xr:uid="{00000000-0005-0000-0000-000024390000}"/>
    <cellStyle name="Normal 4 2 9 2 2" xfId="17471" xr:uid="{00000000-0005-0000-0000-000025390000}"/>
    <cellStyle name="Normal 4 2 9 3" xfId="12697" xr:uid="{00000000-0005-0000-0000-000026390000}"/>
    <cellStyle name="Normal 4 2 9 4" xfId="12698" xr:uid="{00000000-0005-0000-0000-000027390000}"/>
    <cellStyle name="Normal 4 20" xfId="12699" xr:uid="{00000000-0005-0000-0000-000028390000}"/>
    <cellStyle name="Normal 4 21" xfId="12700" xr:uid="{00000000-0005-0000-0000-000029390000}"/>
    <cellStyle name="Normal 4 22" xfId="17472" xr:uid="{00000000-0005-0000-0000-00002A390000}"/>
    <cellStyle name="Normal 4 3" xfId="392" xr:uid="{00000000-0005-0000-0000-00002B390000}"/>
    <cellStyle name="Normal 4 3 2" xfId="587" xr:uid="{00000000-0005-0000-0000-00002C390000}"/>
    <cellStyle name="Normal 4 3 2 2" xfId="4172" xr:uid="{00000000-0005-0000-0000-00002D390000}"/>
    <cellStyle name="Normal 4 3 2 2 2" xfId="12701" xr:uid="{00000000-0005-0000-0000-00002E390000}"/>
    <cellStyle name="Normal 4 3 2 2 3" xfId="12702" xr:uid="{00000000-0005-0000-0000-00002F390000}"/>
    <cellStyle name="Normal 4 3 2 2 4" xfId="17473" xr:uid="{00000000-0005-0000-0000-000030390000}"/>
    <cellStyle name="Normal 4 3 2 3" xfId="12703" xr:uid="{00000000-0005-0000-0000-000031390000}"/>
    <cellStyle name="Normal 4 3 2 3 2" xfId="17474" xr:uid="{00000000-0005-0000-0000-000032390000}"/>
    <cellStyle name="Normal 4 3 2 4" xfId="12704" xr:uid="{00000000-0005-0000-0000-000033390000}"/>
    <cellStyle name="Normal 4 3 2 4 2" xfId="17475" xr:uid="{00000000-0005-0000-0000-000034390000}"/>
    <cellStyle name="Normal 4 3 2 5" xfId="12705" xr:uid="{00000000-0005-0000-0000-000035390000}"/>
    <cellStyle name="Normal 4 3 2 6" xfId="14260" xr:uid="{00000000-0005-0000-0000-000036390000}"/>
    <cellStyle name="Normal 4 3 3" xfId="2970" xr:uid="{00000000-0005-0000-0000-000037390000}"/>
    <cellStyle name="Normal 4 3 3 2" xfId="4200" xr:uid="{00000000-0005-0000-0000-000038390000}"/>
    <cellStyle name="Normal 4 3 4" xfId="2971" xr:uid="{00000000-0005-0000-0000-000039390000}"/>
    <cellStyle name="Normal 4 3 5" xfId="4023" xr:uid="{00000000-0005-0000-0000-00003A390000}"/>
    <cellStyle name="Normal 4 3 6" xfId="12706" xr:uid="{00000000-0005-0000-0000-00003B390000}"/>
    <cellStyle name="Normal 4 3 7" xfId="12707" xr:uid="{00000000-0005-0000-0000-00003C390000}"/>
    <cellStyle name="Normal 4 4" xfId="393" xr:uid="{00000000-0005-0000-0000-00003D390000}"/>
    <cellStyle name="Normal 4 4 2" xfId="2972" xr:uid="{00000000-0005-0000-0000-00003E390000}"/>
    <cellStyle name="Normal 4 4 3" xfId="2973" xr:uid="{00000000-0005-0000-0000-00003F390000}"/>
    <cellStyle name="Normal 4 4 4" xfId="4024" xr:uid="{00000000-0005-0000-0000-000040390000}"/>
    <cellStyle name="Normal 4 4 5" xfId="17476" xr:uid="{00000000-0005-0000-0000-000041390000}"/>
    <cellStyle name="Normal 4 5" xfId="394" xr:uid="{00000000-0005-0000-0000-000042390000}"/>
    <cellStyle name="Normal 4 5 2" xfId="3893" xr:uid="{00000000-0005-0000-0000-000043390000}"/>
    <cellStyle name="Normal 4 5 2 2" xfId="17477" xr:uid="{00000000-0005-0000-0000-000044390000}"/>
    <cellStyle name="Normal 4 5 3" xfId="14247" xr:uid="{00000000-0005-0000-0000-000045390000}"/>
    <cellStyle name="Normal 4 5 4" xfId="17478" xr:uid="{00000000-0005-0000-0000-000046390000}"/>
    <cellStyle name="Normal 4 6" xfId="395" xr:uid="{00000000-0005-0000-0000-000047390000}"/>
    <cellStyle name="Normal 4 7" xfId="396" xr:uid="{00000000-0005-0000-0000-000048390000}"/>
    <cellStyle name="Normal 4 8" xfId="397" xr:uid="{00000000-0005-0000-0000-000049390000}"/>
    <cellStyle name="Normal 4 9" xfId="398" xr:uid="{00000000-0005-0000-0000-00004A390000}"/>
    <cellStyle name="Normal 4_Administration_Building_-_Lista_de_Partidas_y_Cantidades_-_(PVDC-004)_REVC mod" xfId="399" xr:uid="{00000000-0005-0000-0000-00004B390000}"/>
    <cellStyle name="Normal 40" xfId="2974" xr:uid="{00000000-0005-0000-0000-00004C390000}"/>
    <cellStyle name="Normal 40 10" xfId="2975" xr:uid="{00000000-0005-0000-0000-00004D390000}"/>
    <cellStyle name="Normal 40 10 2" xfId="5705" xr:uid="{00000000-0005-0000-0000-00004E390000}"/>
    <cellStyle name="Normal 40 10 2 2" xfId="12708" xr:uid="{00000000-0005-0000-0000-00004F390000}"/>
    <cellStyle name="Normal 40 10 2 2 2" xfId="12709" xr:uid="{00000000-0005-0000-0000-000050390000}"/>
    <cellStyle name="Normal 40 10 2 2 3" xfId="17479" xr:uid="{00000000-0005-0000-0000-000051390000}"/>
    <cellStyle name="Normal 40 10 2 3" xfId="17480" xr:uid="{00000000-0005-0000-0000-000052390000}"/>
    <cellStyle name="Normal 40 10 2 4" xfId="17481" xr:uid="{00000000-0005-0000-0000-000053390000}"/>
    <cellStyle name="Normal 40 10 3" xfId="12710" xr:uid="{00000000-0005-0000-0000-000054390000}"/>
    <cellStyle name="Normal 40 10 3 2" xfId="12711" xr:uid="{00000000-0005-0000-0000-000055390000}"/>
    <cellStyle name="Normal 40 10 4" xfId="17482" xr:uid="{00000000-0005-0000-0000-000056390000}"/>
    <cellStyle name="Normal 40 10 5" xfId="17483" xr:uid="{00000000-0005-0000-0000-000057390000}"/>
    <cellStyle name="Normal 40 11" xfId="5704" xr:uid="{00000000-0005-0000-0000-000058390000}"/>
    <cellStyle name="Normal 40 11 2" xfId="12712" xr:uid="{00000000-0005-0000-0000-000059390000}"/>
    <cellStyle name="Normal 40 11 2 2" xfId="12713" xr:uid="{00000000-0005-0000-0000-00005A390000}"/>
    <cellStyle name="Normal 40 11 2 3" xfId="17484" xr:uid="{00000000-0005-0000-0000-00005B390000}"/>
    <cellStyle name="Normal 40 11 3" xfId="17485" xr:uid="{00000000-0005-0000-0000-00005C390000}"/>
    <cellStyle name="Normal 40 11 4" xfId="17486" xr:uid="{00000000-0005-0000-0000-00005D390000}"/>
    <cellStyle name="Normal 40 2" xfId="2976" xr:uid="{00000000-0005-0000-0000-00005E390000}"/>
    <cellStyle name="Normal 40 2 2" xfId="2977" xr:uid="{00000000-0005-0000-0000-00005F390000}"/>
    <cellStyle name="Normal 40 2 2 2" xfId="5707" xr:uid="{00000000-0005-0000-0000-000060390000}"/>
    <cellStyle name="Normal 40 2 2 2 2" xfId="12714" xr:uid="{00000000-0005-0000-0000-000061390000}"/>
    <cellStyle name="Normal 40 2 2 2 2 2" xfId="12715" xr:uid="{00000000-0005-0000-0000-000062390000}"/>
    <cellStyle name="Normal 40 2 2 2 2 3" xfId="17487" xr:uid="{00000000-0005-0000-0000-000063390000}"/>
    <cellStyle name="Normal 40 2 2 2 3" xfId="17488" xr:uid="{00000000-0005-0000-0000-000064390000}"/>
    <cellStyle name="Normal 40 2 2 2 4" xfId="17489" xr:uid="{00000000-0005-0000-0000-000065390000}"/>
    <cellStyle name="Normal 40 2 2 3" xfId="12716" xr:uid="{00000000-0005-0000-0000-000066390000}"/>
    <cellStyle name="Normal 40 2 2 3 2" xfId="12717" xr:uid="{00000000-0005-0000-0000-000067390000}"/>
    <cellStyle name="Normal 40 2 2 4" xfId="17490" xr:uid="{00000000-0005-0000-0000-000068390000}"/>
    <cellStyle name="Normal 40 2 2 5" xfId="17491" xr:uid="{00000000-0005-0000-0000-000069390000}"/>
    <cellStyle name="Normal 40 2 3" xfId="2978" xr:uid="{00000000-0005-0000-0000-00006A390000}"/>
    <cellStyle name="Normal 40 2 3 2" xfId="5708" xr:uid="{00000000-0005-0000-0000-00006B390000}"/>
    <cellStyle name="Normal 40 2 3 2 2" xfId="12718" xr:uid="{00000000-0005-0000-0000-00006C390000}"/>
    <cellStyle name="Normal 40 2 3 2 2 2" xfId="12719" xr:uid="{00000000-0005-0000-0000-00006D390000}"/>
    <cellStyle name="Normal 40 2 3 2 2 3" xfId="17492" xr:uid="{00000000-0005-0000-0000-00006E390000}"/>
    <cellStyle name="Normal 40 2 3 2 3" xfId="17493" xr:uid="{00000000-0005-0000-0000-00006F390000}"/>
    <cellStyle name="Normal 40 2 3 2 4" xfId="17494" xr:uid="{00000000-0005-0000-0000-000070390000}"/>
    <cellStyle name="Normal 40 2 3 3" xfId="12720" xr:uid="{00000000-0005-0000-0000-000071390000}"/>
    <cellStyle name="Normal 40 2 3 3 2" xfId="12721" xr:uid="{00000000-0005-0000-0000-000072390000}"/>
    <cellStyle name="Normal 40 2 3 4" xfId="17495" xr:uid="{00000000-0005-0000-0000-000073390000}"/>
    <cellStyle name="Normal 40 2 3 5" xfId="17496" xr:uid="{00000000-0005-0000-0000-000074390000}"/>
    <cellStyle name="Normal 40 2 4" xfId="2979" xr:uid="{00000000-0005-0000-0000-000075390000}"/>
    <cellStyle name="Normal 40 2 4 2" xfId="5709" xr:uid="{00000000-0005-0000-0000-000076390000}"/>
    <cellStyle name="Normal 40 2 4 2 2" xfId="12722" xr:uid="{00000000-0005-0000-0000-000077390000}"/>
    <cellStyle name="Normal 40 2 4 2 2 2" xfId="12723" xr:uid="{00000000-0005-0000-0000-000078390000}"/>
    <cellStyle name="Normal 40 2 4 2 2 3" xfId="17497" xr:uid="{00000000-0005-0000-0000-000079390000}"/>
    <cellStyle name="Normal 40 2 4 2 3" xfId="17498" xr:uid="{00000000-0005-0000-0000-00007A390000}"/>
    <cellStyle name="Normal 40 2 4 2 4" xfId="17499" xr:uid="{00000000-0005-0000-0000-00007B390000}"/>
    <cellStyle name="Normal 40 2 4 3" xfId="12724" xr:uid="{00000000-0005-0000-0000-00007C390000}"/>
    <cellStyle name="Normal 40 2 4 3 2" xfId="12725" xr:uid="{00000000-0005-0000-0000-00007D390000}"/>
    <cellStyle name="Normal 40 2 4 4" xfId="17500" xr:uid="{00000000-0005-0000-0000-00007E390000}"/>
    <cellStyle name="Normal 40 2 4 5" xfId="17501" xr:uid="{00000000-0005-0000-0000-00007F390000}"/>
    <cellStyle name="Normal 40 2 5" xfId="5706" xr:uid="{00000000-0005-0000-0000-000080390000}"/>
    <cellStyle name="Normal 40 2 5 2" xfId="12726" xr:uid="{00000000-0005-0000-0000-000081390000}"/>
    <cellStyle name="Normal 40 2 5 2 2" xfId="12727" xr:uid="{00000000-0005-0000-0000-000082390000}"/>
    <cellStyle name="Normal 40 2 5 2 3" xfId="17502" xr:uid="{00000000-0005-0000-0000-000083390000}"/>
    <cellStyle name="Normal 40 2 5 3" xfId="17503" xr:uid="{00000000-0005-0000-0000-000084390000}"/>
    <cellStyle name="Normal 40 2 5 4" xfId="17504" xr:uid="{00000000-0005-0000-0000-000085390000}"/>
    <cellStyle name="Normal 40 2 6" xfId="12728" xr:uid="{00000000-0005-0000-0000-000086390000}"/>
    <cellStyle name="Normal 40 2 6 2" xfId="12729" xr:uid="{00000000-0005-0000-0000-000087390000}"/>
    <cellStyle name="Normal 40 2 7" xfId="17505" xr:uid="{00000000-0005-0000-0000-000088390000}"/>
    <cellStyle name="Normal 40 2 8" xfId="17506" xr:uid="{00000000-0005-0000-0000-000089390000}"/>
    <cellStyle name="Normal 40 3" xfId="2980" xr:uid="{00000000-0005-0000-0000-00008A390000}"/>
    <cellStyle name="Normal 40 3 2" xfId="2981" xr:uid="{00000000-0005-0000-0000-00008B390000}"/>
    <cellStyle name="Normal 40 3 2 2" xfId="5711" xr:uid="{00000000-0005-0000-0000-00008C390000}"/>
    <cellStyle name="Normal 40 3 2 2 2" xfId="12730" xr:uid="{00000000-0005-0000-0000-00008D390000}"/>
    <cellStyle name="Normal 40 3 2 2 2 2" xfId="12731" xr:uid="{00000000-0005-0000-0000-00008E390000}"/>
    <cellStyle name="Normal 40 3 2 2 2 3" xfId="17507" xr:uid="{00000000-0005-0000-0000-00008F390000}"/>
    <cellStyle name="Normal 40 3 2 2 3" xfId="17508" xr:uid="{00000000-0005-0000-0000-000090390000}"/>
    <cellStyle name="Normal 40 3 2 2 4" xfId="17509" xr:uid="{00000000-0005-0000-0000-000091390000}"/>
    <cellStyle name="Normal 40 3 2 3" xfId="12732" xr:uid="{00000000-0005-0000-0000-000092390000}"/>
    <cellStyle name="Normal 40 3 2 3 2" xfId="12733" xr:uid="{00000000-0005-0000-0000-000093390000}"/>
    <cellStyle name="Normal 40 3 2 4" xfId="17510" xr:uid="{00000000-0005-0000-0000-000094390000}"/>
    <cellStyle name="Normal 40 3 2 5" xfId="17511" xr:uid="{00000000-0005-0000-0000-000095390000}"/>
    <cellStyle name="Normal 40 3 3" xfId="2982" xr:uid="{00000000-0005-0000-0000-000096390000}"/>
    <cellStyle name="Normal 40 3 3 2" xfId="5712" xr:uid="{00000000-0005-0000-0000-000097390000}"/>
    <cellStyle name="Normal 40 3 3 2 2" xfId="12734" xr:uid="{00000000-0005-0000-0000-000098390000}"/>
    <cellStyle name="Normal 40 3 3 2 2 2" xfId="12735" xr:uid="{00000000-0005-0000-0000-000099390000}"/>
    <cellStyle name="Normal 40 3 3 2 2 3" xfId="17512" xr:uid="{00000000-0005-0000-0000-00009A390000}"/>
    <cellStyle name="Normal 40 3 3 2 3" xfId="17513" xr:uid="{00000000-0005-0000-0000-00009B390000}"/>
    <cellStyle name="Normal 40 3 3 2 4" xfId="17514" xr:uid="{00000000-0005-0000-0000-00009C390000}"/>
    <cellStyle name="Normal 40 3 3 3" xfId="12736" xr:uid="{00000000-0005-0000-0000-00009D390000}"/>
    <cellStyle name="Normal 40 3 3 3 2" xfId="12737" xr:uid="{00000000-0005-0000-0000-00009E390000}"/>
    <cellStyle name="Normal 40 3 3 4" xfId="17515" xr:uid="{00000000-0005-0000-0000-00009F390000}"/>
    <cellStyle name="Normal 40 3 3 5" xfId="17516" xr:uid="{00000000-0005-0000-0000-0000A0390000}"/>
    <cellStyle name="Normal 40 3 4" xfId="2983" xr:uid="{00000000-0005-0000-0000-0000A1390000}"/>
    <cellStyle name="Normal 40 3 4 2" xfId="5713" xr:uid="{00000000-0005-0000-0000-0000A2390000}"/>
    <cellStyle name="Normal 40 3 4 2 2" xfId="12738" xr:uid="{00000000-0005-0000-0000-0000A3390000}"/>
    <cellStyle name="Normal 40 3 4 2 2 2" xfId="12739" xr:uid="{00000000-0005-0000-0000-0000A4390000}"/>
    <cellStyle name="Normal 40 3 4 2 2 3" xfId="17517" xr:uid="{00000000-0005-0000-0000-0000A5390000}"/>
    <cellStyle name="Normal 40 3 4 2 3" xfId="17518" xr:uid="{00000000-0005-0000-0000-0000A6390000}"/>
    <cellStyle name="Normal 40 3 4 2 4" xfId="17519" xr:uid="{00000000-0005-0000-0000-0000A7390000}"/>
    <cellStyle name="Normal 40 3 4 3" xfId="12740" xr:uid="{00000000-0005-0000-0000-0000A8390000}"/>
    <cellStyle name="Normal 40 3 4 3 2" xfId="12741" xr:uid="{00000000-0005-0000-0000-0000A9390000}"/>
    <cellStyle name="Normal 40 3 4 4" xfId="17520" xr:uid="{00000000-0005-0000-0000-0000AA390000}"/>
    <cellStyle name="Normal 40 3 4 5" xfId="17521" xr:uid="{00000000-0005-0000-0000-0000AB390000}"/>
    <cellStyle name="Normal 40 3 5" xfId="5710" xr:uid="{00000000-0005-0000-0000-0000AC390000}"/>
    <cellStyle name="Normal 40 3 5 2" xfId="12742" xr:uid="{00000000-0005-0000-0000-0000AD390000}"/>
    <cellStyle name="Normal 40 3 5 2 2" xfId="12743" xr:uid="{00000000-0005-0000-0000-0000AE390000}"/>
    <cellStyle name="Normal 40 3 5 2 3" xfId="17522" xr:uid="{00000000-0005-0000-0000-0000AF390000}"/>
    <cellStyle name="Normal 40 3 5 3" xfId="17523" xr:uid="{00000000-0005-0000-0000-0000B0390000}"/>
    <cellStyle name="Normal 40 3 5 4" xfId="17524" xr:uid="{00000000-0005-0000-0000-0000B1390000}"/>
    <cellStyle name="Normal 40 3 6" xfId="12744" xr:uid="{00000000-0005-0000-0000-0000B2390000}"/>
    <cellStyle name="Normal 40 3 6 2" xfId="12745" xr:uid="{00000000-0005-0000-0000-0000B3390000}"/>
    <cellStyle name="Normal 40 3 7" xfId="17525" xr:uid="{00000000-0005-0000-0000-0000B4390000}"/>
    <cellStyle name="Normal 40 3 8" xfId="17526" xr:uid="{00000000-0005-0000-0000-0000B5390000}"/>
    <cellStyle name="Normal 40 4" xfId="2984" xr:uid="{00000000-0005-0000-0000-0000B6390000}"/>
    <cellStyle name="Normal 40 4 2" xfId="5714" xr:uid="{00000000-0005-0000-0000-0000B7390000}"/>
    <cellStyle name="Normal 40 4 2 2" xfId="12746" xr:uid="{00000000-0005-0000-0000-0000B8390000}"/>
    <cellStyle name="Normal 40 4 2 2 2" xfId="12747" xr:uid="{00000000-0005-0000-0000-0000B9390000}"/>
    <cellStyle name="Normal 40 4 2 2 3" xfId="17527" xr:uid="{00000000-0005-0000-0000-0000BA390000}"/>
    <cellStyle name="Normal 40 4 2 3" xfId="17528" xr:uid="{00000000-0005-0000-0000-0000BB390000}"/>
    <cellStyle name="Normal 40 4 2 4" xfId="17529" xr:uid="{00000000-0005-0000-0000-0000BC390000}"/>
    <cellStyle name="Normal 40 4 3" xfId="12748" xr:uid="{00000000-0005-0000-0000-0000BD390000}"/>
    <cellStyle name="Normal 40 4 3 2" xfId="12749" xr:uid="{00000000-0005-0000-0000-0000BE390000}"/>
    <cellStyle name="Normal 40 4 4" xfId="17530" xr:uid="{00000000-0005-0000-0000-0000BF390000}"/>
    <cellStyle name="Normal 40 4 5" xfId="17531" xr:uid="{00000000-0005-0000-0000-0000C0390000}"/>
    <cellStyle name="Normal 40 5" xfId="2985" xr:uid="{00000000-0005-0000-0000-0000C1390000}"/>
    <cellStyle name="Normal 40 5 2" xfId="5715" xr:uid="{00000000-0005-0000-0000-0000C2390000}"/>
    <cellStyle name="Normal 40 5 2 2" xfId="12750" xr:uid="{00000000-0005-0000-0000-0000C3390000}"/>
    <cellStyle name="Normal 40 5 2 2 2" xfId="12751" xr:uid="{00000000-0005-0000-0000-0000C4390000}"/>
    <cellStyle name="Normal 40 5 2 2 3" xfId="17532" xr:uid="{00000000-0005-0000-0000-0000C5390000}"/>
    <cellStyle name="Normal 40 5 2 3" xfId="17533" xr:uid="{00000000-0005-0000-0000-0000C6390000}"/>
    <cellStyle name="Normal 40 5 2 4" xfId="17534" xr:uid="{00000000-0005-0000-0000-0000C7390000}"/>
    <cellStyle name="Normal 40 5 3" xfId="12752" xr:uid="{00000000-0005-0000-0000-0000C8390000}"/>
    <cellStyle name="Normal 40 5 3 2" xfId="12753" xr:uid="{00000000-0005-0000-0000-0000C9390000}"/>
    <cellStyle name="Normal 40 5 4" xfId="17535" xr:uid="{00000000-0005-0000-0000-0000CA390000}"/>
    <cellStyle name="Normal 40 5 5" xfId="17536" xr:uid="{00000000-0005-0000-0000-0000CB390000}"/>
    <cellStyle name="Normal 40 6" xfId="2986" xr:uid="{00000000-0005-0000-0000-0000CC390000}"/>
    <cellStyle name="Normal 40 6 2" xfId="5716" xr:uid="{00000000-0005-0000-0000-0000CD390000}"/>
    <cellStyle name="Normal 40 6 2 2" xfId="12754" xr:uid="{00000000-0005-0000-0000-0000CE390000}"/>
    <cellStyle name="Normal 40 6 2 2 2" xfId="12755" xr:uid="{00000000-0005-0000-0000-0000CF390000}"/>
    <cellStyle name="Normal 40 6 2 2 3" xfId="17537" xr:uid="{00000000-0005-0000-0000-0000D0390000}"/>
    <cellStyle name="Normal 40 6 2 3" xfId="17538" xr:uid="{00000000-0005-0000-0000-0000D1390000}"/>
    <cellStyle name="Normal 40 6 2 4" xfId="17539" xr:uid="{00000000-0005-0000-0000-0000D2390000}"/>
    <cellStyle name="Normal 40 6 3" xfId="12756" xr:uid="{00000000-0005-0000-0000-0000D3390000}"/>
    <cellStyle name="Normal 40 6 3 2" xfId="12757" xr:uid="{00000000-0005-0000-0000-0000D4390000}"/>
    <cellStyle name="Normal 40 6 4" xfId="17540" xr:uid="{00000000-0005-0000-0000-0000D5390000}"/>
    <cellStyle name="Normal 40 6 5" xfId="17541" xr:uid="{00000000-0005-0000-0000-0000D6390000}"/>
    <cellStyle name="Normal 40 7" xfId="2987" xr:uid="{00000000-0005-0000-0000-0000D7390000}"/>
    <cellStyle name="Normal 40 7 2" xfId="5717" xr:uid="{00000000-0005-0000-0000-0000D8390000}"/>
    <cellStyle name="Normal 40 7 2 2" xfId="12758" xr:uid="{00000000-0005-0000-0000-0000D9390000}"/>
    <cellStyle name="Normal 40 7 2 2 2" xfId="12759" xr:uid="{00000000-0005-0000-0000-0000DA390000}"/>
    <cellStyle name="Normal 40 7 2 2 3" xfId="17542" xr:uid="{00000000-0005-0000-0000-0000DB390000}"/>
    <cellStyle name="Normal 40 7 2 3" xfId="17543" xr:uid="{00000000-0005-0000-0000-0000DC390000}"/>
    <cellStyle name="Normal 40 7 2 4" xfId="17544" xr:uid="{00000000-0005-0000-0000-0000DD390000}"/>
    <cellStyle name="Normal 40 7 3" xfId="12760" xr:uid="{00000000-0005-0000-0000-0000DE390000}"/>
    <cellStyle name="Normal 40 7 3 2" xfId="12761" xr:uid="{00000000-0005-0000-0000-0000DF390000}"/>
    <cellStyle name="Normal 40 7 4" xfId="17545" xr:uid="{00000000-0005-0000-0000-0000E0390000}"/>
    <cellStyle name="Normal 40 7 5" xfId="17546" xr:uid="{00000000-0005-0000-0000-0000E1390000}"/>
    <cellStyle name="Normal 40 8" xfId="2988" xr:uid="{00000000-0005-0000-0000-0000E2390000}"/>
    <cellStyle name="Normal 40 8 2" xfId="5718" xr:uid="{00000000-0005-0000-0000-0000E3390000}"/>
    <cellStyle name="Normal 40 8 2 2" xfId="12762" xr:uid="{00000000-0005-0000-0000-0000E4390000}"/>
    <cellStyle name="Normal 40 8 2 2 2" xfId="12763" xr:uid="{00000000-0005-0000-0000-0000E5390000}"/>
    <cellStyle name="Normal 40 8 2 2 3" xfId="17547" xr:uid="{00000000-0005-0000-0000-0000E6390000}"/>
    <cellStyle name="Normal 40 8 2 3" xfId="17548" xr:uid="{00000000-0005-0000-0000-0000E7390000}"/>
    <cellStyle name="Normal 40 8 2 4" xfId="17549" xr:uid="{00000000-0005-0000-0000-0000E8390000}"/>
    <cellStyle name="Normal 40 8 3" xfId="12764" xr:uid="{00000000-0005-0000-0000-0000E9390000}"/>
    <cellStyle name="Normal 40 8 3 2" xfId="12765" xr:uid="{00000000-0005-0000-0000-0000EA390000}"/>
    <cellStyle name="Normal 40 8 4" xfId="17550" xr:uid="{00000000-0005-0000-0000-0000EB390000}"/>
    <cellStyle name="Normal 40 8 5" xfId="17551" xr:uid="{00000000-0005-0000-0000-0000EC390000}"/>
    <cellStyle name="Normal 40 9" xfId="2989" xr:uid="{00000000-0005-0000-0000-0000ED390000}"/>
    <cellStyle name="Normal 40 9 2" xfId="5719" xr:uid="{00000000-0005-0000-0000-0000EE390000}"/>
    <cellStyle name="Normal 40 9 2 2" xfId="12766" xr:uid="{00000000-0005-0000-0000-0000EF390000}"/>
    <cellStyle name="Normal 40 9 2 2 2" xfId="12767" xr:uid="{00000000-0005-0000-0000-0000F0390000}"/>
    <cellStyle name="Normal 40 9 2 2 3" xfId="17552" xr:uid="{00000000-0005-0000-0000-0000F1390000}"/>
    <cellStyle name="Normal 40 9 2 3" xfId="17553" xr:uid="{00000000-0005-0000-0000-0000F2390000}"/>
    <cellStyle name="Normal 40 9 2 4" xfId="17554" xr:uid="{00000000-0005-0000-0000-0000F3390000}"/>
    <cellStyle name="Normal 40 9 3" xfId="12768" xr:uid="{00000000-0005-0000-0000-0000F4390000}"/>
    <cellStyle name="Normal 40 9 3 2" xfId="12769" xr:uid="{00000000-0005-0000-0000-0000F5390000}"/>
    <cellStyle name="Normal 40 9 4" xfId="17555" xr:uid="{00000000-0005-0000-0000-0000F6390000}"/>
    <cellStyle name="Normal 40 9 5" xfId="17556" xr:uid="{00000000-0005-0000-0000-0000F7390000}"/>
    <cellStyle name="Normal 41" xfId="2990" xr:uid="{00000000-0005-0000-0000-0000F8390000}"/>
    <cellStyle name="Normal 41 2" xfId="2991" xr:uid="{00000000-0005-0000-0000-0000F9390000}"/>
    <cellStyle name="Normal 41 2 2" xfId="2992" xr:uid="{00000000-0005-0000-0000-0000FA390000}"/>
    <cellStyle name="Normal 41 2 2 2" xfId="2993" xr:uid="{00000000-0005-0000-0000-0000FB390000}"/>
    <cellStyle name="Normal 41 2 2 2 2" xfId="5723" xr:uid="{00000000-0005-0000-0000-0000FC390000}"/>
    <cellStyle name="Normal 41 2 2 2 2 2" xfId="17557" xr:uid="{00000000-0005-0000-0000-0000FD390000}"/>
    <cellStyle name="Normal 41 2 2 2 3" xfId="12770" xr:uid="{00000000-0005-0000-0000-0000FE390000}"/>
    <cellStyle name="Normal 41 2 2 2 4" xfId="12771" xr:uid="{00000000-0005-0000-0000-0000FF390000}"/>
    <cellStyle name="Normal 41 2 2 3" xfId="2994" xr:uid="{00000000-0005-0000-0000-0000003A0000}"/>
    <cellStyle name="Normal 41 2 2 3 2" xfId="5724" xr:uid="{00000000-0005-0000-0000-0000013A0000}"/>
    <cellStyle name="Normal 41 2 2 3 2 2" xfId="17558" xr:uid="{00000000-0005-0000-0000-0000023A0000}"/>
    <cellStyle name="Normal 41 2 2 3 3" xfId="12772" xr:uid="{00000000-0005-0000-0000-0000033A0000}"/>
    <cellStyle name="Normal 41 2 2 3 4" xfId="12773" xr:uid="{00000000-0005-0000-0000-0000043A0000}"/>
    <cellStyle name="Normal 41 2 2 4" xfId="2995" xr:uid="{00000000-0005-0000-0000-0000053A0000}"/>
    <cellStyle name="Normal 41 2 2 4 2" xfId="5725" xr:uid="{00000000-0005-0000-0000-0000063A0000}"/>
    <cellStyle name="Normal 41 2 2 4 2 2" xfId="17559" xr:uid="{00000000-0005-0000-0000-0000073A0000}"/>
    <cellStyle name="Normal 41 2 2 4 3" xfId="12774" xr:uid="{00000000-0005-0000-0000-0000083A0000}"/>
    <cellStyle name="Normal 41 2 2 4 4" xfId="12775" xr:uid="{00000000-0005-0000-0000-0000093A0000}"/>
    <cellStyle name="Normal 41 2 2 5" xfId="5722" xr:uid="{00000000-0005-0000-0000-00000A3A0000}"/>
    <cellStyle name="Normal 41 2 2 5 2" xfId="17560" xr:uid="{00000000-0005-0000-0000-00000B3A0000}"/>
    <cellStyle name="Normal 41 2 2 6" xfId="12776" xr:uid="{00000000-0005-0000-0000-00000C3A0000}"/>
    <cellStyle name="Normal 41 2 2 7" xfId="12777" xr:uid="{00000000-0005-0000-0000-00000D3A0000}"/>
    <cellStyle name="Normal 41 2 3" xfId="2996" xr:uid="{00000000-0005-0000-0000-00000E3A0000}"/>
    <cellStyle name="Normal 41 2 3 2" xfId="5726" xr:uid="{00000000-0005-0000-0000-00000F3A0000}"/>
    <cellStyle name="Normal 41 2 3 2 2" xfId="17561" xr:uid="{00000000-0005-0000-0000-0000103A0000}"/>
    <cellStyle name="Normal 41 2 3 3" xfId="12778" xr:uid="{00000000-0005-0000-0000-0000113A0000}"/>
    <cellStyle name="Normal 41 2 3 4" xfId="12779" xr:uid="{00000000-0005-0000-0000-0000123A0000}"/>
    <cellStyle name="Normal 41 2 4" xfId="2997" xr:uid="{00000000-0005-0000-0000-0000133A0000}"/>
    <cellStyle name="Normal 41 2 4 2" xfId="5727" xr:uid="{00000000-0005-0000-0000-0000143A0000}"/>
    <cellStyle name="Normal 41 2 4 2 2" xfId="17562" xr:uid="{00000000-0005-0000-0000-0000153A0000}"/>
    <cellStyle name="Normal 41 2 4 3" xfId="12780" xr:uid="{00000000-0005-0000-0000-0000163A0000}"/>
    <cellStyle name="Normal 41 2 4 4" xfId="12781" xr:uid="{00000000-0005-0000-0000-0000173A0000}"/>
    <cellStyle name="Normal 41 2 5" xfId="2998" xr:uid="{00000000-0005-0000-0000-0000183A0000}"/>
    <cellStyle name="Normal 41 2 5 2" xfId="5728" xr:uid="{00000000-0005-0000-0000-0000193A0000}"/>
    <cellStyle name="Normal 41 2 5 2 2" xfId="17563" xr:uid="{00000000-0005-0000-0000-00001A3A0000}"/>
    <cellStyle name="Normal 41 2 5 3" xfId="12782" xr:uid="{00000000-0005-0000-0000-00001B3A0000}"/>
    <cellStyle name="Normal 41 2 5 4" xfId="12783" xr:uid="{00000000-0005-0000-0000-00001C3A0000}"/>
    <cellStyle name="Normal 41 2 6" xfId="5721" xr:uid="{00000000-0005-0000-0000-00001D3A0000}"/>
    <cellStyle name="Normal 41 2 6 2" xfId="17564" xr:uid="{00000000-0005-0000-0000-00001E3A0000}"/>
    <cellStyle name="Normal 41 2 7" xfId="12784" xr:uid="{00000000-0005-0000-0000-00001F3A0000}"/>
    <cellStyle name="Normal 41 2 8" xfId="12785" xr:uid="{00000000-0005-0000-0000-0000203A0000}"/>
    <cellStyle name="Normal 41 3" xfId="2999" xr:uid="{00000000-0005-0000-0000-0000213A0000}"/>
    <cellStyle name="Normal 41 3 2" xfId="3000" xr:uid="{00000000-0005-0000-0000-0000223A0000}"/>
    <cellStyle name="Normal 41 3 2 2" xfId="5730" xr:uid="{00000000-0005-0000-0000-0000233A0000}"/>
    <cellStyle name="Normal 41 3 2 2 2" xfId="17565" xr:uid="{00000000-0005-0000-0000-0000243A0000}"/>
    <cellStyle name="Normal 41 3 2 3" xfId="12786" xr:uid="{00000000-0005-0000-0000-0000253A0000}"/>
    <cellStyle name="Normal 41 3 2 4" xfId="12787" xr:uid="{00000000-0005-0000-0000-0000263A0000}"/>
    <cellStyle name="Normal 41 3 3" xfId="3001" xr:uid="{00000000-0005-0000-0000-0000273A0000}"/>
    <cellStyle name="Normal 41 3 3 2" xfId="5731" xr:uid="{00000000-0005-0000-0000-0000283A0000}"/>
    <cellStyle name="Normal 41 3 3 2 2" xfId="17566" xr:uid="{00000000-0005-0000-0000-0000293A0000}"/>
    <cellStyle name="Normal 41 3 3 3" xfId="12788" xr:uid="{00000000-0005-0000-0000-00002A3A0000}"/>
    <cellStyle name="Normal 41 3 3 4" xfId="12789" xr:uid="{00000000-0005-0000-0000-00002B3A0000}"/>
    <cellStyle name="Normal 41 3 4" xfId="3002" xr:uid="{00000000-0005-0000-0000-00002C3A0000}"/>
    <cellStyle name="Normal 41 3 4 2" xfId="5732" xr:uid="{00000000-0005-0000-0000-00002D3A0000}"/>
    <cellStyle name="Normal 41 3 4 2 2" xfId="17567" xr:uid="{00000000-0005-0000-0000-00002E3A0000}"/>
    <cellStyle name="Normal 41 3 4 3" xfId="12790" xr:uid="{00000000-0005-0000-0000-00002F3A0000}"/>
    <cellStyle name="Normal 41 3 4 4" xfId="12791" xr:uid="{00000000-0005-0000-0000-0000303A0000}"/>
    <cellStyle name="Normal 41 3 5" xfId="5729" xr:uid="{00000000-0005-0000-0000-0000313A0000}"/>
    <cellStyle name="Normal 41 3 5 2" xfId="17568" xr:uid="{00000000-0005-0000-0000-0000323A0000}"/>
    <cellStyle name="Normal 41 3 6" xfId="12792" xr:uid="{00000000-0005-0000-0000-0000333A0000}"/>
    <cellStyle name="Normal 41 3 7" xfId="12793" xr:uid="{00000000-0005-0000-0000-0000343A0000}"/>
    <cellStyle name="Normal 41 4" xfId="3003" xr:uid="{00000000-0005-0000-0000-0000353A0000}"/>
    <cellStyle name="Normal 41 4 2" xfId="5733" xr:uid="{00000000-0005-0000-0000-0000363A0000}"/>
    <cellStyle name="Normal 41 4 2 2" xfId="17569" xr:uid="{00000000-0005-0000-0000-0000373A0000}"/>
    <cellStyle name="Normal 41 4 3" xfId="12794" xr:uid="{00000000-0005-0000-0000-0000383A0000}"/>
    <cellStyle name="Normal 41 4 4" xfId="12795" xr:uid="{00000000-0005-0000-0000-0000393A0000}"/>
    <cellStyle name="Normal 41 5" xfId="3004" xr:uid="{00000000-0005-0000-0000-00003A3A0000}"/>
    <cellStyle name="Normal 41 5 2" xfId="5734" xr:uid="{00000000-0005-0000-0000-00003B3A0000}"/>
    <cellStyle name="Normal 41 5 2 2" xfId="17570" xr:uid="{00000000-0005-0000-0000-00003C3A0000}"/>
    <cellStyle name="Normal 41 5 3" xfId="12796" xr:uid="{00000000-0005-0000-0000-00003D3A0000}"/>
    <cellStyle name="Normal 41 5 4" xfId="12797" xr:uid="{00000000-0005-0000-0000-00003E3A0000}"/>
    <cellStyle name="Normal 41 6" xfId="3005" xr:uid="{00000000-0005-0000-0000-00003F3A0000}"/>
    <cellStyle name="Normal 41 6 2" xfId="5735" xr:uid="{00000000-0005-0000-0000-0000403A0000}"/>
    <cellStyle name="Normal 41 6 2 2" xfId="17571" xr:uid="{00000000-0005-0000-0000-0000413A0000}"/>
    <cellStyle name="Normal 41 6 3" xfId="12798" xr:uid="{00000000-0005-0000-0000-0000423A0000}"/>
    <cellStyle name="Normal 41 6 4" xfId="12799" xr:uid="{00000000-0005-0000-0000-0000433A0000}"/>
    <cellStyle name="Normal 41 7" xfId="5720" xr:uid="{00000000-0005-0000-0000-0000443A0000}"/>
    <cellStyle name="Normal 41 7 2" xfId="17572" xr:uid="{00000000-0005-0000-0000-0000453A0000}"/>
    <cellStyle name="Normal 41 8" xfId="12800" xr:uid="{00000000-0005-0000-0000-0000463A0000}"/>
    <cellStyle name="Normal 41 9" xfId="12801" xr:uid="{00000000-0005-0000-0000-0000473A0000}"/>
    <cellStyle name="Normal 42" xfId="571" xr:uid="{00000000-0005-0000-0000-0000483A0000}"/>
    <cellStyle name="Normal 42 10" xfId="17573" xr:uid="{00000000-0005-0000-0000-0000493A0000}"/>
    <cellStyle name="Normal 42 2" xfId="3006" xr:uid="{00000000-0005-0000-0000-00004A3A0000}"/>
    <cellStyle name="Normal 42 2 2" xfId="3007" xr:uid="{00000000-0005-0000-0000-00004B3A0000}"/>
    <cellStyle name="Normal 42 2 2 2" xfId="3008" xr:uid="{00000000-0005-0000-0000-00004C3A0000}"/>
    <cellStyle name="Normal 42 2 2 2 2" xfId="5739" xr:uid="{00000000-0005-0000-0000-00004D3A0000}"/>
    <cellStyle name="Normal 42 2 2 2 2 2" xfId="17574" xr:uid="{00000000-0005-0000-0000-00004E3A0000}"/>
    <cellStyle name="Normal 42 2 2 2 3" xfId="12802" xr:uid="{00000000-0005-0000-0000-00004F3A0000}"/>
    <cellStyle name="Normal 42 2 2 2 4" xfId="12803" xr:uid="{00000000-0005-0000-0000-0000503A0000}"/>
    <cellStyle name="Normal 42 2 2 3" xfId="3009" xr:uid="{00000000-0005-0000-0000-0000513A0000}"/>
    <cellStyle name="Normal 42 2 2 3 2" xfId="5740" xr:uid="{00000000-0005-0000-0000-0000523A0000}"/>
    <cellStyle name="Normal 42 2 2 3 2 2" xfId="17575" xr:uid="{00000000-0005-0000-0000-0000533A0000}"/>
    <cellStyle name="Normal 42 2 2 3 3" xfId="12804" xr:uid="{00000000-0005-0000-0000-0000543A0000}"/>
    <cellStyle name="Normal 42 2 2 3 4" xfId="12805" xr:uid="{00000000-0005-0000-0000-0000553A0000}"/>
    <cellStyle name="Normal 42 2 2 4" xfId="3010" xr:uid="{00000000-0005-0000-0000-0000563A0000}"/>
    <cellStyle name="Normal 42 2 2 4 2" xfId="5741" xr:uid="{00000000-0005-0000-0000-0000573A0000}"/>
    <cellStyle name="Normal 42 2 2 4 2 2" xfId="17576" xr:uid="{00000000-0005-0000-0000-0000583A0000}"/>
    <cellStyle name="Normal 42 2 2 4 3" xfId="12806" xr:uid="{00000000-0005-0000-0000-0000593A0000}"/>
    <cellStyle name="Normal 42 2 2 4 4" xfId="12807" xr:uid="{00000000-0005-0000-0000-00005A3A0000}"/>
    <cellStyle name="Normal 42 2 2 5" xfId="5738" xr:uid="{00000000-0005-0000-0000-00005B3A0000}"/>
    <cellStyle name="Normal 42 2 2 5 2" xfId="17577" xr:uid="{00000000-0005-0000-0000-00005C3A0000}"/>
    <cellStyle name="Normal 42 2 2 6" xfId="12808" xr:uid="{00000000-0005-0000-0000-00005D3A0000}"/>
    <cellStyle name="Normal 42 2 2 7" xfId="12809" xr:uid="{00000000-0005-0000-0000-00005E3A0000}"/>
    <cellStyle name="Normal 42 2 3" xfId="3011" xr:uid="{00000000-0005-0000-0000-00005F3A0000}"/>
    <cellStyle name="Normal 42 2 3 2" xfId="5742" xr:uid="{00000000-0005-0000-0000-0000603A0000}"/>
    <cellStyle name="Normal 42 2 3 2 2" xfId="17578" xr:uid="{00000000-0005-0000-0000-0000613A0000}"/>
    <cellStyle name="Normal 42 2 3 3" xfId="12810" xr:uid="{00000000-0005-0000-0000-0000623A0000}"/>
    <cellStyle name="Normal 42 2 3 4" xfId="12811" xr:uid="{00000000-0005-0000-0000-0000633A0000}"/>
    <cellStyle name="Normal 42 2 4" xfId="3012" xr:uid="{00000000-0005-0000-0000-0000643A0000}"/>
    <cellStyle name="Normal 42 2 4 2" xfId="5743" xr:uid="{00000000-0005-0000-0000-0000653A0000}"/>
    <cellStyle name="Normal 42 2 4 2 2" xfId="17579" xr:uid="{00000000-0005-0000-0000-0000663A0000}"/>
    <cellStyle name="Normal 42 2 4 3" xfId="12812" xr:uid="{00000000-0005-0000-0000-0000673A0000}"/>
    <cellStyle name="Normal 42 2 4 4" xfId="12813" xr:uid="{00000000-0005-0000-0000-0000683A0000}"/>
    <cellStyle name="Normal 42 2 5" xfId="3013" xr:uid="{00000000-0005-0000-0000-0000693A0000}"/>
    <cellStyle name="Normal 42 2 5 2" xfId="5744" xr:uid="{00000000-0005-0000-0000-00006A3A0000}"/>
    <cellStyle name="Normal 42 2 5 2 2" xfId="17580" xr:uid="{00000000-0005-0000-0000-00006B3A0000}"/>
    <cellStyle name="Normal 42 2 5 3" xfId="12814" xr:uid="{00000000-0005-0000-0000-00006C3A0000}"/>
    <cellStyle name="Normal 42 2 5 4" xfId="12815" xr:uid="{00000000-0005-0000-0000-00006D3A0000}"/>
    <cellStyle name="Normal 42 2 6" xfId="5737" xr:uid="{00000000-0005-0000-0000-00006E3A0000}"/>
    <cellStyle name="Normal 42 2 6 2" xfId="17581" xr:uid="{00000000-0005-0000-0000-00006F3A0000}"/>
    <cellStyle name="Normal 42 2 7" xfId="12816" xr:uid="{00000000-0005-0000-0000-0000703A0000}"/>
    <cellStyle name="Normal 42 2 8" xfId="12817" xr:uid="{00000000-0005-0000-0000-0000713A0000}"/>
    <cellStyle name="Normal 42 3" xfId="3014" xr:uid="{00000000-0005-0000-0000-0000723A0000}"/>
    <cellStyle name="Normal 42 3 2" xfId="3015" xr:uid="{00000000-0005-0000-0000-0000733A0000}"/>
    <cellStyle name="Normal 42 3 2 2" xfId="5746" xr:uid="{00000000-0005-0000-0000-0000743A0000}"/>
    <cellStyle name="Normal 42 3 2 2 2" xfId="17582" xr:uid="{00000000-0005-0000-0000-0000753A0000}"/>
    <cellStyle name="Normal 42 3 2 3" xfId="12818" xr:uid="{00000000-0005-0000-0000-0000763A0000}"/>
    <cellStyle name="Normal 42 3 2 4" xfId="12819" xr:uid="{00000000-0005-0000-0000-0000773A0000}"/>
    <cellStyle name="Normal 42 3 3" xfId="3016" xr:uid="{00000000-0005-0000-0000-0000783A0000}"/>
    <cellStyle name="Normal 42 3 3 2" xfId="5747" xr:uid="{00000000-0005-0000-0000-0000793A0000}"/>
    <cellStyle name="Normal 42 3 3 2 2" xfId="17583" xr:uid="{00000000-0005-0000-0000-00007A3A0000}"/>
    <cellStyle name="Normal 42 3 3 3" xfId="12820" xr:uid="{00000000-0005-0000-0000-00007B3A0000}"/>
    <cellStyle name="Normal 42 3 3 4" xfId="12821" xr:uid="{00000000-0005-0000-0000-00007C3A0000}"/>
    <cellStyle name="Normal 42 3 4" xfId="3017" xr:uid="{00000000-0005-0000-0000-00007D3A0000}"/>
    <cellStyle name="Normal 42 3 4 2" xfId="5748" xr:uid="{00000000-0005-0000-0000-00007E3A0000}"/>
    <cellStyle name="Normal 42 3 4 2 2" xfId="17584" xr:uid="{00000000-0005-0000-0000-00007F3A0000}"/>
    <cellStyle name="Normal 42 3 4 3" xfId="12822" xr:uid="{00000000-0005-0000-0000-0000803A0000}"/>
    <cellStyle name="Normal 42 3 4 4" xfId="12823" xr:uid="{00000000-0005-0000-0000-0000813A0000}"/>
    <cellStyle name="Normal 42 3 5" xfId="5745" xr:uid="{00000000-0005-0000-0000-0000823A0000}"/>
    <cellStyle name="Normal 42 3 5 2" xfId="17585" xr:uid="{00000000-0005-0000-0000-0000833A0000}"/>
    <cellStyle name="Normal 42 3 6" xfId="12824" xr:uid="{00000000-0005-0000-0000-0000843A0000}"/>
    <cellStyle name="Normal 42 3 7" xfId="12825" xr:uid="{00000000-0005-0000-0000-0000853A0000}"/>
    <cellStyle name="Normal 42 4" xfId="3018" xr:uid="{00000000-0005-0000-0000-0000863A0000}"/>
    <cellStyle name="Normal 42 4 2" xfId="5749" xr:uid="{00000000-0005-0000-0000-0000873A0000}"/>
    <cellStyle name="Normal 42 4 2 2" xfId="17586" xr:uid="{00000000-0005-0000-0000-0000883A0000}"/>
    <cellStyle name="Normal 42 4 3" xfId="12826" xr:uid="{00000000-0005-0000-0000-0000893A0000}"/>
    <cellStyle name="Normal 42 4 4" xfId="12827" xr:uid="{00000000-0005-0000-0000-00008A3A0000}"/>
    <cellStyle name="Normal 42 5" xfId="3019" xr:uid="{00000000-0005-0000-0000-00008B3A0000}"/>
    <cellStyle name="Normal 42 5 2" xfId="5750" xr:uid="{00000000-0005-0000-0000-00008C3A0000}"/>
    <cellStyle name="Normal 42 5 2 2" xfId="17587" xr:uid="{00000000-0005-0000-0000-00008D3A0000}"/>
    <cellStyle name="Normal 42 5 3" xfId="12828" xr:uid="{00000000-0005-0000-0000-00008E3A0000}"/>
    <cellStyle name="Normal 42 5 4" xfId="12829" xr:uid="{00000000-0005-0000-0000-00008F3A0000}"/>
    <cellStyle name="Normal 42 6" xfId="3020" xr:uid="{00000000-0005-0000-0000-0000903A0000}"/>
    <cellStyle name="Normal 42 6 2" xfId="5751" xr:uid="{00000000-0005-0000-0000-0000913A0000}"/>
    <cellStyle name="Normal 42 6 2 2" xfId="17588" xr:uid="{00000000-0005-0000-0000-0000923A0000}"/>
    <cellStyle name="Normal 42 6 3" xfId="12830" xr:uid="{00000000-0005-0000-0000-0000933A0000}"/>
    <cellStyle name="Normal 42 6 4" xfId="12831" xr:uid="{00000000-0005-0000-0000-0000943A0000}"/>
    <cellStyle name="Normal 42 7" xfId="5736" xr:uid="{00000000-0005-0000-0000-0000953A0000}"/>
    <cellStyle name="Normal 42 7 2" xfId="17589" xr:uid="{00000000-0005-0000-0000-0000963A0000}"/>
    <cellStyle name="Normal 42 8" xfId="12832" xr:uid="{00000000-0005-0000-0000-0000973A0000}"/>
    <cellStyle name="Normal 42 9" xfId="12833" xr:uid="{00000000-0005-0000-0000-0000983A0000}"/>
    <cellStyle name="Normal 43" xfId="572" xr:uid="{00000000-0005-0000-0000-0000993A0000}"/>
    <cellStyle name="Normal 43 10" xfId="17590" xr:uid="{00000000-0005-0000-0000-00009A3A0000}"/>
    <cellStyle name="Normal 43 2" xfId="3021" xr:uid="{00000000-0005-0000-0000-00009B3A0000}"/>
    <cellStyle name="Normal 43 2 2" xfId="3022" xr:uid="{00000000-0005-0000-0000-00009C3A0000}"/>
    <cellStyle name="Normal 43 2 2 2" xfId="3023" xr:uid="{00000000-0005-0000-0000-00009D3A0000}"/>
    <cellStyle name="Normal 43 2 2 2 2" xfId="5755" xr:uid="{00000000-0005-0000-0000-00009E3A0000}"/>
    <cellStyle name="Normal 43 2 2 2 2 2" xfId="17591" xr:uid="{00000000-0005-0000-0000-00009F3A0000}"/>
    <cellStyle name="Normal 43 2 2 2 3" xfId="12834" xr:uid="{00000000-0005-0000-0000-0000A03A0000}"/>
    <cellStyle name="Normal 43 2 2 2 4" xfId="12835" xr:uid="{00000000-0005-0000-0000-0000A13A0000}"/>
    <cellStyle name="Normal 43 2 2 3" xfId="3024" xr:uid="{00000000-0005-0000-0000-0000A23A0000}"/>
    <cellStyle name="Normal 43 2 2 3 2" xfId="5756" xr:uid="{00000000-0005-0000-0000-0000A33A0000}"/>
    <cellStyle name="Normal 43 2 2 3 2 2" xfId="17592" xr:uid="{00000000-0005-0000-0000-0000A43A0000}"/>
    <cellStyle name="Normal 43 2 2 3 3" xfId="12836" xr:uid="{00000000-0005-0000-0000-0000A53A0000}"/>
    <cellStyle name="Normal 43 2 2 3 4" xfId="12837" xr:uid="{00000000-0005-0000-0000-0000A63A0000}"/>
    <cellStyle name="Normal 43 2 2 4" xfId="3025" xr:uid="{00000000-0005-0000-0000-0000A73A0000}"/>
    <cellStyle name="Normal 43 2 2 4 2" xfId="5757" xr:uid="{00000000-0005-0000-0000-0000A83A0000}"/>
    <cellStyle name="Normal 43 2 2 4 2 2" xfId="17593" xr:uid="{00000000-0005-0000-0000-0000A93A0000}"/>
    <cellStyle name="Normal 43 2 2 4 3" xfId="12838" xr:uid="{00000000-0005-0000-0000-0000AA3A0000}"/>
    <cellStyle name="Normal 43 2 2 4 4" xfId="12839" xr:uid="{00000000-0005-0000-0000-0000AB3A0000}"/>
    <cellStyle name="Normal 43 2 2 5" xfId="5754" xr:uid="{00000000-0005-0000-0000-0000AC3A0000}"/>
    <cellStyle name="Normal 43 2 2 5 2" xfId="17594" xr:uid="{00000000-0005-0000-0000-0000AD3A0000}"/>
    <cellStyle name="Normal 43 2 2 6" xfId="12840" xr:uid="{00000000-0005-0000-0000-0000AE3A0000}"/>
    <cellStyle name="Normal 43 2 2 7" xfId="12841" xr:uid="{00000000-0005-0000-0000-0000AF3A0000}"/>
    <cellStyle name="Normal 43 2 3" xfId="3026" xr:uid="{00000000-0005-0000-0000-0000B03A0000}"/>
    <cellStyle name="Normal 43 2 3 2" xfId="5758" xr:uid="{00000000-0005-0000-0000-0000B13A0000}"/>
    <cellStyle name="Normal 43 2 3 2 2" xfId="17595" xr:uid="{00000000-0005-0000-0000-0000B23A0000}"/>
    <cellStyle name="Normal 43 2 3 3" xfId="12842" xr:uid="{00000000-0005-0000-0000-0000B33A0000}"/>
    <cellStyle name="Normal 43 2 3 4" xfId="12843" xr:uid="{00000000-0005-0000-0000-0000B43A0000}"/>
    <cellStyle name="Normal 43 2 4" xfId="3027" xr:uid="{00000000-0005-0000-0000-0000B53A0000}"/>
    <cellStyle name="Normal 43 2 4 2" xfId="5759" xr:uid="{00000000-0005-0000-0000-0000B63A0000}"/>
    <cellStyle name="Normal 43 2 4 2 2" xfId="17596" xr:uid="{00000000-0005-0000-0000-0000B73A0000}"/>
    <cellStyle name="Normal 43 2 4 3" xfId="12844" xr:uid="{00000000-0005-0000-0000-0000B83A0000}"/>
    <cellStyle name="Normal 43 2 4 4" xfId="12845" xr:uid="{00000000-0005-0000-0000-0000B93A0000}"/>
    <cellStyle name="Normal 43 2 5" xfId="3028" xr:uid="{00000000-0005-0000-0000-0000BA3A0000}"/>
    <cellStyle name="Normal 43 2 5 2" xfId="5760" xr:uid="{00000000-0005-0000-0000-0000BB3A0000}"/>
    <cellStyle name="Normal 43 2 5 2 2" xfId="17597" xr:uid="{00000000-0005-0000-0000-0000BC3A0000}"/>
    <cellStyle name="Normal 43 2 5 3" xfId="12846" xr:uid="{00000000-0005-0000-0000-0000BD3A0000}"/>
    <cellStyle name="Normal 43 2 5 4" xfId="12847" xr:uid="{00000000-0005-0000-0000-0000BE3A0000}"/>
    <cellStyle name="Normal 43 2 6" xfId="5753" xr:uid="{00000000-0005-0000-0000-0000BF3A0000}"/>
    <cellStyle name="Normal 43 2 6 2" xfId="17598" xr:uid="{00000000-0005-0000-0000-0000C03A0000}"/>
    <cellStyle name="Normal 43 2 7" xfId="12848" xr:uid="{00000000-0005-0000-0000-0000C13A0000}"/>
    <cellStyle name="Normal 43 2 8" xfId="12849" xr:uid="{00000000-0005-0000-0000-0000C23A0000}"/>
    <cellStyle name="Normal 43 3" xfId="3029" xr:uid="{00000000-0005-0000-0000-0000C33A0000}"/>
    <cellStyle name="Normal 43 3 2" xfId="3030" xr:uid="{00000000-0005-0000-0000-0000C43A0000}"/>
    <cellStyle name="Normal 43 3 2 2" xfId="5762" xr:uid="{00000000-0005-0000-0000-0000C53A0000}"/>
    <cellStyle name="Normal 43 3 2 2 2" xfId="17599" xr:uid="{00000000-0005-0000-0000-0000C63A0000}"/>
    <cellStyle name="Normal 43 3 2 3" xfId="12850" xr:uid="{00000000-0005-0000-0000-0000C73A0000}"/>
    <cellStyle name="Normal 43 3 2 4" xfId="12851" xr:uid="{00000000-0005-0000-0000-0000C83A0000}"/>
    <cellStyle name="Normal 43 3 3" xfId="3031" xr:uid="{00000000-0005-0000-0000-0000C93A0000}"/>
    <cellStyle name="Normal 43 3 3 2" xfId="5763" xr:uid="{00000000-0005-0000-0000-0000CA3A0000}"/>
    <cellStyle name="Normal 43 3 3 2 2" xfId="17600" xr:uid="{00000000-0005-0000-0000-0000CB3A0000}"/>
    <cellStyle name="Normal 43 3 3 3" xfId="12852" xr:uid="{00000000-0005-0000-0000-0000CC3A0000}"/>
    <cellStyle name="Normal 43 3 3 4" xfId="12853" xr:uid="{00000000-0005-0000-0000-0000CD3A0000}"/>
    <cellStyle name="Normal 43 3 4" xfId="3032" xr:uid="{00000000-0005-0000-0000-0000CE3A0000}"/>
    <cellStyle name="Normal 43 3 4 2" xfId="5764" xr:uid="{00000000-0005-0000-0000-0000CF3A0000}"/>
    <cellStyle name="Normal 43 3 4 2 2" xfId="17601" xr:uid="{00000000-0005-0000-0000-0000D03A0000}"/>
    <cellStyle name="Normal 43 3 4 3" xfId="12854" xr:uid="{00000000-0005-0000-0000-0000D13A0000}"/>
    <cellStyle name="Normal 43 3 4 4" xfId="12855" xr:uid="{00000000-0005-0000-0000-0000D23A0000}"/>
    <cellStyle name="Normal 43 3 5" xfId="5761" xr:uid="{00000000-0005-0000-0000-0000D33A0000}"/>
    <cellStyle name="Normal 43 3 5 2" xfId="17602" xr:uid="{00000000-0005-0000-0000-0000D43A0000}"/>
    <cellStyle name="Normal 43 3 6" xfId="12856" xr:uid="{00000000-0005-0000-0000-0000D53A0000}"/>
    <cellStyle name="Normal 43 3 7" xfId="12857" xr:uid="{00000000-0005-0000-0000-0000D63A0000}"/>
    <cellStyle name="Normal 43 4" xfId="3033" xr:uid="{00000000-0005-0000-0000-0000D73A0000}"/>
    <cellStyle name="Normal 43 4 2" xfId="5765" xr:uid="{00000000-0005-0000-0000-0000D83A0000}"/>
    <cellStyle name="Normal 43 4 2 2" xfId="17603" xr:uid="{00000000-0005-0000-0000-0000D93A0000}"/>
    <cellStyle name="Normal 43 4 3" xfId="12858" xr:uid="{00000000-0005-0000-0000-0000DA3A0000}"/>
    <cellStyle name="Normal 43 4 4" xfId="12859" xr:uid="{00000000-0005-0000-0000-0000DB3A0000}"/>
    <cellStyle name="Normal 43 5" xfId="3034" xr:uid="{00000000-0005-0000-0000-0000DC3A0000}"/>
    <cellStyle name="Normal 43 5 2" xfId="5766" xr:uid="{00000000-0005-0000-0000-0000DD3A0000}"/>
    <cellStyle name="Normal 43 5 2 2" xfId="17604" xr:uid="{00000000-0005-0000-0000-0000DE3A0000}"/>
    <cellStyle name="Normal 43 5 3" xfId="12860" xr:uid="{00000000-0005-0000-0000-0000DF3A0000}"/>
    <cellStyle name="Normal 43 5 4" xfId="12861" xr:uid="{00000000-0005-0000-0000-0000E03A0000}"/>
    <cellStyle name="Normal 43 6" xfId="3035" xr:uid="{00000000-0005-0000-0000-0000E13A0000}"/>
    <cellStyle name="Normal 43 6 2" xfId="5767" xr:uid="{00000000-0005-0000-0000-0000E23A0000}"/>
    <cellStyle name="Normal 43 6 2 2" xfId="17605" xr:uid="{00000000-0005-0000-0000-0000E33A0000}"/>
    <cellStyle name="Normal 43 6 3" xfId="12862" xr:uid="{00000000-0005-0000-0000-0000E43A0000}"/>
    <cellStyle name="Normal 43 6 4" xfId="12863" xr:uid="{00000000-0005-0000-0000-0000E53A0000}"/>
    <cellStyle name="Normal 43 7" xfId="5752" xr:uid="{00000000-0005-0000-0000-0000E63A0000}"/>
    <cellStyle name="Normal 43 7 2" xfId="17606" xr:uid="{00000000-0005-0000-0000-0000E73A0000}"/>
    <cellStyle name="Normal 43 8" xfId="12864" xr:uid="{00000000-0005-0000-0000-0000E83A0000}"/>
    <cellStyle name="Normal 43 9" xfId="12865" xr:uid="{00000000-0005-0000-0000-0000E93A0000}"/>
    <cellStyle name="Normal 44" xfId="573" xr:uid="{00000000-0005-0000-0000-0000EA3A0000}"/>
    <cellStyle name="Normal 44 10" xfId="17607" xr:uid="{00000000-0005-0000-0000-0000EB3A0000}"/>
    <cellStyle name="Normal 44 2" xfId="3036" xr:uid="{00000000-0005-0000-0000-0000EC3A0000}"/>
    <cellStyle name="Normal 44 2 2" xfId="3037" xr:uid="{00000000-0005-0000-0000-0000ED3A0000}"/>
    <cellStyle name="Normal 44 2 2 2" xfId="3038" xr:uid="{00000000-0005-0000-0000-0000EE3A0000}"/>
    <cellStyle name="Normal 44 2 2 2 2" xfId="5771" xr:uid="{00000000-0005-0000-0000-0000EF3A0000}"/>
    <cellStyle name="Normal 44 2 2 2 2 2" xfId="17608" xr:uid="{00000000-0005-0000-0000-0000F03A0000}"/>
    <cellStyle name="Normal 44 2 2 2 3" xfId="12866" xr:uid="{00000000-0005-0000-0000-0000F13A0000}"/>
    <cellStyle name="Normal 44 2 2 2 4" xfId="12867" xr:uid="{00000000-0005-0000-0000-0000F23A0000}"/>
    <cellStyle name="Normal 44 2 2 3" xfId="3039" xr:uid="{00000000-0005-0000-0000-0000F33A0000}"/>
    <cellStyle name="Normal 44 2 2 3 2" xfId="5772" xr:uid="{00000000-0005-0000-0000-0000F43A0000}"/>
    <cellStyle name="Normal 44 2 2 3 2 2" xfId="17609" xr:uid="{00000000-0005-0000-0000-0000F53A0000}"/>
    <cellStyle name="Normal 44 2 2 3 3" xfId="12868" xr:uid="{00000000-0005-0000-0000-0000F63A0000}"/>
    <cellStyle name="Normal 44 2 2 3 4" xfId="12869" xr:uid="{00000000-0005-0000-0000-0000F73A0000}"/>
    <cellStyle name="Normal 44 2 2 4" xfId="3040" xr:uid="{00000000-0005-0000-0000-0000F83A0000}"/>
    <cellStyle name="Normal 44 2 2 4 2" xfId="5773" xr:uid="{00000000-0005-0000-0000-0000F93A0000}"/>
    <cellStyle name="Normal 44 2 2 4 2 2" xfId="17610" xr:uid="{00000000-0005-0000-0000-0000FA3A0000}"/>
    <cellStyle name="Normal 44 2 2 4 3" xfId="12870" xr:uid="{00000000-0005-0000-0000-0000FB3A0000}"/>
    <cellStyle name="Normal 44 2 2 4 4" xfId="12871" xr:uid="{00000000-0005-0000-0000-0000FC3A0000}"/>
    <cellStyle name="Normal 44 2 2 5" xfId="5770" xr:uid="{00000000-0005-0000-0000-0000FD3A0000}"/>
    <cellStyle name="Normal 44 2 2 5 2" xfId="17611" xr:uid="{00000000-0005-0000-0000-0000FE3A0000}"/>
    <cellStyle name="Normal 44 2 2 6" xfId="12872" xr:uid="{00000000-0005-0000-0000-0000FF3A0000}"/>
    <cellStyle name="Normal 44 2 2 7" xfId="12873" xr:uid="{00000000-0005-0000-0000-0000003B0000}"/>
    <cellStyle name="Normal 44 2 3" xfId="3041" xr:uid="{00000000-0005-0000-0000-0000013B0000}"/>
    <cellStyle name="Normal 44 2 3 2" xfId="5774" xr:uid="{00000000-0005-0000-0000-0000023B0000}"/>
    <cellStyle name="Normal 44 2 3 2 2" xfId="17612" xr:uid="{00000000-0005-0000-0000-0000033B0000}"/>
    <cellStyle name="Normal 44 2 3 3" xfId="12874" xr:uid="{00000000-0005-0000-0000-0000043B0000}"/>
    <cellStyle name="Normal 44 2 3 4" xfId="12875" xr:uid="{00000000-0005-0000-0000-0000053B0000}"/>
    <cellStyle name="Normal 44 2 4" xfId="3042" xr:uid="{00000000-0005-0000-0000-0000063B0000}"/>
    <cellStyle name="Normal 44 2 4 2" xfId="5775" xr:uid="{00000000-0005-0000-0000-0000073B0000}"/>
    <cellStyle name="Normal 44 2 4 2 2" xfId="17613" xr:uid="{00000000-0005-0000-0000-0000083B0000}"/>
    <cellStyle name="Normal 44 2 4 3" xfId="12876" xr:uid="{00000000-0005-0000-0000-0000093B0000}"/>
    <cellStyle name="Normal 44 2 4 4" xfId="12877" xr:uid="{00000000-0005-0000-0000-00000A3B0000}"/>
    <cellStyle name="Normal 44 2 5" xfId="3043" xr:uid="{00000000-0005-0000-0000-00000B3B0000}"/>
    <cellStyle name="Normal 44 2 5 2" xfId="5776" xr:uid="{00000000-0005-0000-0000-00000C3B0000}"/>
    <cellStyle name="Normal 44 2 5 2 2" xfId="17614" xr:uid="{00000000-0005-0000-0000-00000D3B0000}"/>
    <cellStyle name="Normal 44 2 5 3" xfId="12878" xr:uid="{00000000-0005-0000-0000-00000E3B0000}"/>
    <cellStyle name="Normal 44 2 5 4" xfId="12879" xr:uid="{00000000-0005-0000-0000-00000F3B0000}"/>
    <cellStyle name="Normal 44 2 6" xfId="5769" xr:uid="{00000000-0005-0000-0000-0000103B0000}"/>
    <cellStyle name="Normal 44 2 6 2" xfId="17615" xr:uid="{00000000-0005-0000-0000-0000113B0000}"/>
    <cellStyle name="Normal 44 2 7" xfId="12880" xr:uid="{00000000-0005-0000-0000-0000123B0000}"/>
    <cellStyle name="Normal 44 2 8" xfId="12881" xr:uid="{00000000-0005-0000-0000-0000133B0000}"/>
    <cellStyle name="Normal 44 3" xfId="3044" xr:uid="{00000000-0005-0000-0000-0000143B0000}"/>
    <cellStyle name="Normal 44 3 2" xfId="3045" xr:uid="{00000000-0005-0000-0000-0000153B0000}"/>
    <cellStyle name="Normal 44 3 2 2" xfId="5778" xr:uid="{00000000-0005-0000-0000-0000163B0000}"/>
    <cellStyle name="Normal 44 3 2 2 2" xfId="17616" xr:uid="{00000000-0005-0000-0000-0000173B0000}"/>
    <cellStyle name="Normal 44 3 2 3" xfId="12882" xr:uid="{00000000-0005-0000-0000-0000183B0000}"/>
    <cellStyle name="Normal 44 3 2 4" xfId="12883" xr:uid="{00000000-0005-0000-0000-0000193B0000}"/>
    <cellStyle name="Normal 44 3 3" xfId="3046" xr:uid="{00000000-0005-0000-0000-00001A3B0000}"/>
    <cellStyle name="Normal 44 3 3 2" xfId="5779" xr:uid="{00000000-0005-0000-0000-00001B3B0000}"/>
    <cellStyle name="Normal 44 3 3 2 2" xfId="17617" xr:uid="{00000000-0005-0000-0000-00001C3B0000}"/>
    <cellStyle name="Normal 44 3 3 3" xfId="12884" xr:uid="{00000000-0005-0000-0000-00001D3B0000}"/>
    <cellStyle name="Normal 44 3 3 4" xfId="12885" xr:uid="{00000000-0005-0000-0000-00001E3B0000}"/>
    <cellStyle name="Normal 44 3 4" xfId="3047" xr:uid="{00000000-0005-0000-0000-00001F3B0000}"/>
    <cellStyle name="Normal 44 3 4 2" xfId="5780" xr:uid="{00000000-0005-0000-0000-0000203B0000}"/>
    <cellStyle name="Normal 44 3 4 2 2" xfId="17618" xr:uid="{00000000-0005-0000-0000-0000213B0000}"/>
    <cellStyle name="Normal 44 3 4 3" xfId="12886" xr:uid="{00000000-0005-0000-0000-0000223B0000}"/>
    <cellStyle name="Normal 44 3 4 4" xfId="12887" xr:uid="{00000000-0005-0000-0000-0000233B0000}"/>
    <cellStyle name="Normal 44 3 5" xfId="5777" xr:uid="{00000000-0005-0000-0000-0000243B0000}"/>
    <cellStyle name="Normal 44 3 5 2" xfId="17619" xr:uid="{00000000-0005-0000-0000-0000253B0000}"/>
    <cellStyle name="Normal 44 3 6" xfId="12888" xr:uid="{00000000-0005-0000-0000-0000263B0000}"/>
    <cellStyle name="Normal 44 3 7" xfId="12889" xr:uid="{00000000-0005-0000-0000-0000273B0000}"/>
    <cellStyle name="Normal 44 4" xfId="3048" xr:uid="{00000000-0005-0000-0000-0000283B0000}"/>
    <cellStyle name="Normal 44 4 2" xfId="5781" xr:uid="{00000000-0005-0000-0000-0000293B0000}"/>
    <cellStyle name="Normal 44 4 2 2" xfId="17620" xr:uid="{00000000-0005-0000-0000-00002A3B0000}"/>
    <cellStyle name="Normal 44 4 3" xfId="12890" xr:uid="{00000000-0005-0000-0000-00002B3B0000}"/>
    <cellStyle name="Normal 44 4 4" xfId="12891" xr:uid="{00000000-0005-0000-0000-00002C3B0000}"/>
    <cellStyle name="Normal 44 5" xfId="3049" xr:uid="{00000000-0005-0000-0000-00002D3B0000}"/>
    <cellStyle name="Normal 44 5 2" xfId="5782" xr:uid="{00000000-0005-0000-0000-00002E3B0000}"/>
    <cellStyle name="Normal 44 5 2 2" xfId="17621" xr:uid="{00000000-0005-0000-0000-00002F3B0000}"/>
    <cellStyle name="Normal 44 5 3" xfId="12892" xr:uid="{00000000-0005-0000-0000-0000303B0000}"/>
    <cellStyle name="Normal 44 5 4" xfId="12893" xr:uid="{00000000-0005-0000-0000-0000313B0000}"/>
    <cellStyle name="Normal 44 6" xfId="3050" xr:uid="{00000000-0005-0000-0000-0000323B0000}"/>
    <cellStyle name="Normal 44 6 2" xfId="5783" xr:uid="{00000000-0005-0000-0000-0000333B0000}"/>
    <cellStyle name="Normal 44 6 2 2" xfId="17622" xr:uid="{00000000-0005-0000-0000-0000343B0000}"/>
    <cellStyle name="Normal 44 6 3" xfId="12894" xr:uid="{00000000-0005-0000-0000-0000353B0000}"/>
    <cellStyle name="Normal 44 6 4" xfId="12895" xr:uid="{00000000-0005-0000-0000-0000363B0000}"/>
    <cellStyle name="Normal 44 7" xfId="5768" xr:uid="{00000000-0005-0000-0000-0000373B0000}"/>
    <cellStyle name="Normal 44 7 2" xfId="17623" xr:uid="{00000000-0005-0000-0000-0000383B0000}"/>
    <cellStyle name="Normal 44 8" xfId="12896" xr:uid="{00000000-0005-0000-0000-0000393B0000}"/>
    <cellStyle name="Normal 44 9" xfId="12897" xr:uid="{00000000-0005-0000-0000-00003A3B0000}"/>
    <cellStyle name="Normal 45" xfId="574" xr:uid="{00000000-0005-0000-0000-00003B3B0000}"/>
    <cellStyle name="Normal 45 10" xfId="17624" xr:uid="{00000000-0005-0000-0000-00003C3B0000}"/>
    <cellStyle name="Normal 45 2" xfId="3051" xr:uid="{00000000-0005-0000-0000-00003D3B0000}"/>
    <cellStyle name="Normal 45 2 2" xfId="3052" xr:uid="{00000000-0005-0000-0000-00003E3B0000}"/>
    <cellStyle name="Normal 45 2 2 2" xfId="3053" xr:uid="{00000000-0005-0000-0000-00003F3B0000}"/>
    <cellStyle name="Normal 45 2 2 2 2" xfId="5787" xr:uid="{00000000-0005-0000-0000-0000403B0000}"/>
    <cellStyle name="Normal 45 2 2 2 2 2" xfId="17625" xr:uid="{00000000-0005-0000-0000-0000413B0000}"/>
    <cellStyle name="Normal 45 2 2 2 3" xfId="12898" xr:uid="{00000000-0005-0000-0000-0000423B0000}"/>
    <cellStyle name="Normal 45 2 2 2 4" xfId="12899" xr:uid="{00000000-0005-0000-0000-0000433B0000}"/>
    <cellStyle name="Normal 45 2 2 3" xfId="3054" xr:uid="{00000000-0005-0000-0000-0000443B0000}"/>
    <cellStyle name="Normal 45 2 2 3 2" xfId="5788" xr:uid="{00000000-0005-0000-0000-0000453B0000}"/>
    <cellStyle name="Normal 45 2 2 3 2 2" xfId="17626" xr:uid="{00000000-0005-0000-0000-0000463B0000}"/>
    <cellStyle name="Normal 45 2 2 3 3" xfId="12900" xr:uid="{00000000-0005-0000-0000-0000473B0000}"/>
    <cellStyle name="Normal 45 2 2 3 4" xfId="12901" xr:uid="{00000000-0005-0000-0000-0000483B0000}"/>
    <cellStyle name="Normal 45 2 2 4" xfId="3055" xr:uid="{00000000-0005-0000-0000-0000493B0000}"/>
    <cellStyle name="Normal 45 2 2 4 2" xfId="5789" xr:uid="{00000000-0005-0000-0000-00004A3B0000}"/>
    <cellStyle name="Normal 45 2 2 4 2 2" xfId="17627" xr:uid="{00000000-0005-0000-0000-00004B3B0000}"/>
    <cellStyle name="Normal 45 2 2 4 3" xfId="12902" xr:uid="{00000000-0005-0000-0000-00004C3B0000}"/>
    <cellStyle name="Normal 45 2 2 4 4" xfId="12903" xr:uid="{00000000-0005-0000-0000-00004D3B0000}"/>
    <cellStyle name="Normal 45 2 2 5" xfId="5786" xr:uid="{00000000-0005-0000-0000-00004E3B0000}"/>
    <cellStyle name="Normal 45 2 2 5 2" xfId="17628" xr:uid="{00000000-0005-0000-0000-00004F3B0000}"/>
    <cellStyle name="Normal 45 2 2 6" xfId="12904" xr:uid="{00000000-0005-0000-0000-0000503B0000}"/>
    <cellStyle name="Normal 45 2 2 7" xfId="12905" xr:uid="{00000000-0005-0000-0000-0000513B0000}"/>
    <cellStyle name="Normal 45 2 3" xfId="3056" xr:uid="{00000000-0005-0000-0000-0000523B0000}"/>
    <cellStyle name="Normal 45 2 3 2" xfId="5790" xr:uid="{00000000-0005-0000-0000-0000533B0000}"/>
    <cellStyle name="Normal 45 2 3 2 2" xfId="17629" xr:uid="{00000000-0005-0000-0000-0000543B0000}"/>
    <cellStyle name="Normal 45 2 3 3" xfId="12906" xr:uid="{00000000-0005-0000-0000-0000553B0000}"/>
    <cellStyle name="Normal 45 2 3 4" xfId="12907" xr:uid="{00000000-0005-0000-0000-0000563B0000}"/>
    <cellStyle name="Normal 45 2 4" xfId="3057" xr:uid="{00000000-0005-0000-0000-0000573B0000}"/>
    <cellStyle name="Normal 45 2 4 2" xfId="5791" xr:uid="{00000000-0005-0000-0000-0000583B0000}"/>
    <cellStyle name="Normal 45 2 4 2 2" xfId="17630" xr:uid="{00000000-0005-0000-0000-0000593B0000}"/>
    <cellStyle name="Normal 45 2 4 3" xfId="12908" xr:uid="{00000000-0005-0000-0000-00005A3B0000}"/>
    <cellStyle name="Normal 45 2 4 4" xfId="12909" xr:uid="{00000000-0005-0000-0000-00005B3B0000}"/>
    <cellStyle name="Normal 45 2 5" xfId="3058" xr:uid="{00000000-0005-0000-0000-00005C3B0000}"/>
    <cellStyle name="Normal 45 2 5 2" xfId="5792" xr:uid="{00000000-0005-0000-0000-00005D3B0000}"/>
    <cellStyle name="Normal 45 2 5 2 2" xfId="17631" xr:uid="{00000000-0005-0000-0000-00005E3B0000}"/>
    <cellStyle name="Normal 45 2 5 3" xfId="12910" xr:uid="{00000000-0005-0000-0000-00005F3B0000}"/>
    <cellStyle name="Normal 45 2 5 4" xfId="12911" xr:uid="{00000000-0005-0000-0000-0000603B0000}"/>
    <cellStyle name="Normal 45 2 6" xfId="5785" xr:uid="{00000000-0005-0000-0000-0000613B0000}"/>
    <cellStyle name="Normal 45 2 6 2" xfId="17632" xr:uid="{00000000-0005-0000-0000-0000623B0000}"/>
    <cellStyle name="Normal 45 2 7" xfId="12912" xr:uid="{00000000-0005-0000-0000-0000633B0000}"/>
    <cellStyle name="Normal 45 2 8" xfId="12913" xr:uid="{00000000-0005-0000-0000-0000643B0000}"/>
    <cellStyle name="Normal 45 3" xfId="3059" xr:uid="{00000000-0005-0000-0000-0000653B0000}"/>
    <cellStyle name="Normal 45 3 2" xfId="3060" xr:uid="{00000000-0005-0000-0000-0000663B0000}"/>
    <cellStyle name="Normal 45 3 2 2" xfId="5794" xr:uid="{00000000-0005-0000-0000-0000673B0000}"/>
    <cellStyle name="Normal 45 3 2 2 2" xfId="17633" xr:uid="{00000000-0005-0000-0000-0000683B0000}"/>
    <cellStyle name="Normal 45 3 2 3" xfId="12914" xr:uid="{00000000-0005-0000-0000-0000693B0000}"/>
    <cellStyle name="Normal 45 3 2 4" xfId="12915" xr:uid="{00000000-0005-0000-0000-00006A3B0000}"/>
    <cellStyle name="Normal 45 3 3" xfId="3061" xr:uid="{00000000-0005-0000-0000-00006B3B0000}"/>
    <cellStyle name="Normal 45 3 3 2" xfId="5795" xr:uid="{00000000-0005-0000-0000-00006C3B0000}"/>
    <cellStyle name="Normal 45 3 3 2 2" xfId="17634" xr:uid="{00000000-0005-0000-0000-00006D3B0000}"/>
    <cellStyle name="Normal 45 3 3 3" xfId="12916" xr:uid="{00000000-0005-0000-0000-00006E3B0000}"/>
    <cellStyle name="Normal 45 3 3 4" xfId="12917" xr:uid="{00000000-0005-0000-0000-00006F3B0000}"/>
    <cellStyle name="Normal 45 3 4" xfId="3062" xr:uid="{00000000-0005-0000-0000-0000703B0000}"/>
    <cellStyle name="Normal 45 3 4 2" xfId="5796" xr:uid="{00000000-0005-0000-0000-0000713B0000}"/>
    <cellStyle name="Normal 45 3 4 2 2" xfId="17635" xr:uid="{00000000-0005-0000-0000-0000723B0000}"/>
    <cellStyle name="Normal 45 3 4 3" xfId="12918" xr:uid="{00000000-0005-0000-0000-0000733B0000}"/>
    <cellStyle name="Normal 45 3 4 4" xfId="12919" xr:uid="{00000000-0005-0000-0000-0000743B0000}"/>
    <cellStyle name="Normal 45 3 5" xfId="5793" xr:uid="{00000000-0005-0000-0000-0000753B0000}"/>
    <cellStyle name="Normal 45 3 5 2" xfId="17636" xr:uid="{00000000-0005-0000-0000-0000763B0000}"/>
    <cellStyle name="Normal 45 3 6" xfId="12920" xr:uid="{00000000-0005-0000-0000-0000773B0000}"/>
    <cellStyle name="Normal 45 3 7" xfId="12921" xr:uid="{00000000-0005-0000-0000-0000783B0000}"/>
    <cellStyle name="Normal 45 4" xfId="3063" xr:uid="{00000000-0005-0000-0000-0000793B0000}"/>
    <cellStyle name="Normal 45 4 2" xfId="5797" xr:uid="{00000000-0005-0000-0000-00007A3B0000}"/>
    <cellStyle name="Normal 45 4 2 2" xfId="17637" xr:uid="{00000000-0005-0000-0000-00007B3B0000}"/>
    <cellStyle name="Normal 45 4 3" xfId="12922" xr:uid="{00000000-0005-0000-0000-00007C3B0000}"/>
    <cellStyle name="Normal 45 4 4" xfId="12923" xr:uid="{00000000-0005-0000-0000-00007D3B0000}"/>
    <cellStyle name="Normal 45 5" xfId="3064" xr:uid="{00000000-0005-0000-0000-00007E3B0000}"/>
    <cellStyle name="Normal 45 5 2" xfId="5798" xr:uid="{00000000-0005-0000-0000-00007F3B0000}"/>
    <cellStyle name="Normal 45 5 2 2" xfId="17638" xr:uid="{00000000-0005-0000-0000-0000803B0000}"/>
    <cellStyle name="Normal 45 5 3" xfId="12924" xr:uid="{00000000-0005-0000-0000-0000813B0000}"/>
    <cellStyle name="Normal 45 5 4" xfId="12925" xr:uid="{00000000-0005-0000-0000-0000823B0000}"/>
    <cellStyle name="Normal 45 6" xfId="3065" xr:uid="{00000000-0005-0000-0000-0000833B0000}"/>
    <cellStyle name="Normal 45 6 2" xfId="5799" xr:uid="{00000000-0005-0000-0000-0000843B0000}"/>
    <cellStyle name="Normal 45 6 2 2" xfId="17639" xr:uid="{00000000-0005-0000-0000-0000853B0000}"/>
    <cellStyle name="Normal 45 6 3" xfId="12926" xr:uid="{00000000-0005-0000-0000-0000863B0000}"/>
    <cellStyle name="Normal 45 6 4" xfId="12927" xr:uid="{00000000-0005-0000-0000-0000873B0000}"/>
    <cellStyle name="Normal 45 7" xfId="5784" xr:uid="{00000000-0005-0000-0000-0000883B0000}"/>
    <cellStyle name="Normal 45 7 2" xfId="17640" xr:uid="{00000000-0005-0000-0000-0000893B0000}"/>
    <cellStyle name="Normal 45 8" xfId="12928" xr:uid="{00000000-0005-0000-0000-00008A3B0000}"/>
    <cellStyle name="Normal 45 9" xfId="12929" xr:uid="{00000000-0005-0000-0000-00008B3B0000}"/>
    <cellStyle name="Normal 46" xfId="3066" xr:uid="{00000000-0005-0000-0000-00008C3B0000}"/>
    <cellStyle name="Normal 46 2" xfId="3067" xr:uid="{00000000-0005-0000-0000-00008D3B0000}"/>
    <cellStyle name="Normal 46 2 2" xfId="3068" xr:uid="{00000000-0005-0000-0000-00008E3B0000}"/>
    <cellStyle name="Normal 46 2 2 2" xfId="3069" xr:uid="{00000000-0005-0000-0000-00008F3B0000}"/>
    <cellStyle name="Normal 46 2 2 2 2" xfId="5803" xr:uid="{00000000-0005-0000-0000-0000903B0000}"/>
    <cellStyle name="Normal 46 2 2 2 2 2" xfId="17641" xr:uid="{00000000-0005-0000-0000-0000913B0000}"/>
    <cellStyle name="Normal 46 2 2 2 3" xfId="12930" xr:uid="{00000000-0005-0000-0000-0000923B0000}"/>
    <cellStyle name="Normal 46 2 2 2 4" xfId="12931" xr:uid="{00000000-0005-0000-0000-0000933B0000}"/>
    <cellStyle name="Normal 46 2 2 3" xfId="3070" xr:uid="{00000000-0005-0000-0000-0000943B0000}"/>
    <cellStyle name="Normal 46 2 2 3 2" xfId="5804" xr:uid="{00000000-0005-0000-0000-0000953B0000}"/>
    <cellStyle name="Normal 46 2 2 3 2 2" xfId="17642" xr:uid="{00000000-0005-0000-0000-0000963B0000}"/>
    <cellStyle name="Normal 46 2 2 3 3" xfId="12932" xr:uid="{00000000-0005-0000-0000-0000973B0000}"/>
    <cellStyle name="Normal 46 2 2 3 4" xfId="12933" xr:uid="{00000000-0005-0000-0000-0000983B0000}"/>
    <cellStyle name="Normal 46 2 2 4" xfId="3071" xr:uid="{00000000-0005-0000-0000-0000993B0000}"/>
    <cellStyle name="Normal 46 2 2 4 2" xfId="5805" xr:uid="{00000000-0005-0000-0000-00009A3B0000}"/>
    <cellStyle name="Normal 46 2 2 4 2 2" xfId="17643" xr:uid="{00000000-0005-0000-0000-00009B3B0000}"/>
    <cellStyle name="Normal 46 2 2 4 3" xfId="12934" xr:uid="{00000000-0005-0000-0000-00009C3B0000}"/>
    <cellStyle name="Normal 46 2 2 4 4" xfId="12935" xr:uid="{00000000-0005-0000-0000-00009D3B0000}"/>
    <cellStyle name="Normal 46 2 2 5" xfId="5802" xr:uid="{00000000-0005-0000-0000-00009E3B0000}"/>
    <cellStyle name="Normal 46 2 2 5 2" xfId="17644" xr:uid="{00000000-0005-0000-0000-00009F3B0000}"/>
    <cellStyle name="Normal 46 2 2 6" xfId="12936" xr:uid="{00000000-0005-0000-0000-0000A03B0000}"/>
    <cellStyle name="Normal 46 2 2 7" xfId="12937" xr:uid="{00000000-0005-0000-0000-0000A13B0000}"/>
    <cellStyle name="Normal 46 2 3" xfId="3072" xr:uid="{00000000-0005-0000-0000-0000A23B0000}"/>
    <cellStyle name="Normal 46 2 3 2" xfId="5806" xr:uid="{00000000-0005-0000-0000-0000A33B0000}"/>
    <cellStyle name="Normal 46 2 3 2 2" xfId="17645" xr:uid="{00000000-0005-0000-0000-0000A43B0000}"/>
    <cellStyle name="Normal 46 2 3 3" xfId="12938" xr:uid="{00000000-0005-0000-0000-0000A53B0000}"/>
    <cellStyle name="Normal 46 2 3 4" xfId="12939" xr:uid="{00000000-0005-0000-0000-0000A63B0000}"/>
    <cellStyle name="Normal 46 2 4" xfId="3073" xr:uid="{00000000-0005-0000-0000-0000A73B0000}"/>
    <cellStyle name="Normal 46 2 4 2" xfId="5807" xr:uid="{00000000-0005-0000-0000-0000A83B0000}"/>
    <cellStyle name="Normal 46 2 4 2 2" xfId="17646" xr:uid="{00000000-0005-0000-0000-0000A93B0000}"/>
    <cellStyle name="Normal 46 2 4 3" xfId="12940" xr:uid="{00000000-0005-0000-0000-0000AA3B0000}"/>
    <cellStyle name="Normal 46 2 4 4" xfId="12941" xr:uid="{00000000-0005-0000-0000-0000AB3B0000}"/>
    <cellStyle name="Normal 46 2 5" xfId="3074" xr:uid="{00000000-0005-0000-0000-0000AC3B0000}"/>
    <cellStyle name="Normal 46 2 5 2" xfId="5808" xr:uid="{00000000-0005-0000-0000-0000AD3B0000}"/>
    <cellStyle name="Normal 46 2 5 2 2" xfId="17647" xr:uid="{00000000-0005-0000-0000-0000AE3B0000}"/>
    <cellStyle name="Normal 46 2 5 3" xfId="12942" xr:uid="{00000000-0005-0000-0000-0000AF3B0000}"/>
    <cellStyle name="Normal 46 2 5 4" xfId="12943" xr:uid="{00000000-0005-0000-0000-0000B03B0000}"/>
    <cellStyle name="Normal 46 2 6" xfId="5801" xr:uid="{00000000-0005-0000-0000-0000B13B0000}"/>
    <cellStyle name="Normal 46 2 6 2" xfId="17648" xr:uid="{00000000-0005-0000-0000-0000B23B0000}"/>
    <cellStyle name="Normal 46 2 7" xfId="12944" xr:uid="{00000000-0005-0000-0000-0000B33B0000}"/>
    <cellStyle name="Normal 46 2 8" xfId="12945" xr:uid="{00000000-0005-0000-0000-0000B43B0000}"/>
    <cellStyle name="Normal 46 3" xfId="3075" xr:uid="{00000000-0005-0000-0000-0000B53B0000}"/>
    <cellStyle name="Normal 46 3 2" xfId="3076" xr:uid="{00000000-0005-0000-0000-0000B63B0000}"/>
    <cellStyle name="Normal 46 3 2 2" xfId="5810" xr:uid="{00000000-0005-0000-0000-0000B73B0000}"/>
    <cellStyle name="Normal 46 3 2 2 2" xfId="17649" xr:uid="{00000000-0005-0000-0000-0000B83B0000}"/>
    <cellStyle name="Normal 46 3 2 3" xfId="12946" xr:uid="{00000000-0005-0000-0000-0000B93B0000}"/>
    <cellStyle name="Normal 46 3 2 4" xfId="12947" xr:uid="{00000000-0005-0000-0000-0000BA3B0000}"/>
    <cellStyle name="Normal 46 3 3" xfId="3077" xr:uid="{00000000-0005-0000-0000-0000BB3B0000}"/>
    <cellStyle name="Normal 46 3 3 2" xfId="5811" xr:uid="{00000000-0005-0000-0000-0000BC3B0000}"/>
    <cellStyle name="Normal 46 3 3 2 2" xfId="17650" xr:uid="{00000000-0005-0000-0000-0000BD3B0000}"/>
    <cellStyle name="Normal 46 3 3 3" xfId="12948" xr:uid="{00000000-0005-0000-0000-0000BE3B0000}"/>
    <cellStyle name="Normal 46 3 3 4" xfId="12949" xr:uid="{00000000-0005-0000-0000-0000BF3B0000}"/>
    <cellStyle name="Normal 46 3 4" xfId="3078" xr:uid="{00000000-0005-0000-0000-0000C03B0000}"/>
    <cellStyle name="Normal 46 3 4 2" xfId="5812" xr:uid="{00000000-0005-0000-0000-0000C13B0000}"/>
    <cellStyle name="Normal 46 3 4 2 2" xfId="17651" xr:uid="{00000000-0005-0000-0000-0000C23B0000}"/>
    <cellStyle name="Normal 46 3 4 3" xfId="12950" xr:uid="{00000000-0005-0000-0000-0000C33B0000}"/>
    <cellStyle name="Normal 46 3 4 4" xfId="12951" xr:uid="{00000000-0005-0000-0000-0000C43B0000}"/>
    <cellStyle name="Normal 46 3 5" xfId="5809" xr:uid="{00000000-0005-0000-0000-0000C53B0000}"/>
    <cellStyle name="Normal 46 3 5 2" xfId="17652" xr:uid="{00000000-0005-0000-0000-0000C63B0000}"/>
    <cellStyle name="Normal 46 3 6" xfId="12952" xr:uid="{00000000-0005-0000-0000-0000C73B0000}"/>
    <cellStyle name="Normal 46 3 7" xfId="12953" xr:uid="{00000000-0005-0000-0000-0000C83B0000}"/>
    <cellStyle name="Normal 46 4" xfId="3079" xr:uid="{00000000-0005-0000-0000-0000C93B0000}"/>
    <cellStyle name="Normal 46 4 2" xfId="5813" xr:uid="{00000000-0005-0000-0000-0000CA3B0000}"/>
    <cellStyle name="Normal 46 4 2 2" xfId="17653" xr:uid="{00000000-0005-0000-0000-0000CB3B0000}"/>
    <cellStyle name="Normal 46 4 3" xfId="12954" xr:uid="{00000000-0005-0000-0000-0000CC3B0000}"/>
    <cellStyle name="Normal 46 4 4" xfId="12955" xr:uid="{00000000-0005-0000-0000-0000CD3B0000}"/>
    <cellStyle name="Normal 46 5" xfId="3080" xr:uid="{00000000-0005-0000-0000-0000CE3B0000}"/>
    <cellStyle name="Normal 46 5 2" xfId="5814" xr:uid="{00000000-0005-0000-0000-0000CF3B0000}"/>
    <cellStyle name="Normal 46 5 2 2" xfId="17654" xr:uid="{00000000-0005-0000-0000-0000D03B0000}"/>
    <cellStyle name="Normal 46 5 3" xfId="12956" xr:uid="{00000000-0005-0000-0000-0000D13B0000}"/>
    <cellStyle name="Normal 46 5 4" xfId="12957" xr:uid="{00000000-0005-0000-0000-0000D23B0000}"/>
    <cellStyle name="Normal 46 6" xfId="3081" xr:uid="{00000000-0005-0000-0000-0000D33B0000}"/>
    <cellStyle name="Normal 46 6 2" xfId="5815" xr:uid="{00000000-0005-0000-0000-0000D43B0000}"/>
    <cellStyle name="Normal 46 6 2 2" xfId="17655" xr:uid="{00000000-0005-0000-0000-0000D53B0000}"/>
    <cellStyle name="Normal 46 6 3" xfId="12958" xr:uid="{00000000-0005-0000-0000-0000D63B0000}"/>
    <cellStyle name="Normal 46 6 4" xfId="12959" xr:uid="{00000000-0005-0000-0000-0000D73B0000}"/>
    <cellStyle name="Normal 46 7" xfId="5800" xr:uid="{00000000-0005-0000-0000-0000D83B0000}"/>
    <cellStyle name="Normal 46 7 2" xfId="17656" xr:uid="{00000000-0005-0000-0000-0000D93B0000}"/>
    <cellStyle name="Normal 46 8" xfId="12960" xr:uid="{00000000-0005-0000-0000-0000DA3B0000}"/>
    <cellStyle name="Normal 46 9" xfId="12961" xr:uid="{00000000-0005-0000-0000-0000DB3B0000}"/>
    <cellStyle name="Normal 47" xfId="3082" xr:uid="{00000000-0005-0000-0000-0000DC3B0000}"/>
    <cellStyle name="Normal 47 2" xfId="3083" xr:uid="{00000000-0005-0000-0000-0000DD3B0000}"/>
    <cellStyle name="Normal 47 2 2" xfId="3084" xr:uid="{00000000-0005-0000-0000-0000DE3B0000}"/>
    <cellStyle name="Normal 47 2 2 2" xfId="3085" xr:uid="{00000000-0005-0000-0000-0000DF3B0000}"/>
    <cellStyle name="Normal 47 2 2 2 2" xfId="5819" xr:uid="{00000000-0005-0000-0000-0000E03B0000}"/>
    <cellStyle name="Normal 47 2 2 2 2 2" xfId="17657" xr:uid="{00000000-0005-0000-0000-0000E13B0000}"/>
    <cellStyle name="Normal 47 2 2 2 3" xfId="12962" xr:uid="{00000000-0005-0000-0000-0000E23B0000}"/>
    <cellStyle name="Normal 47 2 2 2 4" xfId="12963" xr:uid="{00000000-0005-0000-0000-0000E33B0000}"/>
    <cellStyle name="Normal 47 2 2 3" xfId="3086" xr:uid="{00000000-0005-0000-0000-0000E43B0000}"/>
    <cellStyle name="Normal 47 2 2 3 2" xfId="5820" xr:uid="{00000000-0005-0000-0000-0000E53B0000}"/>
    <cellStyle name="Normal 47 2 2 3 2 2" xfId="17658" xr:uid="{00000000-0005-0000-0000-0000E63B0000}"/>
    <cellStyle name="Normal 47 2 2 3 3" xfId="12964" xr:uid="{00000000-0005-0000-0000-0000E73B0000}"/>
    <cellStyle name="Normal 47 2 2 3 4" xfId="12965" xr:uid="{00000000-0005-0000-0000-0000E83B0000}"/>
    <cellStyle name="Normal 47 2 2 4" xfId="3087" xr:uid="{00000000-0005-0000-0000-0000E93B0000}"/>
    <cellStyle name="Normal 47 2 2 4 2" xfId="5821" xr:uid="{00000000-0005-0000-0000-0000EA3B0000}"/>
    <cellStyle name="Normal 47 2 2 4 2 2" xfId="17659" xr:uid="{00000000-0005-0000-0000-0000EB3B0000}"/>
    <cellStyle name="Normal 47 2 2 4 3" xfId="12966" xr:uid="{00000000-0005-0000-0000-0000EC3B0000}"/>
    <cellStyle name="Normal 47 2 2 4 4" xfId="12967" xr:uid="{00000000-0005-0000-0000-0000ED3B0000}"/>
    <cellStyle name="Normal 47 2 2 5" xfId="5818" xr:uid="{00000000-0005-0000-0000-0000EE3B0000}"/>
    <cellStyle name="Normal 47 2 2 5 2" xfId="17660" xr:uid="{00000000-0005-0000-0000-0000EF3B0000}"/>
    <cellStyle name="Normal 47 2 2 6" xfId="12968" xr:uid="{00000000-0005-0000-0000-0000F03B0000}"/>
    <cellStyle name="Normal 47 2 2 7" xfId="12969" xr:uid="{00000000-0005-0000-0000-0000F13B0000}"/>
    <cellStyle name="Normal 47 2 3" xfId="3088" xr:uid="{00000000-0005-0000-0000-0000F23B0000}"/>
    <cellStyle name="Normal 47 2 3 2" xfId="5822" xr:uid="{00000000-0005-0000-0000-0000F33B0000}"/>
    <cellStyle name="Normal 47 2 3 2 2" xfId="17661" xr:uid="{00000000-0005-0000-0000-0000F43B0000}"/>
    <cellStyle name="Normal 47 2 3 3" xfId="12970" xr:uid="{00000000-0005-0000-0000-0000F53B0000}"/>
    <cellStyle name="Normal 47 2 3 4" xfId="12971" xr:uid="{00000000-0005-0000-0000-0000F63B0000}"/>
    <cellStyle name="Normal 47 2 4" xfId="3089" xr:uid="{00000000-0005-0000-0000-0000F73B0000}"/>
    <cellStyle name="Normal 47 2 4 2" xfId="5823" xr:uid="{00000000-0005-0000-0000-0000F83B0000}"/>
    <cellStyle name="Normal 47 2 4 2 2" xfId="17662" xr:uid="{00000000-0005-0000-0000-0000F93B0000}"/>
    <cellStyle name="Normal 47 2 4 3" xfId="12972" xr:uid="{00000000-0005-0000-0000-0000FA3B0000}"/>
    <cellStyle name="Normal 47 2 4 4" xfId="12973" xr:uid="{00000000-0005-0000-0000-0000FB3B0000}"/>
    <cellStyle name="Normal 47 2 5" xfId="3090" xr:uid="{00000000-0005-0000-0000-0000FC3B0000}"/>
    <cellStyle name="Normal 47 2 5 2" xfId="5824" xr:uid="{00000000-0005-0000-0000-0000FD3B0000}"/>
    <cellStyle name="Normal 47 2 5 2 2" xfId="17663" xr:uid="{00000000-0005-0000-0000-0000FE3B0000}"/>
    <cellStyle name="Normal 47 2 5 3" xfId="12974" xr:uid="{00000000-0005-0000-0000-0000FF3B0000}"/>
    <cellStyle name="Normal 47 2 5 4" xfId="12975" xr:uid="{00000000-0005-0000-0000-0000003C0000}"/>
    <cellStyle name="Normal 47 2 6" xfId="5817" xr:uid="{00000000-0005-0000-0000-0000013C0000}"/>
    <cellStyle name="Normal 47 2 6 2" xfId="17664" xr:uid="{00000000-0005-0000-0000-0000023C0000}"/>
    <cellStyle name="Normal 47 2 7" xfId="12976" xr:uid="{00000000-0005-0000-0000-0000033C0000}"/>
    <cellStyle name="Normal 47 2 8" xfId="12977" xr:uid="{00000000-0005-0000-0000-0000043C0000}"/>
    <cellStyle name="Normal 47 3" xfId="3091" xr:uid="{00000000-0005-0000-0000-0000053C0000}"/>
    <cellStyle name="Normal 47 3 2" xfId="3092" xr:uid="{00000000-0005-0000-0000-0000063C0000}"/>
    <cellStyle name="Normal 47 3 2 2" xfId="5826" xr:uid="{00000000-0005-0000-0000-0000073C0000}"/>
    <cellStyle name="Normal 47 3 2 2 2" xfId="17665" xr:uid="{00000000-0005-0000-0000-0000083C0000}"/>
    <cellStyle name="Normal 47 3 2 3" xfId="12978" xr:uid="{00000000-0005-0000-0000-0000093C0000}"/>
    <cellStyle name="Normal 47 3 2 4" xfId="12979" xr:uid="{00000000-0005-0000-0000-00000A3C0000}"/>
    <cellStyle name="Normal 47 3 3" xfId="3093" xr:uid="{00000000-0005-0000-0000-00000B3C0000}"/>
    <cellStyle name="Normal 47 3 3 2" xfId="5827" xr:uid="{00000000-0005-0000-0000-00000C3C0000}"/>
    <cellStyle name="Normal 47 3 3 2 2" xfId="17666" xr:uid="{00000000-0005-0000-0000-00000D3C0000}"/>
    <cellStyle name="Normal 47 3 3 3" xfId="12980" xr:uid="{00000000-0005-0000-0000-00000E3C0000}"/>
    <cellStyle name="Normal 47 3 3 4" xfId="12981" xr:uid="{00000000-0005-0000-0000-00000F3C0000}"/>
    <cellStyle name="Normal 47 3 4" xfId="3094" xr:uid="{00000000-0005-0000-0000-0000103C0000}"/>
    <cellStyle name="Normal 47 3 4 2" xfId="5828" xr:uid="{00000000-0005-0000-0000-0000113C0000}"/>
    <cellStyle name="Normal 47 3 4 2 2" xfId="17667" xr:uid="{00000000-0005-0000-0000-0000123C0000}"/>
    <cellStyle name="Normal 47 3 4 3" xfId="12982" xr:uid="{00000000-0005-0000-0000-0000133C0000}"/>
    <cellStyle name="Normal 47 3 4 4" xfId="12983" xr:uid="{00000000-0005-0000-0000-0000143C0000}"/>
    <cellStyle name="Normal 47 3 5" xfId="5825" xr:uid="{00000000-0005-0000-0000-0000153C0000}"/>
    <cellStyle name="Normal 47 3 5 2" xfId="17668" xr:uid="{00000000-0005-0000-0000-0000163C0000}"/>
    <cellStyle name="Normal 47 3 6" xfId="12984" xr:uid="{00000000-0005-0000-0000-0000173C0000}"/>
    <cellStyle name="Normal 47 3 7" xfId="12985" xr:uid="{00000000-0005-0000-0000-0000183C0000}"/>
    <cellStyle name="Normal 47 4" xfId="3095" xr:uid="{00000000-0005-0000-0000-0000193C0000}"/>
    <cellStyle name="Normal 47 4 2" xfId="5829" xr:uid="{00000000-0005-0000-0000-00001A3C0000}"/>
    <cellStyle name="Normal 47 4 2 2" xfId="17669" xr:uid="{00000000-0005-0000-0000-00001B3C0000}"/>
    <cellStyle name="Normal 47 4 3" xfId="12986" xr:uid="{00000000-0005-0000-0000-00001C3C0000}"/>
    <cellStyle name="Normal 47 4 4" xfId="12987" xr:uid="{00000000-0005-0000-0000-00001D3C0000}"/>
    <cellStyle name="Normal 47 5" xfId="3096" xr:uid="{00000000-0005-0000-0000-00001E3C0000}"/>
    <cellStyle name="Normal 47 5 2" xfId="5830" xr:uid="{00000000-0005-0000-0000-00001F3C0000}"/>
    <cellStyle name="Normal 47 5 2 2" xfId="17670" xr:uid="{00000000-0005-0000-0000-0000203C0000}"/>
    <cellStyle name="Normal 47 5 3" xfId="12988" xr:uid="{00000000-0005-0000-0000-0000213C0000}"/>
    <cellStyle name="Normal 47 5 4" xfId="12989" xr:uid="{00000000-0005-0000-0000-0000223C0000}"/>
    <cellStyle name="Normal 47 6" xfId="3097" xr:uid="{00000000-0005-0000-0000-0000233C0000}"/>
    <cellStyle name="Normal 47 6 2" xfId="5831" xr:uid="{00000000-0005-0000-0000-0000243C0000}"/>
    <cellStyle name="Normal 47 6 2 2" xfId="17671" xr:uid="{00000000-0005-0000-0000-0000253C0000}"/>
    <cellStyle name="Normal 47 6 3" xfId="12990" xr:uid="{00000000-0005-0000-0000-0000263C0000}"/>
    <cellStyle name="Normal 47 6 4" xfId="12991" xr:uid="{00000000-0005-0000-0000-0000273C0000}"/>
    <cellStyle name="Normal 47 7" xfId="5816" xr:uid="{00000000-0005-0000-0000-0000283C0000}"/>
    <cellStyle name="Normal 47 7 2" xfId="17672" xr:uid="{00000000-0005-0000-0000-0000293C0000}"/>
    <cellStyle name="Normal 47 8" xfId="12992" xr:uid="{00000000-0005-0000-0000-00002A3C0000}"/>
    <cellStyle name="Normal 47 9" xfId="12993" xr:uid="{00000000-0005-0000-0000-00002B3C0000}"/>
    <cellStyle name="Normal 48" xfId="3098" xr:uid="{00000000-0005-0000-0000-00002C3C0000}"/>
    <cellStyle name="Normal 48 2" xfId="3099" xr:uid="{00000000-0005-0000-0000-00002D3C0000}"/>
    <cellStyle name="Normal 48 2 2" xfId="3100" xr:uid="{00000000-0005-0000-0000-00002E3C0000}"/>
    <cellStyle name="Normal 48 2 2 2" xfId="3101" xr:uid="{00000000-0005-0000-0000-00002F3C0000}"/>
    <cellStyle name="Normal 48 2 2 2 2" xfId="5835" xr:uid="{00000000-0005-0000-0000-0000303C0000}"/>
    <cellStyle name="Normal 48 2 2 2 2 2" xfId="17673" xr:uid="{00000000-0005-0000-0000-0000313C0000}"/>
    <cellStyle name="Normal 48 2 2 2 3" xfId="12994" xr:uid="{00000000-0005-0000-0000-0000323C0000}"/>
    <cellStyle name="Normal 48 2 2 2 4" xfId="12995" xr:uid="{00000000-0005-0000-0000-0000333C0000}"/>
    <cellStyle name="Normal 48 2 2 3" xfId="3102" xr:uid="{00000000-0005-0000-0000-0000343C0000}"/>
    <cellStyle name="Normal 48 2 2 3 2" xfId="5836" xr:uid="{00000000-0005-0000-0000-0000353C0000}"/>
    <cellStyle name="Normal 48 2 2 3 2 2" xfId="17674" xr:uid="{00000000-0005-0000-0000-0000363C0000}"/>
    <cellStyle name="Normal 48 2 2 3 3" xfId="12996" xr:uid="{00000000-0005-0000-0000-0000373C0000}"/>
    <cellStyle name="Normal 48 2 2 3 4" xfId="12997" xr:uid="{00000000-0005-0000-0000-0000383C0000}"/>
    <cellStyle name="Normal 48 2 2 4" xfId="3103" xr:uid="{00000000-0005-0000-0000-0000393C0000}"/>
    <cellStyle name="Normal 48 2 2 4 2" xfId="5837" xr:uid="{00000000-0005-0000-0000-00003A3C0000}"/>
    <cellStyle name="Normal 48 2 2 4 2 2" xfId="17675" xr:uid="{00000000-0005-0000-0000-00003B3C0000}"/>
    <cellStyle name="Normal 48 2 2 4 3" xfId="12998" xr:uid="{00000000-0005-0000-0000-00003C3C0000}"/>
    <cellStyle name="Normal 48 2 2 4 4" xfId="12999" xr:uid="{00000000-0005-0000-0000-00003D3C0000}"/>
    <cellStyle name="Normal 48 2 2 5" xfId="5834" xr:uid="{00000000-0005-0000-0000-00003E3C0000}"/>
    <cellStyle name="Normal 48 2 2 5 2" xfId="17676" xr:uid="{00000000-0005-0000-0000-00003F3C0000}"/>
    <cellStyle name="Normal 48 2 2 6" xfId="13000" xr:uid="{00000000-0005-0000-0000-0000403C0000}"/>
    <cellStyle name="Normal 48 2 2 7" xfId="13001" xr:uid="{00000000-0005-0000-0000-0000413C0000}"/>
    <cellStyle name="Normal 48 2 3" xfId="3104" xr:uid="{00000000-0005-0000-0000-0000423C0000}"/>
    <cellStyle name="Normal 48 2 3 2" xfId="5838" xr:uid="{00000000-0005-0000-0000-0000433C0000}"/>
    <cellStyle name="Normal 48 2 3 2 2" xfId="17677" xr:uid="{00000000-0005-0000-0000-0000443C0000}"/>
    <cellStyle name="Normal 48 2 3 3" xfId="13002" xr:uid="{00000000-0005-0000-0000-0000453C0000}"/>
    <cellStyle name="Normal 48 2 3 4" xfId="13003" xr:uid="{00000000-0005-0000-0000-0000463C0000}"/>
    <cellStyle name="Normal 48 2 4" xfId="3105" xr:uid="{00000000-0005-0000-0000-0000473C0000}"/>
    <cellStyle name="Normal 48 2 4 2" xfId="5839" xr:uid="{00000000-0005-0000-0000-0000483C0000}"/>
    <cellStyle name="Normal 48 2 4 2 2" xfId="17678" xr:uid="{00000000-0005-0000-0000-0000493C0000}"/>
    <cellStyle name="Normal 48 2 4 3" xfId="13004" xr:uid="{00000000-0005-0000-0000-00004A3C0000}"/>
    <cellStyle name="Normal 48 2 4 4" xfId="13005" xr:uid="{00000000-0005-0000-0000-00004B3C0000}"/>
    <cellStyle name="Normal 48 2 5" xfId="3106" xr:uid="{00000000-0005-0000-0000-00004C3C0000}"/>
    <cellStyle name="Normal 48 2 5 2" xfId="5840" xr:uid="{00000000-0005-0000-0000-00004D3C0000}"/>
    <cellStyle name="Normal 48 2 5 2 2" xfId="17679" xr:uid="{00000000-0005-0000-0000-00004E3C0000}"/>
    <cellStyle name="Normal 48 2 5 3" xfId="13006" xr:uid="{00000000-0005-0000-0000-00004F3C0000}"/>
    <cellStyle name="Normal 48 2 5 4" xfId="13007" xr:uid="{00000000-0005-0000-0000-0000503C0000}"/>
    <cellStyle name="Normal 48 2 6" xfId="5833" xr:uid="{00000000-0005-0000-0000-0000513C0000}"/>
    <cellStyle name="Normal 48 2 6 2" xfId="17680" xr:uid="{00000000-0005-0000-0000-0000523C0000}"/>
    <cellStyle name="Normal 48 2 7" xfId="13008" xr:uid="{00000000-0005-0000-0000-0000533C0000}"/>
    <cellStyle name="Normal 48 2 8" xfId="13009" xr:uid="{00000000-0005-0000-0000-0000543C0000}"/>
    <cellStyle name="Normal 48 3" xfId="3107" xr:uid="{00000000-0005-0000-0000-0000553C0000}"/>
    <cellStyle name="Normal 48 3 2" xfId="3108" xr:uid="{00000000-0005-0000-0000-0000563C0000}"/>
    <cellStyle name="Normal 48 3 2 2" xfId="5842" xr:uid="{00000000-0005-0000-0000-0000573C0000}"/>
    <cellStyle name="Normal 48 3 2 2 2" xfId="17681" xr:uid="{00000000-0005-0000-0000-0000583C0000}"/>
    <cellStyle name="Normal 48 3 2 3" xfId="13010" xr:uid="{00000000-0005-0000-0000-0000593C0000}"/>
    <cellStyle name="Normal 48 3 2 4" xfId="13011" xr:uid="{00000000-0005-0000-0000-00005A3C0000}"/>
    <cellStyle name="Normal 48 3 3" xfId="3109" xr:uid="{00000000-0005-0000-0000-00005B3C0000}"/>
    <cellStyle name="Normal 48 3 3 2" xfId="5843" xr:uid="{00000000-0005-0000-0000-00005C3C0000}"/>
    <cellStyle name="Normal 48 3 3 2 2" xfId="17682" xr:uid="{00000000-0005-0000-0000-00005D3C0000}"/>
    <cellStyle name="Normal 48 3 3 3" xfId="13012" xr:uid="{00000000-0005-0000-0000-00005E3C0000}"/>
    <cellStyle name="Normal 48 3 3 4" xfId="13013" xr:uid="{00000000-0005-0000-0000-00005F3C0000}"/>
    <cellStyle name="Normal 48 3 4" xfId="3110" xr:uid="{00000000-0005-0000-0000-0000603C0000}"/>
    <cellStyle name="Normal 48 3 4 2" xfId="5844" xr:uid="{00000000-0005-0000-0000-0000613C0000}"/>
    <cellStyle name="Normal 48 3 4 2 2" xfId="17683" xr:uid="{00000000-0005-0000-0000-0000623C0000}"/>
    <cellStyle name="Normal 48 3 4 3" xfId="13014" xr:uid="{00000000-0005-0000-0000-0000633C0000}"/>
    <cellStyle name="Normal 48 3 4 4" xfId="13015" xr:uid="{00000000-0005-0000-0000-0000643C0000}"/>
    <cellStyle name="Normal 48 3 5" xfId="5841" xr:uid="{00000000-0005-0000-0000-0000653C0000}"/>
    <cellStyle name="Normal 48 3 5 2" xfId="17684" xr:uid="{00000000-0005-0000-0000-0000663C0000}"/>
    <cellStyle name="Normal 48 3 6" xfId="13016" xr:uid="{00000000-0005-0000-0000-0000673C0000}"/>
    <cellStyle name="Normal 48 3 7" xfId="13017" xr:uid="{00000000-0005-0000-0000-0000683C0000}"/>
    <cellStyle name="Normal 48 4" xfId="3111" xr:uid="{00000000-0005-0000-0000-0000693C0000}"/>
    <cellStyle name="Normal 48 4 2" xfId="5845" xr:uid="{00000000-0005-0000-0000-00006A3C0000}"/>
    <cellStyle name="Normal 48 4 2 2" xfId="17685" xr:uid="{00000000-0005-0000-0000-00006B3C0000}"/>
    <cellStyle name="Normal 48 4 3" xfId="13018" xr:uid="{00000000-0005-0000-0000-00006C3C0000}"/>
    <cellStyle name="Normal 48 4 4" xfId="13019" xr:uid="{00000000-0005-0000-0000-00006D3C0000}"/>
    <cellStyle name="Normal 48 5" xfId="3112" xr:uid="{00000000-0005-0000-0000-00006E3C0000}"/>
    <cellStyle name="Normal 48 5 2" xfId="5846" xr:uid="{00000000-0005-0000-0000-00006F3C0000}"/>
    <cellStyle name="Normal 48 5 2 2" xfId="17686" xr:uid="{00000000-0005-0000-0000-0000703C0000}"/>
    <cellStyle name="Normal 48 5 3" xfId="13020" xr:uid="{00000000-0005-0000-0000-0000713C0000}"/>
    <cellStyle name="Normal 48 5 4" xfId="13021" xr:uid="{00000000-0005-0000-0000-0000723C0000}"/>
    <cellStyle name="Normal 48 6" xfId="3113" xr:uid="{00000000-0005-0000-0000-0000733C0000}"/>
    <cellStyle name="Normal 48 6 2" xfId="5847" xr:uid="{00000000-0005-0000-0000-0000743C0000}"/>
    <cellStyle name="Normal 48 6 2 2" xfId="17687" xr:uid="{00000000-0005-0000-0000-0000753C0000}"/>
    <cellStyle name="Normal 48 6 3" xfId="13022" xr:uid="{00000000-0005-0000-0000-0000763C0000}"/>
    <cellStyle name="Normal 48 6 4" xfId="13023" xr:uid="{00000000-0005-0000-0000-0000773C0000}"/>
    <cellStyle name="Normal 48 7" xfId="5832" xr:uid="{00000000-0005-0000-0000-0000783C0000}"/>
    <cellStyle name="Normal 48 7 2" xfId="17688" xr:uid="{00000000-0005-0000-0000-0000793C0000}"/>
    <cellStyle name="Normal 48 8" xfId="13024" xr:uid="{00000000-0005-0000-0000-00007A3C0000}"/>
    <cellStyle name="Normal 48 9" xfId="13025" xr:uid="{00000000-0005-0000-0000-00007B3C0000}"/>
    <cellStyle name="Normal 49" xfId="3114" xr:uid="{00000000-0005-0000-0000-00007C3C0000}"/>
    <cellStyle name="Normal 49 2" xfId="3115" xr:uid="{00000000-0005-0000-0000-00007D3C0000}"/>
    <cellStyle name="Normal 49 2 2" xfId="3116" xr:uid="{00000000-0005-0000-0000-00007E3C0000}"/>
    <cellStyle name="Normal 49 2 2 2" xfId="3117" xr:uid="{00000000-0005-0000-0000-00007F3C0000}"/>
    <cellStyle name="Normal 49 2 2 2 2" xfId="5850" xr:uid="{00000000-0005-0000-0000-0000803C0000}"/>
    <cellStyle name="Normal 49 2 2 2 2 2" xfId="17689" xr:uid="{00000000-0005-0000-0000-0000813C0000}"/>
    <cellStyle name="Normal 49 2 2 2 3" xfId="13026" xr:uid="{00000000-0005-0000-0000-0000823C0000}"/>
    <cellStyle name="Normal 49 2 2 2 4" xfId="13027" xr:uid="{00000000-0005-0000-0000-0000833C0000}"/>
    <cellStyle name="Normal 49 2 2 3" xfId="3118" xr:uid="{00000000-0005-0000-0000-0000843C0000}"/>
    <cellStyle name="Normal 49 2 2 3 2" xfId="5851" xr:uid="{00000000-0005-0000-0000-0000853C0000}"/>
    <cellStyle name="Normal 49 2 2 3 2 2" xfId="17690" xr:uid="{00000000-0005-0000-0000-0000863C0000}"/>
    <cellStyle name="Normal 49 2 2 3 3" xfId="13028" xr:uid="{00000000-0005-0000-0000-0000873C0000}"/>
    <cellStyle name="Normal 49 2 2 3 4" xfId="13029" xr:uid="{00000000-0005-0000-0000-0000883C0000}"/>
    <cellStyle name="Normal 49 2 2 4" xfId="3119" xr:uid="{00000000-0005-0000-0000-0000893C0000}"/>
    <cellStyle name="Normal 49 2 2 4 2" xfId="5852" xr:uid="{00000000-0005-0000-0000-00008A3C0000}"/>
    <cellStyle name="Normal 49 2 2 4 2 2" xfId="17691" xr:uid="{00000000-0005-0000-0000-00008B3C0000}"/>
    <cellStyle name="Normal 49 2 2 4 3" xfId="13030" xr:uid="{00000000-0005-0000-0000-00008C3C0000}"/>
    <cellStyle name="Normal 49 2 2 4 4" xfId="13031" xr:uid="{00000000-0005-0000-0000-00008D3C0000}"/>
    <cellStyle name="Normal 49 2 2 5" xfId="5849" xr:uid="{00000000-0005-0000-0000-00008E3C0000}"/>
    <cellStyle name="Normal 49 2 2 5 2" xfId="17692" xr:uid="{00000000-0005-0000-0000-00008F3C0000}"/>
    <cellStyle name="Normal 49 2 2 6" xfId="13032" xr:uid="{00000000-0005-0000-0000-0000903C0000}"/>
    <cellStyle name="Normal 49 2 2 7" xfId="13033" xr:uid="{00000000-0005-0000-0000-0000913C0000}"/>
    <cellStyle name="Normal 49 2 3" xfId="3120" xr:uid="{00000000-0005-0000-0000-0000923C0000}"/>
    <cellStyle name="Normal 49 2 3 2" xfId="5853" xr:uid="{00000000-0005-0000-0000-0000933C0000}"/>
    <cellStyle name="Normal 49 2 3 2 2" xfId="17693" xr:uid="{00000000-0005-0000-0000-0000943C0000}"/>
    <cellStyle name="Normal 49 2 3 3" xfId="13034" xr:uid="{00000000-0005-0000-0000-0000953C0000}"/>
    <cellStyle name="Normal 49 2 3 4" xfId="13035" xr:uid="{00000000-0005-0000-0000-0000963C0000}"/>
    <cellStyle name="Normal 49 2 4" xfId="3121" xr:uid="{00000000-0005-0000-0000-0000973C0000}"/>
    <cellStyle name="Normal 49 2 4 2" xfId="5854" xr:uid="{00000000-0005-0000-0000-0000983C0000}"/>
    <cellStyle name="Normal 49 2 4 2 2" xfId="17694" xr:uid="{00000000-0005-0000-0000-0000993C0000}"/>
    <cellStyle name="Normal 49 2 4 3" xfId="13036" xr:uid="{00000000-0005-0000-0000-00009A3C0000}"/>
    <cellStyle name="Normal 49 2 4 4" xfId="13037" xr:uid="{00000000-0005-0000-0000-00009B3C0000}"/>
    <cellStyle name="Normal 49 2 5" xfId="3122" xr:uid="{00000000-0005-0000-0000-00009C3C0000}"/>
    <cellStyle name="Normal 49 2 5 2" xfId="5855" xr:uid="{00000000-0005-0000-0000-00009D3C0000}"/>
    <cellStyle name="Normal 49 2 5 2 2" xfId="17695" xr:uid="{00000000-0005-0000-0000-00009E3C0000}"/>
    <cellStyle name="Normal 49 2 5 3" xfId="13038" xr:uid="{00000000-0005-0000-0000-00009F3C0000}"/>
    <cellStyle name="Normal 49 2 5 4" xfId="13039" xr:uid="{00000000-0005-0000-0000-0000A03C0000}"/>
    <cellStyle name="Normal 49 2 6" xfId="5848" xr:uid="{00000000-0005-0000-0000-0000A13C0000}"/>
    <cellStyle name="Normal 49 2 6 2" xfId="17696" xr:uid="{00000000-0005-0000-0000-0000A23C0000}"/>
    <cellStyle name="Normal 49 2 7" xfId="13040" xr:uid="{00000000-0005-0000-0000-0000A33C0000}"/>
    <cellStyle name="Normal 49 2 8" xfId="13041" xr:uid="{00000000-0005-0000-0000-0000A43C0000}"/>
    <cellStyle name="Normal 49 3" xfId="3123" xr:uid="{00000000-0005-0000-0000-0000A53C0000}"/>
    <cellStyle name="Normal 49 3 2" xfId="3124" xr:uid="{00000000-0005-0000-0000-0000A63C0000}"/>
    <cellStyle name="Normal 49 3 2 2" xfId="5857" xr:uid="{00000000-0005-0000-0000-0000A73C0000}"/>
    <cellStyle name="Normal 49 3 2 2 2" xfId="17697" xr:uid="{00000000-0005-0000-0000-0000A83C0000}"/>
    <cellStyle name="Normal 49 3 2 3" xfId="13042" xr:uid="{00000000-0005-0000-0000-0000A93C0000}"/>
    <cellStyle name="Normal 49 3 2 4" xfId="13043" xr:uid="{00000000-0005-0000-0000-0000AA3C0000}"/>
    <cellStyle name="Normal 49 3 3" xfId="3125" xr:uid="{00000000-0005-0000-0000-0000AB3C0000}"/>
    <cellStyle name="Normal 49 3 3 2" xfId="5858" xr:uid="{00000000-0005-0000-0000-0000AC3C0000}"/>
    <cellStyle name="Normal 49 3 3 2 2" xfId="17698" xr:uid="{00000000-0005-0000-0000-0000AD3C0000}"/>
    <cellStyle name="Normal 49 3 3 3" xfId="13044" xr:uid="{00000000-0005-0000-0000-0000AE3C0000}"/>
    <cellStyle name="Normal 49 3 3 4" xfId="13045" xr:uid="{00000000-0005-0000-0000-0000AF3C0000}"/>
    <cellStyle name="Normal 49 3 4" xfId="3126" xr:uid="{00000000-0005-0000-0000-0000B03C0000}"/>
    <cellStyle name="Normal 49 3 4 2" xfId="5859" xr:uid="{00000000-0005-0000-0000-0000B13C0000}"/>
    <cellStyle name="Normal 49 3 4 2 2" xfId="17699" xr:uid="{00000000-0005-0000-0000-0000B23C0000}"/>
    <cellStyle name="Normal 49 3 4 3" xfId="13046" xr:uid="{00000000-0005-0000-0000-0000B33C0000}"/>
    <cellStyle name="Normal 49 3 4 4" xfId="13047" xr:uid="{00000000-0005-0000-0000-0000B43C0000}"/>
    <cellStyle name="Normal 49 3 5" xfId="5856" xr:uid="{00000000-0005-0000-0000-0000B53C0000}"/>
    <cellStyle name="Normal 49 3 5 2" xfId="17700" xr:uid="{00000000-0005-0000-0000-0000B63C0000}"/>
    <cellStyle name="Normal 49 3 6" xfId="13048" xr:uid="{00000000-0005-0000-0000-0000B73C0000}"/>
    <cellStyle name="Normal 49 3 7" xfId="13049" xr:uid="{00000000-0005-0000-0000-0000B83C0000}"/>
    <cellStyle name="Normal 49 4" xfId="3127" xr:uid="{00000000-0005-0000-0000-0000B93C0000}"/>
    <cellStyle name="Normal 49 4 2" xfId="5860" xr:uid="{00000000-0005-0000-0000-0000BA3C0000}"/>
    <cellStyle name="Normal 49 4 2 2" xfId="17701" xr:uid="{00000000-0005-0000-0000-0000BB3C0000}"/>
    <cellStyle name="Normal 49 4 3" xfId="13050" xr:uid="{00000000-0005-0000-0000-0000BC3C0000}"/>
    <cellStyle name="Normal 49 4 4" xfId="13051" xr:uid="{00000000-0005-0000-0000-0000BD3C0000}"/>
    <cellStyle name="Normal 49 5" xfId="3128" xr:uid="{00000000-0005-0000-0000-0000BE3C0000}"/>
    <cellStyle name="Normal 49 5 2" xfId="5861" xr:uid="{00000000-0005-0000-0000-0000BF3C0000}"/>
    <cellStyle name="Normal 49 5 2 2" xfId="17702" xr:uid="{00000000-0005-0000-0000-0000C03C0000}"/>
    <cellStyle name="Normal 49 5 3" xfId="13052" xr:uid="{00000000-0005-0000-0000-0000C13C0000}"/>
    <cellStyle name="Normal 49 5 4" xfId="13053" xr:uid="{00000000-0005-0000-0000-0000C23C0000}"/>
    <cellStyle name="Normal 49 6" xfId="3129" xr:uid="{00000000-0005-0000-0000-0000C33C0000}"/>
    <cellStyle name="Normal 49 6 2" xfId="5862" xr:uid="{00000000-0005-0000-0000-0000C43C0000}"/>
    <cellStyle name="Normal 49 6 2 2" xfId="17703" xr:uid="{00000000-0005-0000-0000-0000C53C0000}"/>
    <cellStyle name="Normal 49 6 3" xfId="13054" xr:uid="{00000000-0005-0000-0000-0000C63C0000}"/>
    <cellStyle name="Normal 49 6 4" xfId="13055" xr:uid="{00000000-0005-0000-0000-0000C73C0000}"/>
    <cellStyle name="Normal 49 7" xfId="4025" xr:uid="{00000000-0005-0000-0000-0000C83C0000}"/>
    <cellStyle name="Normal 49 7 2" xfId="13056" xr:uid="{00000000-0005-0000-0000-0000C93C0000}"/>
    <cellStyle name="Normal 49 7 3" xfId="13057" xr:uid="{00000000-0005-0000-0000-0000CA3C0000}"/>
    <cellStyle name="Normal 49 8" xfId="13058" xr:uid="{00000000-0005-0000-0000-0000CB3C0000}"/>
    <cellStyle name="Normal 49 9" xfId="13059" xr:uid="{00000000-0005-0000-0000-0000CC3C0000}"/>
    <cellStyle name="Normal 5" xfId="400" xr:uid="{00000000-0005-0000-0000-0000CD3C0000}"/>
    <cellStyle name="Normal 5 10" xfId="401" xr:uid="{00000000-0005-0000-0000-0000CE3C0000}"/>
    <cellStyle name="Normal 5 11" xfId="402" xr:uid="{00000000-0005-0000-0000-0000CF3C0000}"/>
    <cellStyle name="Normal 5 12" xfId="403" xr:uid="{00000000-0005-0000-0000-0000D03C0000}"/>
    <cellStyle name="Normal 5 13" xfId="404" xr:uid="{00000000-0005-0000-0000-0000D13C0000}"/>
    <cellStyle name="Normal 5 14" xfId="405" xr:uid="{00000000-0005-0000-0000-0000D23C0000}"/>
    <cellStyle name="Normal 5 15" xfId="515" xr:uid="{00000000-0005-0000-0000-0000D33C0000}"/>
    <cellStyle name="Normal 5 15 2" xfId="5863" xr:uid="{00000000-0005-0000-0000-0000D43C0000}"/>
    <cellStyle name="Normal 5 15 3" xfId="13060" xr:uid="{00000000-0005-0000-0000-0000D53C0000}"/>
    <cellStyle name="Normal 5 15 4" xfId="13061" xr:uid="{00000000-0005-0000-0000-0000D63C0000}"/>
    <cellStyle name="Normal 5 15 5" xfId="17704" xr:uid="{00000000-0005-0000-0000-0000D73C0000}"/>
    <cellStyle name="Normal 5 16" xfId="3130" xr:uid="{00000000-0005-0000-0000-0000D83C0000}"/>
    <cellStyle name="Normal 5 17" xfId="3131" xr:uid="{00000000-0005-0000-0000-0000D93C0000}"/>
    <cellStyle name="Normal 5 18" xfId="13062" xr:uid="{00000000-0005-0000-0000-0000DA3C0000}"/>
    <cellStyle name="Normal 5 18 2" xfId="17705" xr:uid="{00000000-0005-0000-0000-0000DB3C0000}"/>
    <cellStyle name="Normal 5 18 3" xfId="17706" xr:uid="{00000000-0005-0000-0000-0000DC3C0000}"/>
    <cellStyle name="Normal 5 19" xfId="13063" xr:uid="{00000000-0005-0000-0000-0000DD3C0000}"/>
    <cellStyle name="Normal 5 19 2" xfId="17707" xr:uid="{00000000-0005-0000-0000-0000DE3C0000}"/>
    <cellStyle name="Normal 5 2" xfId="406" xr:uid="{00000000-0005-0000-0000-0000DF3C0000}"/>
    <cellStyle name="Normal 5 2 10" xfId="13064" xr:uid="{00000000-0005-0000-0000-0000E03C0000}"/>
    <cellStyle name="Normal 5 2 11" xfId="17708" xr:uid="{00000000-0005-0000-0000-0000E13C0000}"/>
    <cellStyle name="Normal 5 2 2" xfId="580" xr:uid="{00000000-0005-0000-0000-0000E23C0000}"/>
    <cellStyle name="Normal 5 2 2 2" xfId="3132" xr:uid="{00000000-0005-0000-0000-0000E33C0000}"/>
    <cellStyle name="Normal 5 2 2 2 2" xfId="3133" xr:uid="{00000000-0005-0000-0000-0000E43C0000}"/>
    <cellStyle name="Normal 5 2 2 2 2 2" xfId="5865" xr:uid="{00000000-0005-0000-0000-0000E53C0000}"/>
    <cellStyle name="Normal 5 2 2 2 2 2 2" xfId="17709" xr:uid="{00000000-0005-0000-0000-0000E63C0000}"/>
    <cellStyle name="Normal 5 2 2 2 2 3" xfId="13065" xr:uid="{00000000-0005-0000-0000-0000E73C0000}"/>
    <cellStyle name="Normal 5 2 2 2 2 4" xfId="13066" xr:uid="{00000000-0005-0000-0000-0000E83C0000}"/>
    <cellStyle name="Normal 5 2 2 2 3" xfId="3134" xr:uid="{00000000-0005-0000-0000-0000E93C0000}"/>
    <cellStyle name="Normal 5 2 2 2 3 2" xfId="5866" xr:uid="{00000000-0005-0000-0000-0000EA3C0000}"/>
    <cellStyle name="Normal 5 2 2 2 3 2 2" xfId="17710" xr:uid="{00000000-0005-0000-0000-0000EB3C0000}"/>
    <cellStyle name="Normal 5 2 2 2 3 3" xfId="13067" xr:uid="{00000000-0005-0000-0000-0000EC3C0000}"/>
    <cellStyle name="Normal 5 2 2 2 3 4" xfId="13068" xr:uid="{00000000-0005-0000-0000-0000ED3C0000}"/>
    <cellStyle name="Normal 5 2 2 2 4" xfId="3135" xr:uid="{00000000-0005-0000-0000-0000EE3C0000}"/>
    <cellStyle name="Normal 5 2 2 2 4 2" xfId="5867" xr:uid="{00000000-0005-0000-0000-0000EF3C0000}"/>
    <cellStyle name="Normal 5 2 2 2 4 2 2" xfId="17711" xr:uid="{00000000-0005-0000-0000-0000F03C0000}"/>
    <cellStyle name="Normal 5 2 2 2 4 3" xfId="13069" xr:uid="{00000000-0005-0000-0000-0000F13C0000}"/>
    <cellStyle name="Normal 5 2 2 2 4 4" xfId="13070" xr:uid="{00000000-0005-0000-0000-0000F23C0000}"/>
    <cellStyle name="Normal 5 2 2 2 5" xfId="5864" xr:uid="{00000000-0005-0000-0000-0000F33C0000}"/>
    <cellStyle name="Normal 5 2 2 2 5 2" xfId="17712" xr:uid="{00000000-0005-0000-0000-0000F43C0000}"/>
    <cellStyle name="Normal 5 2 2 2 6" xfId="13071" xr:uid="{00000000-0005-0000-0000-0000F53C0000}"/>
    <cellStyle name="Normal 5 2 2 2 7" xfId="13072" xr:uid="{00000000-0005-0000-0000-0000F63C0000}"/>
    <cellStyle name="Normal 5 2 2 3" xfId="3136" xr:uid="{00000000-0005-0000-0000-0000F73C0000}"/>
    <cellStyle name="Normal 5 2 2 3 2" xfId="5868" xr:uid="{00000000-0005-0000-0000-0000F83C0000}"/>
    <cellStyle name="Normal 5 2 2 3 2 2" xfId="17713" xr:uid="{00000000-0005-0000-0000-0000F93C0000}"/>
    <cellStyle name="Normal 5 2 2 3 3" xfId="13073" xr:uid="{00000000-0005-0000-0000-0000FA3C0000}"/>
    <cellStyle name="Normal 5 2 2 3 4" xfId="13074" xr:uid="{00000000-0005-0000-0000-0000FB3C0000}"/>
    <cellStyle name="Normal 5 2 2 4" xfId="3137" xr:uid="{00000000-0005-0000-0000-0000FC3C0000}"/>
    <cellStyle name="Normal 5 2 2 4 2" xfId="5869" xr:uid="{00000000-0005-0000-0000-0000FD3C0000}"/>
    <cellStyle name="Normal 5 2 2 4 2 2" xfId="17714" xr:uid="{00000000-0005-0000-0000-0000FE3C0000}"/>
    <cellStyle name="Normal 5 2 2 4 3" xfId="13075" xr:uid="{00000000-0005-0000-0000-0000FF3C0000}"/>
    <cellStyle name="Normal 5 2 2 4 4" xfId="13076" xr:uid="{00000000-0005-0000-0000-0000003D0000}"/>
    <cellStyle name="Normal 5 2 2 5" xfId="3138" xr:uid="{00000000-0005-0000-0000-0000013D0000}"/>
    <cellStyle name="Normal 5 2 2 5 2" xfId="5870" xr:uid="{00000000-0005-0000-0000-0000023D0000}"/>
    <cellStyle name="Normal 5 2 2 5 2 2" xfId="17715" xr:uid="{00000000-0005-0000-0000-0000033D0000}"/>
    <cellStyle name="Normal 5 2 2 5 3" xfId="13077" xr:uid="{00000000-0005-0000-0000-0000043D0000}"/>
    <cellStyle name="Normal 5 2 2 5 4" xfId="13078" xr:uid="{00000000-0005-0000-0000-0000053D0000}"/>
    <cellStyle name="Normal 5 2 2 6" xfId="3139" xr:uid="{00000000-0005-0000-0000-0000063D0000}"/>
    <cellStyle name="Normal 5 2 2 7" xfId="4173" xr:uid="{00000000-0005-0000-0000-0000073D0000}"/>
    <cellStyle name="Normal 5 2 2 8" xfId="13079" xr:uid="{00000000-0005-0000-0000-0000083D0000}"/>
    <cellStyle name="Normal 5 2 2 9" xfId="13080" xr:uid="{00000000-0005-0000-0000-0000093D0000}"/>
    <cellStyle name="Normal 5 2 3" xfId="3140" xr:uid="{00000000-0005-0000-0000-00000A3D0000}"/>
    <cellStyle name="Normal 5 2 3 2" xfId="3141" xr:uid="{00000000-0005-0000-0000-00000B3D0000}"/>
    <cellStyle name="Normal 5 2 3 2 2" xfId="3142" xr:uid="{00000000-0005-0000-0000-00000C3D0000}"/>
    <cellStyle name="Normal 5 2 3 2 2 2" xfId="5872" xr:uid="{00000000-0005-0000-0000-00000D3D0000}"/>
    <cellStyle name="Normal 5 2 3 2 2 2 2" xfId="17716" xr:uid="{00000000-0005-0000-0000-00000E3D0000}"/>
    <cellStyle name="Normal 5 2 3 2 2 3" xfId="13081" xr:uid="{00000000-0005-0000-0000-00000F3D0000}"/>
    <cellStyle name="Normal 5 2 3 2 2 4" xfId="13082" xr:uid="{00000000-0005-0000-0000-0000103D0000}"/>
    <cellStyle name="Normal 5 2 3 2 3" xfId="3143" xr:uid="{00000000-0005-0000-0000-0000113D0000}"/>
    <cellStyle name="Normal 5 2 3 2 3 2" xfId="5873" xr:uid="{00000000-0005-0000-0000-0000123D0000}"/>
    <cellStyle name="Normal 5 2 3 2 3 2 2" xfId="17717" xr:uid="{00000000-0005-0000-0000-0000133D0000}"/>
    <cellStyle name="Normal 5 2 3 2 3 3" xfId="13083" xr:uid="{00000000-0005-0000-0000-0000143D0000}"/>
    <cellStyle name="Normal 5 2 3 2 3 4" xfId="13084" xr:uid="{00000000-0005-0000-0000-0000153D0000}"/>
    <cellStyle name="Normal 5 2 3 2 4" xfId="3144" xr:uid="{00000000-0005-0000-0000-0000163D0000}"/>
    <cellStyle name="Normal 5 2 3 2 4 2" xfId="5874" xr:uid="{00000000-0005-0000-0000-0000173D0000}"/>
    <cellStyle name="Normal 5 2 3 2 4 2 2" xfId="17718" xr:uid="{00000000-0005-0000-0000-0000183D0000}"/>
    <cellStyle name="Normal 5 2 3 2 4 3" xfId="13085" xr:uid="{00000000-0005-0000-0000-0000193D0000}"/>
    <cellStyle name="Normal 5 2 3 2 4 4" xfId="13086" xr:uid="{00000000-0005-0000-0000-00001A3D0000}"/>
    <cellStyle name="Normal 5 2 3 2 5" xfId="5871" xr:uid="{00000000-0005-0000-0000-00001B3D0000}"/>
    <cellStyle name="Normal 5 2 3 2 5 2" xfId="17719" xr:uid="{00000000-0005-0000-0000-00001C3D0000}"/>
    <cellStyle name="Normal 5 2 3 2 6" xfId="13087" xr:uid="{00000000-0005-0000-0000-00001D3D0000}"/>
    <cellStyle name="Normal 5 2 3 2 7" xfId="13088" xr:uid="{00000000-0005-0000-0000-00001E3D0000}"/>
    <cellStyle name="Normal 5 2 3 3" xfId="3145" xr:uid="{00000000-0005-0000-0000-00001F3D0000}"/>
    <cellStyle name="Normal 5 2 3 3 2" xfId="5875" xr:uid="{00000000-0005-0000-0000-0000203D0000}"/>
    <cellStyle name="Normal 5 2 3 3 2 2" xfId="17720" xr:uid="{00000000-0005-0000-0000-0000213D0000}"/>
    <cellStyle name="Normal 5 2 3 3 3" xfId="13089" xr:uid="{00000000-0005-0000-0000-0000223D0000}"/>
    <cellStyle name="Normal 5 2 3 3 4" xfId="13090" xr:uid="{00000000-0005-0000-0000-0000233D0000}"/>
    <cellStyle name="Normal 5 2 3 4" xfId="3146" xr:uid="{00000000-0005-0000-0000-0000243D0000}"/>
    <cellStyle name="Normal 5 2 3 4 2" xfId="5876" xr:uid="{00000000-0005-0000-0000-0000253D0000}"/>
    <cellStyle name="Normal 5 2 3 4 2 2" xfId="17721" xr:uid="{00000000-0005-0000-0000-0000263D0000}"/>
    <cellStyle name="Normal 5 2 3 4 3" xfId="13091" xr:uid="{00000000-0005-0000-0000-0000273D0000}"/>
    <cellStyle name="Normal 5 2 3 4 4" xfId="13092" xr:uid="{00000000-0005-0000-0000-0000283D0000}"/>
    <cellStyle name="Normal 5 2 3 5" xfId="3147" xr:uid="{00000000-0005-0000-0000-0000293D0000}"/>
    <cellStyle name="Normal 5 2 3 5 2" xfId="5877" xr:uid="{00000000-0005-0000-0000-00002A3D0000}"/>
    <cellStyle name="Normal 5 2 3 5 2 2" xfId="17722" xr:uid="{00000000-0005-0000-0000-00002B3D0000}"/>
    <cellStyle name="Normal 5 2 3 5 3" xfId="13093" xr:uid="{00000000-0005-0000-0000-00002C3D0000}"/>
    <cellStyle name="Normal 5 2 3 5 4" xfId="13094" xr:uid="{00000000-0005-0000-0000-00002D3D0000}"/>
    <cellStyle name="Normal 5 2 3 6" xfId="4174" xr:uid="{00000000-0005-0000-0000-00002E3D0000}"/>
    <cellStyle name="Normal 5 2 3 7" xfId="13095" xr:uid="{00000000-0005-0000-0000-00002F3D0000}"/>
    <cellStyle name="Normal 5 2 3 8" xfId="13096" xr:uid="{00000000-0005-0000-0000-0000303D0000}"/>
    <cellStyle name="Normal 5 2 4" xfId="3148" xr:uid="{00000000-0005-0000-0000-0000313D0000}"/>
    <cellStyle name="Normal 5 2 4 2" xfId="3149" xr:uid="{00000000-0005-0000-0000-0000323D0000}"/>
    <cellStyle name="Normal 5 2 4 2 2" xfId="5879" xr:uid="{00000000-0005-0000-0000-0000333D0000}"/>
    <cellStyle name="Normal 5 2 4 2 2 2" xfId="17723" xr:uid="{00000000-0005-0000-0000-0000343D0000}"/>
    <cellStyle name="Normal 5 2 4 2 3" xfId="13097" xr:uid="{00000000-0005-0000-0000-0000353D0000}"/>
    <cellStyle name="Normal 5 2 4 2 4" xfId="13098" xr:uid="{00000000-0005-0000-0000-0000363D0000}"/>
    <cellStyle name="Normal 5 2 4 3" xfId="3150" xr:uid="{00000000-0005-0000-0000-0000373D0000}"/>
    <cellStyle name="Normal 5 2 4 3 2" xfId="5880" xr:uid="{00000000-0005-0000-0000-0000383D0000}"/>
    <cellStyle name="Normal 5 2 4 3 2 2" xfId="17724" xr:uid="{00000000-0005-0000-0000-0000393D0000}"/>
    <cellStyle name="Normal 5 2 4 3 3" xfId="13099" xr:uid="{00000000-0005-0000-0000-00003A3D0000}"/>
    <cellStyle name="Normal 5 2 4 3 4" xfId="13100" xr:uid="{00000000-0005-0000-0000-00003B3D0000}"/>
    <cellStyle name="Normal 5 2 4 4" xfId="3151" xr:uid="{00000000-0005-0000-0000-00003C3D0000}"/>
    <cellStyle name="Normal 5 2 4 4 2" xfId="5881" xr:uid="{00000000-0005-0000-0000-00003D3D0000}"/>
    <cellStyle name="Normal 5 2 4 4 2 2" xfId="17725" xr:uid="{00000000-0005-0000-0000-00003E3D0000}"/>
    <cellStyle name="Normal 5 2 4 4 3" xfId="13101" xr:uid="{00000000-0005-0000-0000-00003F3D0000}"/>
    <cellStyle name="Normal 5 2 4 4 4" xfId="13102" xr:uid="{00000000-0005-0000-0000-0000403D0000}"/>
    <cellStyle name="Normal 5 2 4 5" xfId="5878" xr:uid="{00000000-0005-0000-0000-0000413D0000}"/>
    <cellStyle name="Normal 5 2 4 5 2" xfId="17726" xr:uid="{00000000-0005-0000-0000-0000423D0000}"/>
    <cellStyle name="Normal 5 2 4 6" xfId="13103" xr:uid="{00000000-0005-0000-0000-0000433D0000}"/>
    <cellStyle name="Normal 5 2 4 7" xfId="13104" xr:uid="{00000000-0005-0000-0000-0000443D0000}"/>
    <cellStyle name="Normal 5 2 5" xfId="3152" xr:uid="{00000000-0005-0000-0000-0000453D0000}"/>
    <cellStyle name="Normal 5 2 5 2" xfId="3153" xr:uid="{00000000-0005-0000-0000-0000463D0000}"/>
    <cellStyle name="Normal 5 2 5 2 2" xfId="5883" xr:uid="{00000000-0005-0000-0000-0000473D0000}"/>
    <cellStyle name="Normal 5 2 5 2 2 2" xfId="17727" xr:uid="{00000000-0005-0000-0000-0000483D0000}"/>
    <cellStyle name="Normal 5 2 5 2 3" xfId="13105" xr:uid="{00000000-0005-0000-0000-0000493D0000}"/>
    <cellStyle name="Normal 5 2 5 2 4" xfId="13106" xr:uid="{00000000-0005-0000-0000-00004A3D0000}"/>
    <cellStyle name="Normal 5 2 5 3" xfId="3154" xr:uid="{00000000-0005-0000-0000-00004B3D0000}"/>
    <cellStyle name="Normal 5 2 5 3 2" xfId="5884" xr:uid="{00000000-0005-0000-0000-00004C3D0000}"/>
    <cellStyle name="Normal 5 2 5 3 2 2" xfId="17728" xr:uid="{00000000-0005-0000-0000-00004D3D0000}"/>
    <cellStyle name="Normal 5 2 5 3 3" xfId="13107" xr:uid="{00000000-0005-0000-0000-00004E3D0000}"/>
    <cellStyle name="Normal 5 2 5 3 4" xfId="13108" xr:uid="{00000000-0005-0000-0000-00004F3D0000}"/>
    <cellStyle name="Normal 5 2 5 4" xfId="3155" xr:uid="{00000000-0005-0000-0000-0000503D0000}"/>
    <cellStyle name="Normal 5 2 5 4 2" xfId="5885" xr:uid="{00000000-0005-0000-0000-0000513D0000}"/>
    <cellStyle name="Normal 5 2 5 4 2 2" xfId="17729" xr:uid="{00000000-0005-0000-0000-0000523D0000}"/>
    <cellStyle name="Normal 5 2 5 4 3" xfId="13109" xr:uid="{00000000-0005-0000-0000-0000533D0000}"/>
    <cellStyle name="Normal 5 2 5 4 4" xfId="13110" xr:uid="{00000000-0005-0000-0000-0000543D0000}"/>
    <cellStyle name="Normal 5 2 5 5" xfId="5882" xr:uid="{00000000-0005-0000-0000-0000553D0000}"/>
    <cellStyle name="Normal 5 2 5 5 2" xfId="17730" xr:uid="{00000000-0005-0000-0000-0000563D0000}"/>
    <cellStyle name="Normal 5 2 5 6" xfId="13111" xr:uid="{00000000-0005-0000-0000-0000573D0000}"/>
    <cellStyle name="Normal 5 2 5 7" xfId="13112" xr:uid="{00000000-0005-0000-0000-0000583D0000}"/>
    <cellStyle name="Normal 5 2 6" xfId="3156" xr:uid="{00000000-0005-0000-0000-0000593D0000}"/>
    <cellStyle name="Normal 5 2 7" xfId="3157" xr:uid="{00000000-0005-0000-0000-00005A3D0000}"/>
    <cellStyle name="Normal 5 2 8" xfId="4026" xr:uid="{00000000-0005-0000-0000-00005B3D0000}"/>
    <cellStyle name="Normal 5 2 9" xfId="13113" xr:uid="{00000000-0005-0000-0000-00005C3D0000}"/>
    <cellStyle name="Normal 5 2 9 2" xfId="17731" xr:uid="{00000000-0005-0000-0000-00005D3D0000}"/>
    <cellStyle name="Normal 5 3" xfId="407" xr:uid="{00000000-0005-0000-0000-00005E3D0000}"/>
    <cellStyle name="Normal 5 3 2" xfId="3158" xr:uid="{00000000-0005-0000-0000-00005F3D0000}"/>
    <cellStyle name="Normal 5 3 3" xfId="3159" xr:uid="{00000000-0005-0000-0000-0000603D0000}"/>
    <cellStyle name="Normal 5 3 4" xfId="3160" xr:uid="{00000000-0005-0000-0000-0000613D0000}"/>
    <cellStyle name="Normal 5 3 5" xfId="13114" xr:uid="{00000000-0005-0000-0000-0000623D0000}"/>
    <cellStyle name="Normal 5 3 6" xfId="13115" xr:uid="{00000000-0005-0000-0000-0000633D0000}"/>
    <cellStyle name="Normal 5 4" xfId="408" xr:uid="{00000000-0005-0000-0000-0000643D0000}"/>
    <cellStyle name="Normal 5 4 2" xfId="3161" xr:uid="{00000000-0005-0000-0000-0000653D0000}"/>
    <cellStyle name="Normal 5 4 3" xfId="3162" xr:uid="{00000000-0005-0000-0000-0000663D0000}"/>
    <cellStyle name="Normal 5 4 4" xfId="13116" xr:uid="{00000000-0005-0000-0000-0000673D0000}"/>
    <cellStyle name="Normal 5 4 5" xfId="13117" xr:uid="{00000000-0005-0000-0000-0000683D0000}"/>
    <cellStyle name="Normal 5 5" xfId="409" xr:uid="{00000000-0005-0000-0000-0000693D0000}"/>
    <cellStyle name="Normal 5 5 2" xfId="6235" xr:uid="{00000000-0005-0000-0000-00006A3D0000}"/>
    <cellStyle name="Normal 5 5 2 2" xfId="14248" xr:uid="{00000000-0005-0000-0000-00006B3D0000}"/>
    <cellStyle name="Normal 5 5 3" xfId="17732" xr:uid="{00000000-0005-0000-0000-00006C3D0000}"/>
    <cellStyle name="Normal 5 5 4" xfId="17733" xr:uid="{00000000-0005-0000-0000-00006D3D0000}"/>
    <cellStyle name="Normal 5 6" xfId="410" xr:uid="{00000000-0005-0000-0000-00006E3D0000}"/>
    <cellStyle name="Normal 5 7" xfId="411" xr:uid="{00000000-0005-0000-0000-00006F3D0000}"/>
    <cellStyle name="Normal 5 8" xfId="412" xr:uid="{00000000-0005-0000-0000-0000703D0000}"/>
    <cellStyle name="Normal 5 9" xfId="413" xr:uid="{00000000-0005-0000-0000-0000713D0000}"/>
    <cellStyle name="Normal 5_Administration_Building_-_Lista_de_Partidas_y_Cantidades_-_(PVDC-004)_REVC mod" xfId="414" xr:uid="{00000000-0005-0000-0000-0000723D0000}"/>
    <cellStyle name="Normal 50" xfId="3163" xr:uid="{00000000-0005-0000-0000-0000733D0000}"/>
    <cellStyle name="Normal 50 2" xfId="3164" xr:uid="{00000000-0005-0000-0000-0000743D0000}"/>
    <cellStyle name="Normal 50 2 2" xfId="3165" xr:uid="{00000000-0005-0000-0000-0000753D0000}"/>
    <cellStyle name="Normal 50 2 2 2" xfId="3166" xr:uid="{00000000-0005-0000-0000-0000763D0000}"/>
    <cellStyle name="Normal 50 2 2 2 2" xfId="5889" xr:uid="{00000000-0005-0000-0000-0000773D0000}"/>
    <cellStyle name="Normal 50 2 2 2 2 2" xfId="17734" xr:uid="{00000000-0005-0000-0000-0000783D0000}"/>
    <cellStyle name="Normal 50 2 2 2 3" xfId="13118" xr:uid="{00000000-0005-0000-0000-0000793D0000}"/>
    <cellStyle name="Normal 50 2 2 2 4" xfId="13119" xr:uid="{00000000-0005-0000-0000-00007A3D0000}"/>
    <cellStyle name="Normal 50 2 2 3" xfId="3167" xr:uid="{00000000-0005-0000-0000-00007B3D0000}"/>
    <cellStyle name="Normal 50 2 2 3 2" xfId="5890" xr:uid="{00000000-0005-0000-0000-00007C3D0000}"/>
    <cellStyle name="Normal 50 2 2 3 2 2" xfId="17735" xr:uid="{00000000-0005-0000-0000-00007D3D0000}"/>
    <cellStyle name="Normal 50 2 2 3 3" xfId="13120" xr:uid="{00000000-0005-0000-0000-00007E3D0000}"/>
    <cellStyle name="Normal 50 2 2 3 4" xfId="13121" xr:uid="{00000000-0005-0000-0000-00007F3D0000}"/>
    <cellStyle name="Normal 50 2 2 4" xfId="3168" xr:uid="{00000000-0005-0000-0000-0000803D0000}"/>
    <cellStyle name="Normal 50 2 2 4 2" xfId="5891" xr:uid="{00000000-0005-0000-0000-0000813D0000}"/>
    <cellStyle name="Normal 50 2 2 4 2 2" xfId="17736" xr:uid="{00000000-0005-0000-0000-0000823D0000}"/>
    <cellStyle name="Normal 50 2 2 4 3" xfId="13122" xr:uid="{00000000-0005-0000-0000-0000833D0000}"/>
    <cellStyle name="Normal 50 2 2 4 4" xfId="13123" xr:uid="{00000000-0005-0000-0000-0000843D0000}"/>
    <cellStyle name="Normal 50 2 2 5" xfId="5888" xr:uid="{00000000-0005-0000-0000-0000853D0000}"/>
    <cellStyle name="Normal 50 2 2 5 2" xfId="17737" xr:uid="{00000000-0005-0000-0000-0000863D0000}"/>
    <cellStyle name="Normal 50 2 2 6" xfId="13124" xr:uid="{00000000-0005-0000-0000-0000873D0000}"/>
    <cellStyle name="Normal 50 2 2 7" xfId="13125" xr:uid="{00000000-0005-0000-0000-0000883D0000}"/>
    <cellStyle name="Normal 50 2 3" xfId="3169" xr:uid="{00000000-0005-0000-0000-0000893D0000}"/>
    <cellStyle name="Normal 50 2 3 2" xfId="5892" xr:uid="{00000000-0005-0000-0000-00008A3D0000}"/>
    <cellStyle name="Normal 50 2 3 2 2" xfId="17738" xr:uid="{00000000-0005-0000-0000-00008B3D0000}"/>
    <cellStyle name="Normal 50 2 3 3" xfId="13126" xr:uid="{00000000-0005-0000-0000-00008C3D0000}"/>
    <cellStyle name="Normal 50 2 3 4" xfId="13127" xr:uid="{00000000-0005-0000-0000-00008D3D0000}"/>
    <cellStyle name="Normal 50 2 4" xfId="3170" xr:uid="{00000000-0005-0000-0000-00008E3D0000}"/>
    <cellStyle name="Normal 50 2 4 2" xfId="5893" xr:uid="{00000000-0005-0000-0000-00008F3D0000}"/>
    <cellStyle name="Normal 50 2 4 2 2" xfId="17739" xr:uid="{00000000-0005-0000-0000-0000903D0000}"/>
    <cellStyle name="Normal 50 2 4 3" xfId="13128" xr:uid="{00000000-0005-0000-0000-0000913D0000}"/>
    <cellStyle name="Normal 50 2 4 4" xfId="13129" xr:uid="{00000000-0005-0000-0000-0000923D0000}"/>
    <cellStyle name="Normal 50 2 5" xfId="3171" xr:uid="{00000000-0005-0000-0000-0000933D0000}"/>
    <cellStyle name="Normal 50 2 5 2" xfId="5894" xr:uid="{00000000-0005-0000-0000-0000943D0000}"/>
    <cellStyle name="Normal 50 2 5 2 2" xfId="17740" xr:uid="{00000000-0005-0000-0000-0000953D0000}"/>
    <cellStyle name="Normal 50 2 5 3" xfId="13130" xr:uid="{00000000-0005-0000-0000-0000963D0000}"/>
    <cellStyle name="Normal 50 2 5 4" xfId="13131" xr:uid="{00000000-0005-0000-0000-0000973D0000}"/>
    <cellStyle name="Normal 50 2 6" xfId="5887" xr:uid="{00000000-0005-0000-0000-0000983D0000}"/>
    <cellStyle name="Normal 50 2 6 2" xfId="17741" xr:uid="{00000000-0005-0000-0000-0000993D0000}"/>
    <cellStyle name="Normal 50 2 7" xfId="13132" xr:uid="{00000000-0005-0000-0000-00009A3D0000}"/>
    <cellStyle name="Normal 50 2 8" xfId="13133" xr:uid="{00000000-0005-0000-0000-00009B3D0000}"/>
    <cellStyle name="Normal 50 3" xfId="3172" xr:uid="{00000000-0005-0000-0000-00009C3D0000}"/>
    <cellStyle name="Normal 50 3 2" xfId="3173" xr:uid="{00000000-0005-0000-0000-00009D3D0000}"/>
    <cellStyle name="Normal 50 3 2 2" xfId="5896" xr:uid="{00000000-0005-0000-0000-00009E3D0000}"/>
    <cellStyle name="Normal 50 3 2 2 2" xfId="17742" xr:uid="{00000000-0005-0000-0000-00009F3D0000}"/>
    <cellStyle name="Normal 50 3 2 3" xfId="13134" xr:uid="{00000000-0005-0000-0000-0000A03D0000}"/>
    <cellStyle name="Normal 50 3 2 4" xfId="13135" xr:uid="{00000000-0005-0000-0000-0000A13D0000}"/>
    <cellStyle name="Normal 50 3 3" xfId="3174" xr:uid="{00000000-0005-0000-0000-0000A23D0000}"/>
    <cellStyle name="Normal 50 3 3 2" xfId="5897" xr:uid="{00000000-0005-0000-0000-0000A33D0000}"/>
    <cellStyle name="Normal 50 3 3 2 2" xfId="17743" xr:uid="{00000000-0005-0000-0000-0000A43D0000}"/>
    <cellStyle name="Normal 50 3 3 3" xfId="13136" xr:uid="{00000000-0005-0000-0000-0000A53D0000}"/>
    <cellStyle name="Normal 50 3 3 4" xfId="13137" xr:uid="{00000000-0005-0000-0000-0000A63D0000}"/>
    <cellStyle name="Normal 50 3 4" xfId="3175" xr:uid="{00000000-0005-0000-0000-0000A73D0000}"/>
    <cellStyle name="Normal 50 3 4 2" xfId="5898" xr:uid="{00000000-0005-0000-0000-0000A83D0000}"/>
    <cellStyle name="Normal 50 3 4 2 2" xfId="17744" xr:uid="{00000000-0005-0000-0000-0000A93D0000}"/>
    <cellStyle name="Normal 50 3 4 3" xfId="13138" xr:uid="{00000000-0005-0000-0000-0000AA3D0000}"/>
    <cellStyle name="Normal 50 3 4 4" xfId="13139" xr:uid="{00000000-0005-0000-0000-0000AB3D0000}"/>
    <cellStyle name="Normal 50 3 5" xfId="5895" xr:uid="{00000000-0005-0000-0000-0000AC3D0000}"/>
    <cellStyle name="Normal 50 3 5 2" xfId="17745" xr:uid="{00000000-0005-0000-0000-0000AD3D0000}"/>
    <cellStyle name="Normal 50 3 6" xfId="13140" xr:uid="{00000000-0005-0000-0000-0000AE3D0000}"/>
    <cellStyle name="Normal 50 3 7" xfId="13141" xr:uid="{00000000-0005-0000-0000-0000AF3D0000}"/>
    <cellStyle name="Normal 50 4" xfId="3176" xr:uid="{00000000-0005-0000-0000-0000B03D0000}"/>
    <cellStyle name="Normal 50 4 2" xfId="5899" xr:uid="{00000000-0005-0000-0000-0000B13D0000}"/>
    <cellStyle name="Normal 50 4 2 2" xfId="17746" xr:uid="{00000000-0005-0000-0000-0000B23D0000}"/>
    <cellStyle name="Normal 50 4 3" xfId="13142" xr:uid="{00000000-0005-0000-0000-0000B33D0000}"/>
    <cellStyle name="Normal 50 4 4" xfId="13143" xr:uid="{00000000-0005-0000-0000-0000B43D0000}"/>
    <cellStyle name="Normal 50 5" xfId="3177" xr:uid="{00000000-0005-0000-0000-0000B53D0000}"/>
    <cellStyle name="Normal 50 5 2" xfId="5900" xr:uid="{00000000-0005-0000-0000-0000B63D0000}"/>
    <cellStyle name="Normal 50 5 2 2" xfId="17747" xr:uid="{00000000-0005-0000-0000-0000B73D0000}"/>
    <cellStyle name="Normal 50 5 3" xfId="13144" xr:uid="{00000000-0005-0000-0000-0000B83D0000}"/>
    <cellStyle name="Normal 50 5 4" xfId="13145" xr:uid="{00000000-0005-0000-0000-0000B93D0000}"/>
    <cellStyle name="Normal 50 6" xfId="3178" xr:uid="{00000000-0005-0000-0000-0000BA3D0000}"/>
    <cellStyle name="Normal 50 6 2" xfId="5901" xr:uid="{00000000-0005-0000-0000-0000BB3D0000}"/>
    <cellStyle name="Normal 50 6 2 2" xfId="17748" xr:uid="{00000000-0005-0000-0000-0000BC3D0000}"/>
    <cellStyle name="Normal 50 6 3" xfId="13146" xr:uid="{00000000-0005-0000-0000-0000BD3D0000}"/>
    <cellStyle name="Normal 50 6 4" xfId="13147" xr:uid="{00000000-0005-0000-0000-0000BE3D0000}"/>
    <cellStyle name="Normal 50 7" xfId="4027" xr:uid="{00000000-0005-0000-0000-0000BF3D0000}"/>
    <cellStyle name="Normal 50 7 2" xfId="13148" xr:uid="{00000000-0005-0000-0000-0000C03D0000}"/>
    <cellStyle name="Normal 50 7 3" xfId="13149" xr:uid="{00000000-0005-0000-0000-0000C13D0000}"/>
    <cellStyle name="Normal 50 8" xfId="13150" xr:uid="{00000000-0005-0000-0000-0000C23D0000}"/>
    <cellStyle name="Normal 50 9" xfId="13151" xr:uid="{00000000-0005-0000-0000-0000C33D0000}"/>
    <cellStyle name="Normal 51" xfId="617" xr:uid="{00000000-0005-0000-0000-0000C43D0000}"/>
    <cellStyle name="Normal 51 2" xfId="3179" xr:uid="{00000000-0005-0000-0000-0000C53D0000}"/>
    <cellStyle name="Normal 51 2 2" xfId="3180" xr:uid="{00000000-0005-0000-0000-0000C63D0000}"/>
    <cellStyle name="Normal 51 2 2 2" xfId="3181" xr:uid="{00000000-0005-0000-0000-0000C73D0000}"/>
    <cellStyle name="Normal 51 2 2 2 2" xfId="5905" xr:uid="{00000000-0005-0000-0000-0000C83D0000}"/>
    <cellStyle name="Normal 51 2 2 2 2 2" xfId="17749" xr:uid="{00000000-0005-0000-0000-0000C93D0000}"/>
    <cellStyle name="Normal 51 2 2 2 3" xfId="13152" xr:uid="{00000000-0005-0000-0000-0000CA3D0000}"/>
    <cellStyle name="Normal 51 2 2 2 4" xfId="13153" xr:uid="{00000000-0005-0000-0000-0000CB3D0000}"/>
    <cellStyle name="Normal 51 2 2 3" xfId="3182" xr:uid="{00000000-0005-0000-0000-0000CC3D0000}"/>
    <cellStyle name="Normal 51 2 2 3 2" xfId="5906" xr:uid="{00000000-0005-0000-0000-0000CD3D0000}"/>
    <cellStyle name="Normal 51 2 2 3 2 2" xfId="17750" xr:uid="{00000000-0005-0000-0000-0000CE3D0000}"/>
    <cellStyle name="Normal 51 2 2 3 3" xfId="13154" xr:uid="{00000000-0005-0000-0000-0000CF3D0000}"/>
    <cellStyle name="Normal 51 2 2 3 4" xfId="13155" xr:uid="{00000000-0005-0000-0000-0000D03D0000}"/>
    <cellStyle name="Normal 51 2 2 4" xfId="3183" xr:uid="{00000000-0005-0000-0000-0000D13D0000}"/>
    <cellStyle name="Normal 51 2 2 4 2" xfId="5907" xr:uid="{00000000-0005-0000-0000-0000D23D0000}"/>
    <cellStyle name="Normal 51 2 2 4 2 2" xfId="17751" xr:uid="{00000000-0005-0000-0000-0000D33D0000}"/>
    <cellStyle name="Normal 51 2 2 4 3" xfId="13156" xr:uid="{00000000-0005-0000-0000-0000D43D0000}"/>
    <cellStyle name="Normal 51 2 2 4 4" xfId="13157" xr:uid="{00000000-0005-0000-0000-0000D53D0000}"/>
    <cellStyle name="Normal 51 2 2 5" xfId="5904" xr:uid="{00000000-0005-0000-0000-0000D63D0000}"/>
    <cellStyle name="Normal 51 2 2 5 2" xfId="17752" xr:uid="{00000000-0005-0000-0000-0000D73D0000}"/>
    <cellStyle name="Normal 51 2 2 6" xfId="13158" xr:uid="{00000000-0005-0000-0000-0000D83D0000}"/>
    <cellStyle name="Normal 51 2 2 7" xfId="13159" xr:uid="{00000000-0005-0000-0000-0000D93D0000}"/>
    <cellStyle name="Normal 51 2 3" xfId="3184" xr:uid="{00000000-0005-0000-0000-0000DA3D0000}"/>
    <cellStyle name="Normal 51 2 3 2" xfId="5908" xr:uid="{00000000-0005-0000-0000-0000DB3D0000}"/>
    <cellStyle name="Normal 51 2 3 2 2" xfId="17753" xr:uid="{00000000-0005-0000-0000-0000DC3D0000}"/>
    <cellStyle name="Normal 51 2 3 3" xfId="13160" xr:uid="{00000000-0005-0000-0000-0000DD3D0000}"/>
    <cellStyle name="Normal 51 2 3 4" xfId="13161" xr:uid="{00000000-0005-0000-0000-0000DE3D0000}"/>
    <cellStyle name="Normal 51 2 4" xfId="3185" xr:uid="{00000000-0005-0000-0000-0000DF3D0000}"/>
    <cellStyle name="Normal 51 2 4 2" xfId="5909" xr:uid="{00000000-0005-0000-0000-0000E03D0000}"/>
    <cellStyle name="Normal 51 2 4 2 2" xfId="17754" xr:uid="{00000000-0005-0000-0000-0000E13D0000}"/>
    <cellStyle name="Normal 51 2 4 3" xfId="13162" xr:uid="{00000000-0005-0000-0000-0000E23D0000}"/>
    <cellStyle name="Normal 51 2 4 4" xfId="13163" xr:uid="{00000000-0005-0000-0000-0000E33D0000}"/>
    <cellStyle name="Normal 51 2 5" xfId="3186" xr:uid="{00000000-0005-0000-0000-0000E43D0000}"/>
    <cellStyle name="Normal 51 2 5 2" xfId="5910" xr:uid="{00000000-0005-0000-0000-0000E53D0000}"/>
    <cellStyle name="Normal 51 2 5 2 2" xfId="17755" xr:uid="{00000000-0005-0000-0000-0000E63D0000}"/>
    <cellStyle name="Normal 51 2 5 3" xfId="13164" xr:uid="{00000000-0005-0000-0000-0000E73D0000}"/>
    <cellStyle name="Normal 51 2 5 4" xfId="13165" xr:uid="{00000000-0005-0000-0000-0000E83D0000}"/>
    <cellStyle name="Normal 51 2 6" xfId="5903" xr:uid="{00000000-0005-0000-0000-0000E93D0000}"/>
    <cellStyle name="Normal 51 2 6 2" xfId="17756" xr:uid="{00000000-0005-0000-0000-0000EA3D0000}"/>
    <cellStyle name="Normal 51 2 7" xfId="13166" xr:uid="{00000000-0005-0000-0000-0000EB3D0000}"/>
    <cellStyle name="Normal 51 2 8" xfId="13167" xr:uid="{00000000-0005-0000-0000-0000EC3D0000}"/>
    <cellStyle name="Normal 51 3" xfId="3187" xr:uid="{00000000-0005-0000-0000-0000ED3D0000}"/>
    <cellStyle name="Normal 51 3 2" xfId="3188" xr:uid="{00000000-0005-0000-0000-0000EE3D0000}"/>
    <cellStyle name="Normal 51 3 2 2" xfId="5912" xr:uid="{00000000-0005-0000-0000-0000EF3D0000}"/>
    <cellStyle name="Normal 51 3 2 2 2" xfId="17757" xr:uid="{00000000-0005-0000-0000-0000F03D0000}"/>
    <cellStyle name="Normal 51 3 2 3" xfId="13168" xr:uid="{00000000-0005-0000-0000-0000F13D0000}"/>
    <cellStyle name="Normal 51 3 2 4" xfId="13169" xr:uid="{00000000-0005-0000-0000-0000F23D0000}"/>
    <cellStyle name="Normal 51 3 3" xfId="3189" xr:uid="{00000000-0005-0000-0000-0000F33D0000}"/>
    <cellStyle name="Normal 51 3 3 2" xfId="5913" xr:uid="{00000000-0005-0000-0000-0000F43D0000}"/>
    <cellStyle name="Normal 51 3 3 2 2" xfId="17758" xr:uid="{00000000-0005-0000-0000-0000F53D0000}"/>
    <cellStyle name="Normal 51 3 3 3" xfId="13170" xr:uid="{00000000-0005-0000-0000-0000F63D0000}"/>
    <cellStyle name="Normal 51 3 3 4" xfId="13171" xr:uid="{00000000-0005-0000-0000-0000F73D0000}"/>
    <cellStyle name="Normal 51 3 4" xfId="3190" xr:uid="{00000000-0005-0000-0000-0000F83D0000}"/>
    <cellStyle name="Normal 51 3 4 2" xfId="5914" xr:uid="{00000000-0005-0000-0000-0000F93D0000}"/>
    <cellStyle name="Normal 51 3 4 2 2" xfId="17759" xr:uid="{00000000-0005-0000-0000-0000FA3D0000}"/>
    <cellStyle name="Normal 51 3 4 3" xfId="13172" xr:uid="{00000000-0005-0000-0000-0000FB3D0000}"/>
    <cellStyle name="Normal 51 3 4 4" xfId="13173" xr:uid="{00000000-0005-0000-0000-0000FC3D0000}"/>
    <cellStyle name="Normal 51 3 5" xfId="5911" xr:uid="{00000000-0005-0000-0000-0000FD3D0000}"/>
    <cellStyle name="Normal 51 3 5 2" xfId="17760" xr:uid="{00000000-0005-0000-0000-0000FE3D0000}"/>
    <cellStyle name="Normal 51 3 6" xfId="13174" xr:uid="{00000000-0005-0000-0000-0000FF3D0000}"/>
    <cellStyle name="Normal 51 3 7" xfId="13175" xr:uid="{00000000-0005-0000-0000-0000003E0000}"/>
    <cellStyle name="Normal 51 4" xfId="3191" xr:uid="{00000000-0005-0000-0000-0000013E0000}"/>
    <cellStyle name="Normal 51 4 2" xfId="5915" xr:uid="{00000000-0005-0000-0000-0000023E0000}"/>
    <cellStyle name="Normal 51 4 2 2" xfId="17761" xr:uid="{00000000-0005-0000-0000-0000033E0000}"/>
    <cellStyle name="Normal 51 4 3" xfId="13176" xr:uid="{00000000-0005-0000-0000-0000043E0000}"/>
    <cellStyle name="Normal 51 4 4" xfId="13177" xr:uid="{00000000-0005-0000-0000-0000053E0000}"/>
    <cellStyle name="Normal 51 5" xfId="3192" xr:uid="{00000000-0005-0000-0000-0000063E0000}"/>
    <cellStyle name="Normal 51 5 2" xfId="5916" xr:uid="{00000000-0005-0000-0000-0000073E0000}"/>
    <cellStyle name="Normal 51 5 2 2" xfId="17762" xr:uid="{00000000-0005-0000-0000-0000083E0000}"/>
    <cellStyle name="Normal 51 5 3" xfId="13178" xr:uid="{00000000-0005-0000-0000-0000093E0000}"/>
    <cellStyle name="Normal 51 5 4" xfId="13179" xr:uid="{00000000-0005-0000-0000-00000A3E0000}"/>
    <cellStyle name="Normal 51 6" xfId="3193" xr:uid="{00000000-0005-0000-0000-00000B3E0000}"/>
    <cellStyle name="Normal 51 6 2" xfId="5917" xr:uid="{00000000-0005-0000-0000-00000C3E0000}"/>
    <cellStyle name="Normal 51 6 2 2" xfId="17763" xr:uid="{00000000-0005-0000-0000-00000D3E0000}"/>
    <cellStyle name="Normal 51 6 3" xfId="13180" xr:uid="{00000000-0005-0000-0000-00000E3E0000}"/>
    <cellStyle name="Normal 51 6 4" xfId="13181" xr:uid="{00000000-0005-0000-0000-00000F3E0000}"/>
    <cellStyle name="Normal 51 7" xfId="5902" xr:uid="{00000000-0005-0000-0000-0000103E0000}"/>
    <cellStyle name="Normal 51 7 2" xfId="13182" xr:uid="{00000000-0005-0000-0000-0000113E0000}"/>
    <cellStyle name="Normal 51 8" xfId="13183" xr:uid="{00000000-0005-0000-0000-0000123E0000}"/>
    <cellStyle name="Normal 51 9" xfId="13184" xr:uid="{00000000-0005-0000-0000-0000133E0000}"/>
    <cellStyle name="Normal 52" xfId="3194" xr:uid="{00000000-0005-0000-0000-0000143E0000}"/>
    <cellStyle name="Normal 52 2" xfId="3195" xr:uid="{00000000-0005-0000-0000-0000153E0000}"/>
    <cellStyle name="Normal 52 2 2" xfId="3196" xr:uid="{00000000-0005-0000-0000-0000163E0000}"/>
    <cellStyle name="Normal 52 2 2 2" xfId="3197" xr:uid="{00000000-0005-0000-0000-0000173E0000}"/>
    <cellStyle name="Normal 52 2 2 2 2" xfId="5921" xr:uid="{00000000-0005-0000-0000-0000183E0000}"/>
    <cellStyle name="Normal 52 2 2 2 2 2" xfId="17764" xr:uid="{00000000-0005-0000-0000-0000193E0000}"/>
    <cellStyle name="Normal 52 2 2 2 3" xfId="13185" xr:uid="{00000000-0005-0000-0000-00001A3E0000}"/>
    <cellStyle name="Normal 52 2 2 2 4" xfId="13186" xr:uid="{00000000-0005-0000-0000-00001B3E0000}"/>
    <cellStyle name="Normal 52 2 2 3" xfId="3198" xr:uid="{00000000-0005-0000-0000-00001C3E0000}"/>
    <cellStyle name="Normal 52 2 2 3 2" xfId="5922" xr:uid="{00000000-0005-0000-0000-00001D3E0000}"/>
    <cellStyle name="Normal 52 2 2 3 2 2" xfId="17765" xr:uid="{00000000-0005-0000-0000-00001E3E0000}"/>
    <cellStyle name="Normal 52 2 2 3 3" xfId="13187" xr:uid="{00000000-0005-0000-0000-00001F3E0000}"/>
    <cellStyle name="Normal 52 2 2 3 4" xfId="13188" xr:uid="{00000000-0005-0000-0000-0000203E0000}"/>
    <cellStyle name="Normal 52 2 2 4" xfId="3199" xr:uid="{00000000-0005-0000-0000-0000213E0000}"/>
    <cellStyle name="Normal 52 2 2 4 2" xfId="5923" xr:uid="{00000000-0005-0000-0000-0000223E0000}"/>
    <cellStyle name="Normal 52 2 2 4 2 2" xfId="17766" xr:uid="{00000000-0005-0000-0000-0000233E0000}"/>
    <cellStyle name="Normal 52 2 2 4 3" xfId="13189" xr:uid="{00000000-0005-0000-0000-0000243E0000}"/>
    <cellStyle name="Normal 52 2 2 4 4" xfId="13190" xr:uid="{00000000-0005-0000-0000-0000253E0000}"/>
    <cellStyle name="Normal 52 2 2 5" xfId="5920" xr:uid="{00000000-0005-0000-0000-0000263E0000}"/>
    <cellStyle name="Normal 52 2 2 5 2" xfId="17767" xr:uid="{00000000-0005-0000-0000-0000273E0000}"/>
    <cellStyle name="Normal 52 2 2 6" xfId="13191" xr:uid="{00000000-0005-0000-0000-0000283E0000}"/>
    <cellStyle name="Normal 52 2 2 7" xfId="13192" xr:uid="{00000000-0005-0000-0000-0000293E0000}"/>
    <cellStyle name="Normal 52 2 3" xfId="3200" xr:uid="{00000000-0005-0000-0000-00002A3E0000}"/>
    <cellStyle name="Normal 52 2 3 2" xfId="5924" xr:uid="{00000000-0005-0000-0000-00002B3E0000}"/>
    <cellStyle name="Normal 52 2 3 2 2" xfId="17768" xr:uid="{00000000-0005-0000-0000-00002C3E0000}"/>
    <cellStyle name="Normal 52 2 3 3" xfId="13193" xr:uid="{00000000-0005-0000-0000-00002D3E0000}"/>
    <cellStyle name="Normal 52 2 3 4" xfId="13194" xr:uid="{00000000-0005-0000-0000-00002E3E0000}"/>
    <cellStyle name="Normal 52 2 4" xfId="3201" xr:uid="{00000000-0005-0000-0000-00002F3E0000}"/>
    <cellStyle name="Normal 52 2 4 2" xfId="5925" xr:uid="{00000000-0005-0000-0000-0000303E0000}"/>
    <cellStyle name="Normal 52 2 4 2 2" xfId="17769" xr:uid="{00000000-0005-0000-0000-0000313E0000}"/>
    <cellStyle name="Normal 52 2 4 3" xfId="13195" xr:uid="{00000000-0005-0000-0000-0000323E0000}"/>
    <cellStyle name="Normal 52 2 4 4" xfId="13196" xr:uid="{00000000-0005-0000-0000-0000333E0000}"/>
    <cellStyle name="Normal 52 2 5" xfId="3202" xr:uid="{00000000-0005-0000-0000-0000343E0000}"/>
    <cellStyle name="Normal 52 2 5 2" xfId="5926" xr:uid="{00000000-0005-0000-0000-0000353E0000}"/>
    <cellStyle name="Normal 52 2 5 2 2" xfId="17770" xr:uid="{00000000-0005-0000-0000-0000363E0000}"/>
    <cellStyle name="Normal 52 2 5 3" xfId="13197" xr:uid="{00000000-0005-0000-0000-0000373E0000}"/>
    <cellStyle name="Normal 52 2 5 4" xfId="13198" xr:uid="{00000000-0005-0000-0000-0000383E0000}"/>
    <cellStyle name="Normal 52 2 6" xfId="5919" xr:uid="{00000000-0005-0000-0000-0000393E0000}"/>
    <cellStyle name="Normal 52 2 6 2" xfId="17771" xr:uid="{00000000-0005-0000-0000-00003A3E0000}"/>
    <cellStyle name="Normal 52 2 7" xfId="13199" xr:uid="{00000000-0005-0000-0000-00003B3E0000}"/>
    <cellStyle name="Normal 52 2 8" xfId="13200" xr:uid="{00000000-0005-0000-0000-00003C3E0000}"/>
    <cellStyle name="Normal 52 3" xfId="3203" xr:uid="{00000000-0005-0000-0000-00003D3E0000}"/>
    <cellStyle name="Normal 52 3 2" xfId="3204" xr:uid="{00000000-0005-0000-0000-00003E3E0000}"/>
    <cellStyle name="Normal 52 3 2 2" xfId="5928" xr:uid="{00000000-0005-0000-0000-00003F3E0000}"/>
    <cellStyle name="Normal 52 3 2 2 2" xfId="17772" xr:uid="{00000000-0005-0000-0000-0000403E0000}"/>
    <cellStyle name="Normal 52 3 2 3" xfId="13201" xr:uid="{00000000-0005-0000-0000-0000413E0000}"/>
    <cellStyle name="Normal 52 3 2 4" xfId="13202" xr:uid="{00000000-0005-0000-0000-0000423E0000}"/>
    <cellStyle name="Normal 52 3 3" xfId="3205" xr:uid="{00000000-0005-0000-0000-0000433E0000}"/>
    <cellStyle name="Normal 52 3 3 2" xfId="5929" xr:uid="{00000000-0005-0000-0000-0000443E0000}"/>
    <cellStyle name="Normal 52 3 3 2 2" xfId="17773" xr:uid="{00000000-0005-0000-0000-0000453E0000}"/>
    <cellStyle name="Normal 52 3 3 3" xfId="13203" xr:uid="{00000000-0005-0000-0000-0000463E0000}"/>
    <cellStyle name="Normal 52 3 3 4" xfId="13204" xr:uid="{00000000-0005-0000-0000-0000473E0000}"/>
    <cellStyle name="Normal 52 3 4" xfId="3206" xr:uid="{00000000-0005-0000-0000-0000483E0000}"/>
    <cellStyle name="Normal 52 3 4 2" xfId="5930" xr:uid="{00000000-0005-0000-0000-0000493E0000}"/>
    <cellStyle name="Normal 52 3 4 2 2" xfId="17774" xr:uid="{00000000-0005-0000-0000-00004A3E0000}"/>
    <cellStyle name="Normal 52 3 4 3" xfId="13205" xr:uid="{00000000-0005-0000-0000-00004B3E0000}"/>
    <cellStyle name="Normal 52 3 4 4" xfId="13206" xr:uid="{00000000-0005-0000-0000-00004C3E0000}"/>
    <cellStyle name="Normal 52 3 5" xfId="5927" xr:uid="{00000000-0005-0000-0000-00004D3E0000}"/>
    <cellStyle name="Normal 52 3 5 2" xfId="17775" xr:uid="{00000000-0005-0000-0000-00004E3E0000}"/>
    <cellStyle name="Normal 52 3 6" xfId="13207" xr:uid="{00000000-0005-0000-0000-00004F3E0000}"/>
    <cellStyle name="Normal 52 3 7" xfId="13208" xr:uid="{00000000-0005-0000-0000-0000503E0000}"/>
    <cellStyle name="Normal 52 4" xfId="3207" xr:uid="{00000000-0005-0000-0000-0000513E0000}"/>
    <cellStyle name="Normal 52 4 2" xfId="5931" xr:uid="{00000000-0005-0000-0000-0000523E0000}"/>
    <cellStyle name="Normal 52 4 2 2" xfId="17776" xr:uid="{00000000-0005-0000-0000-0000533E0000}"/>
    <cellStyle name="Normal 52 4 3" xfId="13209" xr:uid="{00000000-0005-0000-0000-0000543E0000}"/>
    <cellStyle name="Normal 52 4 4" xfId="13210" xr:uid="{00000000-0005-0000-0000-0000553E0000}"/>
    <cellStyle name="Normal 52 5" xfId="3208" xr:uid="{00000000-0005-0000-0000-0000563E0000}"/>
    <cellStyle name="Normal 52 5 2" xfId="5932" xr:uid="{00000000-0005-0000-0000-0000573E0000}"/>
    <cellStyle name="Normal 52 5 2 2" xfId="17777" xr:uid="{00000000-0005-0000-0000-0000583E0000}"/>
    <cellStyle name="Normal 52 5 3" xfId="13211" xr:uid="{00000000-0005-0000-0000-0000593E0000}"/>
    <cellStyle name="Normal 52 5 4" xfId="13212" xr:uid="{00000000-0005-0000-0000-00005A3E0000}"/>
    <cellStyle name="Normal 52 6" xfId="3209" xr:uid="{00000000-0005-0000-0000-00005B3E0000}"/>
    <cellStyle name="Normal 52 6 2" xfId="5933" xr:uid="{00000000-0005-0000-0000-00005C3E0000}"/>
    <cellStyle name="Normal 52 6 2 2" xfId="17778" xr:uid="{00000000-0005-0000-0000-00005D3E0000}"/>
    <cellStyle name="Normal 52 6 3" xfId="13213" xr:uid="{00000000-0005-0000-0000-00005E3E0000}"/>
    <cellStyle name="Normal 52 6 4" xfId="13214" xr:uid="{00000000-0005-0000-0000-00005F3E0000}"/>
    <cellStyle name="Normal 52 7" xfId="5918" xr:uid="{00000000-0005-0000-0000-0000603E0000}"/>
    <cellStyle name="Normal 52 7 2" xfId="17779" xr:uid="{00000000-0005-0000-0000-0000613E0000}"/>
    <cellStyle name="Normal 52 8" xfId="13215" xr:uid="{00000000-0005-0000-0000-0000623E0000}"/>
    <cellStyle name="Normal 52 9" xfId="13216" xr:uid="{00000000-0005-0000-0000-0000633E0000}"/>
    <cellStyle name="Normal 53" xfId="3210" xr:uid="{00000000-0005-0000-0000-0000643E0000}"/>
    <cellStyle name="Normal 53 2" xfId="17780" xr:uid="{00000000-0005-0000-0000-0000653E0000}"/>
    <cellStyle name="Normal 54" xfId="3211" xr:uid="{00000000-0005-0000-0000-0000663E0000}"/>
    <cellStyle name="Normal 54 2" xfId="17781" xr:uid="{00000000-0005-0000-0000-0000673E0000}"/>
    <cellStyle name="Normal 55" xfId="3212" xr:uid="{00000000-0005-0000-0000-0000683E0000}"/>
    <cellStyle name="Normal 55 2" xfId="17782" xr:uid="{00000000-0005-0000-0000-0000693E0000}"/>
    <cellStyle name="Normal 56" xfId="3213" xr:uid="{00000000-0005-0000-0000-00006A3E0000}"/>
    <cellStyle name="Normal 56 2" xfId="17783" xr:uid="{00000000-0005-0000-0000-00006B3E0000}"/>
    <cellStyle name="Normal 57" xfId="625" xr:uid="{00000000-0005-0000-0000-00006C3E0000}"/>
    <cellStyle name="Normal 57 2" xfId="17784" xr:uid="{00000000-0005-0000-0000-00006D3E0000}"/>
    <cellStyle name="Normal 58" xfId="3214" xr:uid="{00000000-0005-0000-0000-00006E3E0000}"/>
    <cellStyle name="Normal 59" xfId="3215" xr:uid="{00000000-0005-0000-0000-00006F3E0000}"/>
    <cellStyle name="Normal 6" xfId="415" xr:uid="{00000000-0005-0000-0000-0000703E0000}"/>
    <cellStyle name="Normal 6 2" xfId="416" xr:uid="{00000000-0005-0000-0000-0000713E0000}"/>
    <cellStyle name="Normal 6 2 2" xfId="3216" xr:uid="{00000000-0005-0000-0000-0000723E0000}"/>
    <cellStyle name="Normal 6 2 2 2" xfId="17785" xr:uid="{00000000-0005-0000-0000-0000733E0000}"/>
    <cellStyle name="Normal 6 2 3" xfId="4028" xr:uid="{00000000-0005-0000-0000-0000743E0000}"/>
    <cellStyle name="Normal 6 2 3 2" xfId="13217" xr:uid="{00000000-0005-0000-0000-0000753E0000}"/>
    <cellStyle name="Normal 6 2 3 3" xfId="13218" xr:uid="{00000000-0005-0000-0000-0000763E0000}"/>
    <cellStyle name="Normal 6 2 4" xfId="13219" xr:uid="{00000000-0005-0000-0000-0000773E0000}"/>
    <cellStyle name="Normal 6 2 4 2" xfId="17786" xr:uid="{00000000-0005-0000-0000-0000783E0000}"/>
    <cellStyle name="Normal 6 2 5" xfId="13220" xr:uid="{00000000-0005-0000-0000-0000793E0000}"/>
    <cellStyle name="Normal 6 3" xfId="3217" xr:uid="{00000000-0005-0000-0000-00007A3E0000}"/>
    <cellStyle name="Normal 6 3 10" xfId="13221" xr:uid="{00000000-0005-0000-0000-00007B3E0000}"/>
    <cellStyle name="Normal 6 3 2" xfId="3218" xr:uid="{00000000-0005-0000-0000-00007C3E0000}"/>
    <cellStyle name="Normal 6 3 2 2" xfId="3219" xr:uid="{00000000-0005-0000-0000-00007D3E0000}"/>
    <cellStyle name="Normal 6 3 2 2 2" xfId="3220" xr:uid="{00000000-0005-0000-0000-00007E3E0000}"/>
    <cellStyle name="Normal 6 3 2 2 2 2" xfId="5936" xr:uid="{00000000-0005-0000-0000-00007F3E0000}"/>
    <cellStyle name="Normal 6 3 2 2 2 2 2" xfId="17787" xr:uid="{00000000-0005-0000-0000-0000803E0000}"/>
    <cellStyle name="Normal 6 3 2 2 2 3" xfId="13222" xr:uid="{00000000-0005-0000-0000-0000813E0000}"/>
    <cellStyle name="Normal 6 3 2 2 2 4" xfId="13223" xr:uid="{00000000-0005-0000-0000-0000823E0000}"/>
    <cellStyle name="Normal 6 3 2 2 3" xfId="3221" xr:uid="{00000000-0005-0000-0000-0000833E0000}"/>
    <cellStyle name="Normal 6 3 2 2 3 2" xfId="5937" xr:uid="{00000000-0005-0000-0000-0000843E0000}"/>
    <cellStyle name="Normal 6 3 2 2 3 2 2" xfId="17788" xr:uid="{00000000-0005-0000-0000-0000853E0000}"/>
    <cellStyle name="Normal 6 3 2 2 3 3" xfId="13224" xr:uid="{00000000-0005-0000-0000-0000863E0000}"/>
    <cellStyle name="Normal 6 3 2 2 3 4" xfId="13225" xr:uid="{00000000-0005-0000-0000-0000873E0000}"/>
    <cellStyle name="Normal 6 3 2 2 4" xfId="3222" xr:uid="{00000000-0005-0000-0000-0000883E0000}"/>
    <cellStyle name="Normal 6 3 2 2 4 2" xfId="5938" xr:uid="{00000000-0005-0000-0000-0000893E0000}"/>
    <cellStyle name="Normal 6 3 2 2 4 2 2" xfId="17789" xr:uid="{00000000-0005-0000-0000-00008A3E0000}"/>
    <cellStyle name="Normal 6 3 2 2 4 3" xfId="13226" xr:uid="{00000000-0005-0000-0000-00008B3E0000}"/>
    <cellStyle name="Normal 6 3 2 2 4 4" xfId="13227" xr:uid="{00000000-0005-0000-0000-00008C3E0000}"/>
    <cellStyle name="Normal 6 3 2 2 5" xfId="5935" xr:uid="{00000000-0005-0000-0000-00008D3E0000}"/>
    <cellStyle name="Normal 6 3 2 2 5 2" xfId="17790" xr:uid="{00000000-0005-0000-0000-00008E3E0000}"/>
    <cellStyle name="Normal 6 3 2 2 6" xfId="13228" xr:uid="{00000000-0005-0000-0000-00008F3E0000}"/>
    <cellStyle name="Normal 6 3 2 2 7" xfId="13229" xr:uid="{00000000-0005-0000-0000-0000903E0000}"/>
    <cellStyle name="Normal 6 3 2 3" xfId="3223" xr:uid="{00000000-0005-0000-0000-0000913E0000}"/>
    <cellStyle name="Normal 6 3 2 3 2" xfId="5939" xr:uid="{00000000-0005-0000-0000-0000923E0000}"/>
    <cellStyle name="Normal 6 3 2 3 2 2" xfId="17791" xr:uid="{00000000-0005-0000-0000-0000933E0000}"/>
    <cellStyle name="Normal 6 3 2 3 3" xfId="13230" xr:uid="{00000000-0005-0000-0000-0000943E0000}"/>
    <cellStyle name="Normal 6 3 2 3 4" xfId="13231" xr:uid="{00000000-0005-0000-0000-0000953E0000}"/>
    <cellStyle name="Normal 6 3 2 4" xfId="3224" xr:uid="{00000000-0005-0000-0000-0000963E0000}"/>
    <cellStyle name="Normal 6 3 2 4 2" xfId="5940" xr:uid="{00000000-0005-0000-0000-0000973E0000}"/>
    <cellStyle name="Normal 6 3 2 4 2 2" xfId="17792" xr:uid="{00000000-0005-0000-0000-0000983E0000}"/>
    <cellStyle name="Normal 6 3 2 4 3" xfId="13232" xr:uid="{00000000-0005-0000-0000-0000993E0000}"/>
    <cellStyle name="Normal 6 3 2 4 4" xfId="13233" xr:uid="{00000000-0005-0000-0000-00009A3E0000}"/>
    <cellStyle name="Normal 6 3 2 5" xfId="3225" xr:uid="{00000000-0005-0000-0000-00009B3E0000}"/>
    <cellStyle name="Normal 6 3 2 5 2" xfId="5941" xr:uid="{00000000-0005-0000-0000-00009C3E0000}"/>
    <cellStyle name="Normal 6 3 2 5 2 2" xfId="17793" xr:uid="{00000000-0005-0000-0000-00009D3E0000}"/>
    <cellStyle name="Normal 6 3 2 5 3" xfId="13234" xr:uid="{00000000-0005-0000-0000-00009E3E0000}"/>
    <cellStyle name="Normal 6 3 2 5 4" xfId="13235" xr:uid="{00000000-0005-0000-0000-00009F3E0000}"/>
    <cellStyle name="Normal 6 3 2 6" xfId="5934" xr:uid="{00000000-0005-0000-0000-0000A03E0000}"/>
    <cellStyle name="Normal 6 3 2 6 2" xfId="17794" xr:uid="{00000000-0005-0000-0000-0000A13E0000}"/>
    <cellStyle name="Normal 6 3 2 7" xfId="13236" xr:uid="{00000000-0005-0000-0000-0000A23E0000}"/>
    <cellStyle name="Normal 6 3 2 8" xfId="13237" xr:uid="{00000000-0005-0000-0000-0000A33E0000}"/>
    <cellStyle name="Normal 6 3 3" xfId="3226" xr:uid="{00000000-0005-0000-0000-0000A43E0000}"/>
    <cellStyle name="Normal 6 3 3 2" xfId="3227" xr:uid="{00000000-0005-0000-0000-0000A53E0000}"/>
    <cellStyle name="Normal 6 3 3 2 2" xfId="3228" xr:uid="{00000000-0005-0000-0000-0000A63E0000}"/>
    <cellStyle name="Normal 6 3 3 2 2 2" xfId="5944" xr:uid="{00000000-0005-0000-0000-0000A73E0000}"/>
    <cellStyle name="Normal 6 3 3 2 2 2 2" xfId="17795" xr:uid="{00000000-0005-0000-0000-0000A83E0000}"/>
    <cellStyle name="Normal 6 3 3 2 2 3" xfId="13238" xr:uid="{00000000-0005-0000-0000-0000A93E0000}"/>
    <cellStyle name="Normal 6 3 3 2 2 4" xfId="13239" xr:uid="{00000000-0005-0000-0000-0000AA3E0000}"/>
    <cellStyle name="Normal 6 3 3 2 3" xfId="3229" xr:uid="{00000000-0005-0000-0000-0000AB3E0000}"/>
    <cellStyle name="Normal 6 3 3 2 3 2" xfId="5945" xr:uid="{00000000-0005-0000-0000-0000AC3E0000}"/>
    <cellStyle name="Normal 6 3 3 2 3 2 2" xfId="17796" xr:uid="{00000000-0005-0000-0000-0000AD3E0000}"/>
    <cellStyle name="Normal 6 3 3 2 3 3" xfId="13240" xr:uid="{00000000-0005-0000-0000-0000AE3E0000}"/>
    <cellStyle name="Normal 6 3 3 2 3 4" xfId="13241" xr:uid="{00000000-0005-0000-0000-0000AF3E0000}"/>
    <cellStyle name="Normal 6 3 3 2 4" xfId="3230" xr:uid="{00000000-0005-0000-0000-0000B03E0000}"/>
    <cellStyle name="Normal 6 3 3 2 4 2" xfId="5946" xr:uid="{00000000-0005-0000-0000-0000B13E0000}"/>
    <cellStyle name="Normal 6 3 3 2 4 2 2" xfId="17797" xr:uid="{00000000-0005-0000-0000-0000B23E0000}"/>
    <cellStyle name="Normal 6 3 3 2 4 3" xfId="13242" xr:uid="{00000000-0005-0000-0000-0000B33E0000}"/>
    <cellStyle name="Normal 6 3 3 2 4 4" xfId="13243" xr:uid="{00000000-0005-0000-0000-0000B43E0000}"/>
    <cellStyle name="Normal 6 3 3 2 5" xfId="5943" xr:uid="{00000000-0005-0000-0000-0000B53E0000}"/>
    <cellStyle name="Normal 6 3 3 2 5 2" xfId="17798" xr:uid="{00000000-0005-0000-0000-0000B63E0000}"/>
    <cellStyle name="Normal 6 3 3 2 6" xfId="13244" xr:uid="{00000000-0005-0000-0000-0000B73E0000}"/>
    <cellStyle name="Normal 6 3 3 2 7" xfId="13245" xr:uid="{00000000-0005-0000-0000-0000B83E0000}"/>
    <cellStyle name="Normal 6 3 3 3" xfId="3231" xr:uid="{00000000-0005-0000-0000-0000B93E0000}"/>
    <cellStyle name="Normal 6 3 3 3 2" xfId="5947" xr:uid="{00000000-0005-0000-0000-0000BA3E0000}"/>
    <cellStyle name="Normal 6 3 3 3 2 2" xfId="17799" xr:uid="{00000000-0005-0000-0000-0000BB3E0000}"/>
    <cellStyle name="Normal 6 3 3 3 3" xfId="13246" xr:uid="{00000000-0005-0000-0000-0000BC3E0000}"/>
    <cellStyle name="Normal 6 3 3 3 4" xfId="13247" xr:uid="{00000000-0005-0000-0000-0000BD3E0000}"/>
    <cellStyle name="Normal 6 3 3 4" xfId="3232" xr:uid="{00000000-0005-0000-0000-0000BE3E0000}"/>
    <cellStyle name="Normal 6 3 3 4 2" xfId="5948" xr:uid="{00000000-0005-0000-0000-0000BF3E0000}"/>
    <cellStyle name="Normal 6 3 3 4 2 2" xfId="17800" xr:uid="{00000000-0005-0000-0000-0000C03E0000}"/>
    <cellStyle name="Normal 6 3 3 4 3" xfId="13248" xr:uid="{00000000-0005-0000-0000-0000C13E0000}"/>
    <cellStyle name="Normal 6 3 3 4 4" xfId="13249" xr:uid="{00000000-0005-0000-0000-0000C23E0000}"/>
    <cellStyle name="Normal 6 3 3 5" xfId="3233" xr:uid="{00000000-0005-0000-0000-0000C33E0000}"/>
    <cellStyle name="Normal 6 3 3 5 2" xfId="5949" xr:uid="{00000000-0005-0000-0000-0000C43E0000}"/>
    <cellStyle name="Normal 6 3 3 5 2 2" xfId="17801" xr:uid="{00000000-0005-0000-0000-0000C53E0000}"/>
    <cellStyle name="Normal 6 3 3 5 3" xfId="13250" xr:uid="{00000000-0005-0000-0000-0000C63E0000}"/>
    <cellStyle name="Normal 6 3 3 5 4" xfId="13251" xr:uid="{00000000-0005-0000-0000-0000C73E0000}"/>
    <cellStyle name="Normal 6 3 3 6" xfId="5942" xr:uid="{00000000-0005-0000-0000-0000C83E0000}"/>
    <cellStyle name="Normal 6 3 3 6 2" xfId="17802" xr:uid="{00000000-0005-0000-0000-0000C93E0000}"/>
    <cellStyle name="Normal 6 3 3 7" xfId="13252" xr:uid="{00000000-0005-0000-0000-0000CA3E0000}"/>
    <cellStyle name="Normal 6 3 3 8" xfId="13253" xr:uid="{00000000-0005-0000-0000-0000CB3E0000}"/>
    <cellStyle name="Normal 6 3 4" xfId="3234" xr:uid="{00000000-0005-0000-0000-0000CC3E0000}"/>
    <cellStyle name="Normal 6 3 4 2" xfId="3235" xr:uid="{00000000-0005-0000-0000-0000CD3E0000}"/>
    <cellStyle name="Normal 6 3 4 2 2" xfId="5951" xr:uid="{00000000-0005-0000-0000-0000CE3E0000}"/>
    <cellStyle name="Normal 6 3 4 2 2 2" xfId="17803" xr:uid="{00000000-0005-0000-0000-0000CF3E0000}"/>
    <cellStyle name="Normal 6 3 4 2 3" xfId="13254" xr:uid="{00000000-0005-0000-0000-0000D03E0000}"/>
    <cellStyle name="Normal 6 3 4 2 4" xfId="13255" xr:uid="{00000000-0005-0000-0000-0000D13E0000}"/>
    <cellStyle name="Normal 6 3 4 3" xfId="3236" xr:uid="{00000000-0005-0000-0000-0000D23E0000}"/>
    <cellStyle name="Normal 6 3 4 3 2" xfId="5952" xr:uid="{00000000-0005-0000-0000-0000D33E0000}"/>
    <cellStyle name="Normal 6 3 4 3 2 2" xfId="17804" xr:uid="{00000000-0005-0000-0000-0000D43E0000}"/>
    <cellStyle name="Normal 6 3 4 3 3" xfId="13256" xr:uid="{00000000-0005-0000-0000-0000D53E0000}"/>
    <cellStyle name="Normal 6 3 4 3 4" xfId="13257" xr:uid="{00000000-0005-0000-0000-0000D63E0000}"/>
    <cellStyle name="Normal 6 3 4 4" xfId="3237" xr:uid="{00000000-0005-0000-0000-0000D73E0000}"/>
    <cellStyle name="Normal 6 3 4 4 2" xfId="5953" xr:uid="{00000000-0005-0000-0000-0000D83E0000}"/>
    <cellStyle name="Normal 6 3 4 4 2 2" xfId="17805" xr:uid="{00000000-0005-0000-0000-0000D93E0000}"/>
    <cellStyle name="Normal 6 3 4 4 3" xfId="13258" xr:uid="{00000000-0005-0000-0000-0000DA3E0000}"/>
    <cellStyle name="Normal 6 3 4 4 4" xfId="13259" xr:uid="{00000000-0005-0000-0000-0000DB3E0000}"/>
    <cellStyle name="Normal 6 3 4 5" xfId="5950" xr:uid="{00000000-0005-0000-0000-0000DC3E0000}"/>
    <cellStyle name="Normal 6 3 4 5 2" xfId="17806" xr:uid="{00000000-0005-0000-0000-0000DD3E0000}"/>
    <cellStyle name="Normal 6 3 4 6" xfId="13260" xr:uid="{00000000-0005-0000-0000-0000DE3E0000}"/>
    <cellStyle name="Normal 6 3 4 7" xfId="13261" xr:uid="{00000000-0005-0000-0000-0000DF3E0000}"/>
    <cellStyle name="Normal 6 3 5" xfId="3238" xr:uid="{00000000-0005-0000-0000-0000E03E0000}"/>
    <cellStyle name="Normal 6 3 5 2" xfId="5954" xr:uid="{00000000-0005-0000-0000-0000E13E0000}"/>
    <cellStyle name="Normal 6 3 5 2 2" xfId="17807" xr:uid="{00000000-0005-0000-0000-0000E23E0000}"/>
    <cellStyle name="Normal 6 3 5 3" xfId="13262" xr:uid="{00000000-0005-0000-0000-0000E33E0000}"/>
    <cellStyle name="Normal 6 3 5 4" xfId="13263" xr:uid="{00000000-0005-0000-0000-0000E43E0000}"/>
    <cellStyle name="Normal 6 3 6" xfId="3239" xr:uid="{00000000-0005-0000-0000-0000E53E0000}"/>
    <cellStyle name="Normal 6 3 6 2" xfId="5955" xr:uid="{00000000-0005-0000-0000-0000E63E0000}"/>
    <cellStyle name="Normal 6 3 6 2 2" xfId="17808" xr:uid="{00000000-0005-0000-0000-0000E73E0000}"/>
    <cellStyle name="Normal 6 3 6 3" xfId="13264" xr:uid="{00000000-0005-0000-0000-0000E83E0000}"/>
    <cellStyle name="Normal 6 3 6 4" xfId="13265" xr:uid="{00000000-0005-0000-0000-0000E93E0000}"/>
    <cellStyle name="Normal 6 3 7" xfId="3240" xr:uid="{00000000-0005-0000-0000-0000EA3E0000}"/>
    <cellStyle name="Normal 6 3 7 2" xfId="5956" xr:uid="{00000000-0005-0000-0000-0000EB3E0000}"/>
    <cellStyle name="Normal 6 3 7 2 2" xfId="17809" xr:uid="{00000000-0005-0000-0000-0000EC3E0000}"/>
    <cellStyle name="Normal 6 3 7 3" xfId="13266" xr:uid="{00000000-0005-0000-0000-0000ED3E0000}"/>
    <cellStyle name="Normal 6 3 7 4" xfId="13267" xr:uid="{00000000-0005-0000-0000-0000EE3E0000}"/>
    <cellStyle name="Normal 6 3 8" xfId="4029" xr:uid="{00000000-0005-0000-0000-0000EF3E0000}"/>
    <cellStyle name="Normal 6 3 8 2" xfId="13268" xr:uid="{00000000-0005-0000-0000-0000F03E0000}"/>
    <cellStyle name="Normal 6 3 8 3" xfId="13269" xr:uid="{00000000-0005-0000-0000-0000F13E0000}"/>
    <cellStyle name="Normal 6 3 9" xfId="13270" xr:uid="{00000000-0005-0000-0000-0000F23E0000}"/>
    <cellStyle name="Normal 6 4" xfId="3241" xr:uid="{00000000-0005-0000-0000-0000F33E0000}"/>
    <cellStyle name="Normal 6 4 2" xfId="4175" xr:uid="{00000000-0005-0000-0000-0000F43E0000}"/>
    <cellStyle name="Normal 6 4 2 2" xfId="17810" xr:uid="{00000000-0005-0000-0000-0000F53E0000}"/>
    <cellStyle name="Normal 6 5" xfId="3242" xr:uid="{00000000-0005-0000-0000-0000F63E0000}"/>
    <cellStyle name="Normal 6 5 2" xfId="14132" xr:uid="{00000000-0005-0000-0000-0000F73E0000}"/>
    <cellStyle name="Normal 6 6" xfId="14249" xr:uid="{00000000-0005-0000-0000-0000F83E0000}"/>
    <cellStyle name="Normal 6_presupuesto Ciudad Sanitaria" xfId="3243" xr:uid="{00000000-0005-0000-0000-0000F93E0000}"/>
    <cellStyle name="Normal 60" xfId="3244" xr:uid="{00000000-0005-0000-0000-0000FA3E0000}"/>
    <cellStyle name="Normal 61" xfId="3245" xr:uid="{00000000-0005-0000-0000-0000FB3E0000}"/>
    <cellStyle name="Normal 62" xfId="3246" xr:uid="{00000000-0005-0000-0000-0000FC3E0000}"/>
    <cellStyle name="Normal 63" xfId="3247" xr:uid="{00000000-0005-0000-0000-0000FD3E0000}"/>
    <cellStyle name="Normal 64" xfId="3248" xr:uid="{00000000-0005-0000-0000-0000FE3E0000}"/>
    <cellStyle name="Normal 65" xfId="3249" xr:uid="{00000000-0005-0000-0000-0000FF3E0000}"/>
    <cellStyle name="Normal 66" xfId="3250" xr:uid="{00000000-0005-0000-0000-0000003F0000}"/>
    <cellStyle name="Normal 67" xfId="3251" xr:uid="{00000000-0005-0000-0000-0000013F0000}"/>
    <cellStyle name="Normal 68" xfId="3252" xr:uid="{00000000-0005-0000-0000-0000023F0000}"/>
    <cellStyle name="Normal 69" xfId="3253" xr:uid="{00000000-0005-0000-0000-0000033F0000}"/>
    <cellStyle name="Normal 7" xfId="417" xr:uid="{00000000-0005-0000-0000-0000043F0000}"/>
    <cellStyle name="Normal 7 2" xfId="418" xr:uid="{00000000-0005-0000-0000-0000053F0000}"/>
    <cellStyle name="Normal 7 2 2" xfId="3894" xr:uid="{00000000-0005-0000-0000-0000063F0000}"/>
    <cellStyle name="Normal 7 2 2 2" xfId="13271" xr:uid="{00000000-0005-0000-0000-0000073F0000}"/>
    <cellStyle name="Normal 7 2 2 3" xfId="13272" xr:uid="{00000000-0005-0000-0000-0000083F0000}"/>
    <cellStyle name="Normal 7 2 3" xfId="4030" xr:uid="{00000000-0005-0000-0000-0000093F0000}"/>
    <cellStyle name="Normal 7 2 4" xfId="13273" xr:uid="{00000000-0005-0000-0000-00000A3F0000}"/>
    <cellStyle name="Normal 7 2 5" xfId="13274" xr:uid="{00000000-0005-0000-0000-00000B3F0000}"/>
    <cellStyle name="Normal 7 2 6" xfId="17811" xr:uid="{00000000-0005-0000-0000-00000C3F0000}"/>
    <cellStyle name="Normal 7 3" xfId="3254" xr:uid="{00000000-0005-0000-0000-00000D3F0000}"/>
    <cellStyle name="Normal 7 3 10" xfId="13275" xr:uid="{00000000-0005-0000-0000-00000E3F0000}"/>
    <cellStyle name="Normal 7 3 2" xfId="575" xr:uid="{00000000-0005-0000-0000-00000F3F0000}"/>
    <cellStyle name="Normal 7 3 2 2" xfId="3255" xr:uid="{00000000-0005-0000-0000-0000103F0000}"/>
    <cellStyle name="Normal 7 3 2 2 2" xfId="3256" xr:uid="{00000000-0005-0000-0000-0000113F0000}"/>
    <cellStyle name="Normal 7 3 2 2 2 2" xfId="5959" xr:uid="{00000000-0005-0000-0000-0000123F0000}"/>
    <cellStyle name="Normal 7 3 2 2 2 2 2" xfId="17812" xr:uid="{00000000-0005-0000-0000-0000133F0000}"/>
    <cellStyle name="Normal 7 3 2 2 2 3" xfId="13276" xr:uid="{00000000-0005-0000-0000-0000143F0000}"/>
    <cellStyle name="Normal 7 3 2 2 2 4" xfId="13277" xr:uid="{00000000-0005-0000-0000-0000153F0000}"/>
    <cellStyle name="Normal 7 3 2 2 3" xfId="3257" xr:uid="{00000000-0005-0000-0000-0000163F0000}"/>
    <cellStyle name="Normal 7 3 2 2 3 2" xfId="5960" xr:uid="{00000000-0005-0000-0000-0000173F0000}"/>
    <cellStyle name="Normal 7 3 2 2 3 2 2" xfId="17813" xr:uid="{00000000-0005-0000-0000-0000183F0000}"/>
    <cellStyle name="Normal 7 3 2 2 3 3" xfId="13278" xr:uid="{00000000-0005-0000-0000-0000193F0000}"/>
    <cellStyle name="Normal 7 3 2 2 3 4" xfId="13279" xr:uid="{00000000-0005-0000-0000-00001A3F0000}"/>
    <cellStyle name="Normal 7 3 2 2 4" xfId="3258" xr:uid="{00000000-0005-0000-0000-00001B3F0000}"/>
    <cellStyle name="Normal 7 3 2 2 4 2" xfId="5961" xr:uid="{00000000-0005-0000-0000-00001C3F0000}"/>
    <cellStyle name="Normal 7 3 2 2 4 2 2" xfId="17814" xr:uid="{00000000-0005-0000-0000-00001D3F0000}"/>
    <cellStyle name="Normal 7 3 2 2 4 3" xfId="13280" xr:uid="{00000000-0005-0000-0000-00001E3F0000}"/>
    <cellStyle name="Normal 7 3 2 2 4 4" xfId="13281" xr:uid="{00000000-0005-0000-0000-00001F3F0000}"/>
    <cellStyle name="Normal 7 3 2 2 5" xfId="5958" xr:uid="{00000000-0005-0000-0000-0000203F0000}"/>
    <cellStyle name="Normal 7 3 2 2 5 2" xfId="17815" xr:uid="{00000000-0005-0000-0000-0000213F0000}"/>
    <cellStyle name="Normal 7 3 2 2 6" xfId="13282" xr:uid="{00000000-0005-0000-0000-0000223F0000}"/>
    <cellStyle name="Normal 7 3 2 2 7" xfId="13283" xr:uid="{00000000-0005-0000-0000-0000233F0000}"/>
    <cellStyle name="Normal 7 3 2 3" xfId="3259" xr:uid="{00000000-0005-0000-0000-0000243F0000}"/>
    <cellStyle name="Normal 7 3 2 3 2" xfId="5962" xr:uid="{00000000-0005-0000-0000-0000253F0000}"/>
    <cellStyle name="Normal 7 3 2 3 2 2" xfId="17816" xr:uid="{00000000-0005-0000-0000-0000263F0000}"/>
    <cellStyle name="Normal 7 3 2 3 3" xfId="13284" xr:uid="{00000000-0005-0000-0000-0000273F0000}"/>
    <cellStyle name="Normal 7 3 2 3 4" xfId="13285" xr:uid="{00000000-0005-0000-0000-0000283F0000}"/>
    <cellStyle name="Normal 7 3 2 4" xfId="3260" xr:uid="{00000000-0005-0000-0000-0000293F0000}"/>
    <cellStyle name="Normal 7 3 2 4 2" xfId="5963" xr:uid="{00000000-0005-0000-0000-00002A3F0000}"/>
    <cellStyle name="Normal 7 3 2 4 2 2" xfId="17817" xr:uid="{00000000-0005-0000-0000-00002B3F0000}"/>
    <cellStyle name="Normal 7 3 2 4 3" xfId="13286" xr:uid="{00000000-0005-0000-0000-00002C3F0000}"/>
    <cellStyle name="Normal 7 3 2 4 4" xfId="13287" xr:uid="{00000000-0005-0000-0000-00002D3F0000}"/>
    <cellStyle name="Normal 7 3 2 5" xfId="3261" xr:uid="{00000000-0005-0000-0000-00002E3F0000}"/>
    <cellStyle name="Normal 7 3 2 5 2" xfId="5964" xr:uid="{00000000-0005-0000-0000-00002F3F0000}"/>
    <cellStyle name="Normal 7 3 2 5 2 2" xfId="17818" xr:uid="{00000000-0005-0000-0000-0000303F0000}"/>
    <cellStyle name="Normal 7 3 2 5 3" xfId="13288" xr:uid="{00000000-0005-0000-0000-0000313F0000}"/>
    <cellStyle name="Normal 7 3 2 5 4" xfId="13289" xr:uid="{00000000-0005-0000-0000-0000323F0000}"/>
    <cellStyle name="Normal 7 3 2 6" xfId="5957" xr:uid="{00000000-0005-0000-0000-0000333F0000}"/>
    <cellStyle name="Normal 7 3 2 6 2" xfId="17819" xr:uid="{00000000-0005-0000-0000-0000343F0000}"/>
    <cellStyle name="Normal 7 3 2 7" xfId="13290" xr:uid="{00000000-0005-0000-0000-0000353F0000}"/>
    <cellStyle name="Normal 7 3 2 8" xfId="13291" xr:uid="{00000000-0005-0000-0000-0000363F0000}"/>
    <cellStyle name="Normal 7 3 3" xfId="3262" xr:uid="{00000000-0005-0000-0000-0000373F0000}"/>
    <cellStyle name="Normal 7 3 3 2" xfId="3263" xr:uid="{00000000-0005-0000-0000-0000383F0000}"/>
    <cellStyle name="Normal 7 3 3 2 2" xfId="3264" xr:uid="{00000000-0005-0000-0000-0000393F0000}"/>
    <cellStyle name="Normal 7 3 3 2 2 2" xfId="5967" xr:uid="{00000000-0005-0000-0000-00003A3F0000}"/>
    <cellStyle name="Normal 7 3 3 2 2 2 2" xfId="17820" xr:uid="{00000000-0005-0000-0000-00003B3F0000}"/>
    <cellStyle name="Normal 7 3 3 2 2 3" xfId="13292" xr:uid="{00000000-0005-0000-0000-00003C3F0000}"/>
    <cellStyle name="Normal 7 3 3 2 2 4" xfId="13293" xr:uid="{00000000-0005-0000-0000-00003D3F0000}"/>
    <cellStyle name="Normal 7 3 3 2 3" xfId="3265" xr:uid="{00000000-0005-0000-0000-00003E3F0000}"/>
    <cellStyle name="Normal 7 3 3 2 3 2" xfId="5968" xr:uid="{00000000-0005-0000-0000-00003F3F0000}"/>
    <cellStyle name="Normal 7 3 3 2 3 2 2" xfId="17821" xr:uid="{00000000-0005-0000-0000-0000403F0000}"/>
    <cellStyle name="Normal 7 3 3 2 3 3" xfId="13294" xr:uid="{00000000-0005-0000-0000-0000413F0000}"/>
    <cellStyle name="Normal 7 3 3 2 3 4" xfId="13295" xr:uid="{00000000-0005-0000-0000-0000423F0000}"/>
    <cellStyle name="Normal 7 3 3 2 4" xfId="3266" xr:uid="{00000000-0005-0000-0000-0000433F0000}"/>
    <cellStyle name="Normal 7 3 3 2 4 2" xfId="5969" xr:uid="{00000000-0005-0000-0000-0000443F0000}"/>
    <cellStyle name="Normal 7 3 3 2 4 2 2" xfId="17822" xr:uid="{00000000-0005-0000-0000-0000453F0000}"/>
    <cellStyle name="Normal 7 3 3 2 4 3" xfId="13296" xr:uid="{00000000-0005-0000-0000-0000463F0000}"/>
    <cellStyle name="Normal 7 3 3 2 4 4" xfId="13297" xr:uid="{00000000-0005-0000-0000-0000473F0000}"/>
    <cellStyle name="Normal 7 3 3 2 5" xfId="5966" xr:uid="{00000000-0005-0000-0000-0000483F0000}"/>
    <cellStyle name="Normal 7 3 3 2 5 2" xfId="17823" xr:uid="{00000000-0005-0000-0000-0000493F0000}"/>
    <cellStyle name="Normal 7 3 3 2 6" xfId="13298" xr:uid="{00000000-0005-0000-0000-00004A3F0000}"/>
    <cellStyle name="Normal 7 3 3 2 7" xfId="13299" xr:uid="{00000000-0005-0000-0000-00004B3F0000}"/>
    <cellStyle name="Normal 7 3 3 3" xfId="3267" xr:uid="{00000000-0005-0000-0000-00004C3F0000}"/>
    <cellStyle name="Normal 7 3 3 3 2" xfId="5970" xr:uid="{00000000-0005-0000-0000-00004D3F0000}"/>
    <cellStyle name="Normal 7 3 3 3 2 2" xfId="17824" xr:uid="{00000000-0005-0000-0000-00004E3F0000}"/>
    <cellStyle name="Normal 7 3 3 3 3" xfId="13300" xr:uid="{00000000-0005-0000-0000-00004F3F0000}"/>
    <cellStyle name="Normal 7 3 3 3 4" xfId="13301" xr:uid="{00000000-0005-0000-0000-0000503F0000}"/>
    <cellStyle name="Normal 7 3 3 4" xfId="3268" xr:uid="{00000000-0005-0000-0000-0000513F0000}"/>
    <cellStyle name="Normal 7 3 3 4 2" xfId="5971" xr:uid="{00000000-0005-0000-0000-0000523F0000}"/>
    <cellStyle name="Normal 7 3 3 4 2 2" xfId="17825" xr:uid="{00000000-0005-0000-0000-0000533F0000}"/>
    <cellStyle name="Normal 7 3 3 4 3" xfId="13302" xr:uid="{00000000-0005-0000-0000-0000543F0000}"/>
    <cellStyle name="Normal 7 3 3 4 4" xfId="13303" xr:uid="{00000000-0005-0000-0000-0000553F0000}"/>
    <cellStyle name="Normal 7 3 3 5" xfId="3269" xr:uid="{00000000-0005-0000-0000-0000563F0000}"/>
    <cellStyle name="Normal 7 3 3 5 2" xfId="5972" xr:uid="{00000000-0005-0000-0000-0000573F0000}"/>
    <cellStyle name="Normal 7 3 3 5 2 2" xfId="17826" xr:uid="{00000000-0005-0000-0000-0000583F0000}"/>
    <cellStyle name="Normal 7 3 3 5 3" xfId="13304" xr:uid="{00000000-0005-0000-0000-0000593F0000}"/>
    <cellStyle name="Normal 7 3 3 5 4" xfId="13305" xr:uid="{00000000-0005-0000-0000-00005A3F0000}"/>
    <cellStyle name="Normal 7 3 3 6" xfId="5965" xr:uid="{00000000-0005-0000-0000-00005B3F0000}"/>
    <cellStyle name="Normal 7 3 3 6 2" xfId="17827" xr:uid="{00000000-0005-0000-0000-00005C3F0000}"/>
    <cellStyle name="Normal 7 3 3 7" xfId="13306" xr:uid="{00000000-0005-0000-0000-00005D3F0000}"/>
    <cellStyle name="Normal 7 3 3 8" xfId="13307" xr:uid="{00000000-0005-0000-0000-00005E3F0000}"/>
    <cellStyle name="Normal 7 3 4" xfId="3270" xr:uid="{00000000-0005-0000-0000-00005F3F0000}"/>
    <cellStyle name="Normal 7 3 4 2" xfId="3271" xr:uid="{00000000-0005-0000-0000-0000603F0000}"/>
    <cellStyle name="Normal 7 3 4 2 2" xfId="5974" xr:uid="{00000000-0005-0000-0000-0000613F0000}"/>
    <cellStyle name="Normal 7 3 4 2 2 2" xfId="17828" xr:uid="{00000000-0005-0000-0000-0000623F0000}"/>
    <cellStyle name="Normal 7 3 4 2 3" xfId="13308" xr:uid="{00000000-0005-0000-0000-0000633F0000}"/>
    <cellStyle name="Normal 7 3 4 2 4" xfId="13309" xr:uid="{00000000-0005-0000-0000-0000643F0000}"/>
    <cellStyle name="Normal 7 3 4 3" xfId="3272" xr:uid="{00000000-0005-0000-0000-0000653F0000}"/>
    <cellStyle name="Normal 7 3 4 3 2" xfId="5975" xr:uid="{00000000-0005-0000-0000-0000663F0000}"/>
    <cellStyle name="Normal 7 3 4 3 2 2" xfId="17829" xr:uid="{00000000-0005-0000-0000-0000673F0000}"/>
    <cellStyle name="Normal 7 3 4 3 3" xfId="13310" xr:uid="{00000000-0005-0000-0000-0000683F0000}"/>
    <cellStyle name="Normal 7 3 4 3 4" xfId="13311" xr:uid="{00000000-0005-0000-0000-0000693F0000}"/>
    <cellStyle name="Normal 7 3 4 4" xfId="3273" xr:uid="{00000000-0005-0000-0000-00006A3F0000}"/>
    <cellStyle name="Normal 7 3 4 4 2" xfId="5976" xr:uid="{00000000-0005-0000-0000-00006B3F0000}"/>
    <cellStyle name="Normal 7 3 4 4 2 2" xfId="17830" xr:uid="{00000000-0005-0000-0000-00006C3F0000}"/>
    <cellStyle name="Normal 7 3 4 4 3" xfId="13312" xr:uid="{00000000-0005-0000-0000-00006D3F0000}"/>
    <cellStyle name="Normal 7 3 4 4 4" xfId="13313" xr:uid="{00000000-0005-0000-0000-00006E3F0000}"/>
    <cellStyle name="Normal 7 3 4 5" xfId="5973" xr:uid="{00000000-0005-0000-0000-00006F3F0000}"/>
    <cellStyle name="Normal 7 3 4 5 2" xfId="17831" xr:uid="{00000000-0005-0000-0000-0000703F0000}"/>
    <cellStyle name="Normal 7 3 4 6" xfId="13314" xr:uid="{00000000-0005-0000-0000-0000713F0000}"/>
    <cellStyle name="Normal 7 3 4 7" xfId="13315" xr:uid="{00000000-0005-0000-0000-0000723F0000}"/>
    <cellStyle name="Normal 7 3 5" xfId="3274" xr:uid="{00000000-0005-0000-0000-0000733F0000}"/>
    <cellStyle name="Normal 7 3 5 2" xfId="5977" xr:uid="{00000000-0005-0000-0000-0000743F0000}"/>
    <cellStyle name="Normal 7 3 5 2 2" xfId="17832" xr:uid="{00000000-0005-0000-0000-0000753F0000}"/>
    <cellStyle name="Normal 7 3 5 3" xfId="13316" xr:uid="{00000000-0005-0000-0000-0000763F0000}"/>
    <cellStyle name="Normal 7 3 5 4" xfId="13317" xr:uid="{00000000-0005-0000-0000-0000773F0000}"/>
    <cellStyle name="Normal 7 3 6" xfId="3275" xr:uid="{00000000-0005-0000-0000-0000783F0000}"/>
    <cellStyle name="Normal 7 3 6 2" xfId="5978" xr:uid="{00000000-0005-0000-0000-0000793F0000}"/>
    <cellStyle name="Normal 7 3 6 2 2" xfId="17833" xr:uid="{00000000-0005-0000-0000-00007A3F0000}"/>
    <cellStyle name="Normal 7 3 6 3" xfId="13318" xr:uid="{00000000-0005-0000-0000-00007B3F0000}"/>
    <cellStyle name="Normal 7 3 6 4" xfId="13319" xr:uid="{00000000-0005-0000-0000-00007C3F0000}"/>
    <cellStyle name="Normal 7 3 7" xfId="3276" xr:uid="{00000000-0005-0000-0000-00007D3F0000}"/>
    <cellStyle name="Normal 7 3 7 2" xfId="5979" xr:uid="{00000000-0005-0000-0000-00007E3F0000}"/>
    <cellStyle name="Normal 7 3 7 2 2" xfId="17834" xr:uid="{00000000-0005-0000-0000-00007F3F0000}"/>
    <cellStyle name="Normal 7 3 7 3" xfId="13320" xr:uid="{00000000-0005-0000-0000-0000803F0000}"/>
    <cellStyle name="Normal 7 3 7 4" xfId="13321" xr:uid="{00000000-0005-0000-0000-0000813F0000}"/>
    <cellStyle name="Normal 7 3 8" xfId="4031" xr:uid="{00000000-0005-0000-0000-0000823F0000}"/>
    <cellStyle name="Normal 7 3 9" xfId="13322" xr:uid="{00000000-0005-0000-0000-0000833F0000}"/>
    <cellStyle name="Normal 7 4" xfId="3277" xr:uid="{00000000-0005-0000-0000-0000843F0000}"/>
    <cellStyle name="Normal 7 5" xfId="3278" xr:uid="{00000000-0005-0000-0000-0000853F0000}"/>
    <cellStyle name="Normal 7 6" xfId="3279" xr:uid="{00000000-0005-0000-0000-0000863F0000}"/>
    <cellStyle name="Normal 7 7" xfId="13323" xr:uid="{00000000-0005-0000-0000-0000873F0000}"/>
    <cellStyle name="Normal 7 7 2" xfId="17835" xr:uid="{00000000-0005-0000-0000-0000883F0000}"/>
    <cellStyle name="Normal 7 7 3" xfId="17836" xr:uid="{00000000-0005-0000-0000-0000893F0000}"/>
    <cellStyle name="Normal 7 8" xfId="13324" xr:uid="{00000000-0005-0000-0000-00008A3F0000}"/>
    <cellStyle name="Normal 70" xfId="3280" xr:uid="{00000000-0005-0000-0000-00008B3F0000}"/>
    <cellStyle name="Normal 71" xfId="3281" xr:uid="{00000000-0005-0000-0000-00008C3F0000}"/>
    <cellStyle name="Normal 72" xfId="419" xr:uid="{00000000-0005-0000-0000-00008D3F0000}"/>
    <cellStyle name="Normal 72 2" xfId="505" xr:uid="{00000000-0005-0000-0000-00008E3F0000}"/>
    <cellStyle name="Normal 72 3" xfId="5980" xr:uid="{00000000-0005-0000-0000-00008F3F0000}"/>
    <cellStyle name="Normal 72 4" xfId="13325" xr:uid="{00000000-0005-0000-0000-0000903F0000}"/>
    <cellStyle name="Normal 72 5" xfId="13326" xr:uid="{00000000-0005-0000-0000-0000913F0000}"/>
    <cellStyle name="Normal 73" xfId="3282" xr:uid="{00000000-0005-0000-0000-0000923F0000}"/>
    <cellStyle name="Normal 74" xfId="612" xr:uid="{00000000-0005-0000-0000-0000933F0000}"/>
    <cellStyle name="Normal 74 2" xfId="3283" xr:uid="{00000000-0005-0000-0000-0000943F0000}"/>
    <cellStyle name="Normal 74 2 2" xfId="5982" xr:uid="{00000000-0005-0000-0000-0000953F0000}"/>
    <cellStyle name="Normal 74 2 2 2" xfId="17837" xr:uid="{00000000-0005-0000-0000-0000963F0000}"/>
    <cellStyle name="Normal 74 2 3" xfId="13327" xr:uid="{00000000-0005-0000-0000-0000973F0000}"/>
    <cellStyle name="Normal 74 2 4" xfId="13328" xr:uid="{00000000-0005-0000-0000-0000983F0000}"/>
    <cellStyle name="Normal 74 3" xfId="3284" xr:uid="{00000000-0005-0000-0000-0000993F0000}"/>
    <cellStyle name="Normal 74 3 2" xfId="3285" xr:uid="{00000000-0005-0000-0000-00009A3F0000}"/>
    <cellStyle name="Normal 74 3 2 2" xfId="5984" xr:uid="{00000000-0005-0000-0000-00009B3F0000}"/>
    <cellStyle name="Normal 74 3 2 2 2" xfId="17838" xr:uid="{00000000-0005-0000-0000-00009C3F0000}"/>
    <cellStyle name="Normal 74 3 2 3" xfId="13329" xr:uid="{00000000-0005-0000-0000-00009D3F0000}"/>
    <cellStyle name="Normal 74 3 2 4" xfId="13330" xr:uid="{00000000-0005-0000-0000-00009E3F0000}"/>
    <cellStyle name="Normal 74 3 3" xfId="5983" xr:uid="{00000000-0005-0000-0000-00009F3F0000}"/>
    <cellStyle name="Normal 74 3 3 2" xfId="17839" xr:uid="{00000000-0005-0000-0000-0000A03F0000}"/>
    <cellStyle name="Normal 74 3 4" xfId="13331" xr:uid="{00000000-0005-0000-0000-0000A13F0000}"/>
    <cellStyle name="Normal 74 3 5" xfId="13332" xr:uid="{00000000-0005-0000-0000-0000A23F0000}"/>
    <cellStyle name="Normal 74 4" xfId="3286" xr:uid="{00000000-0005-0000-0000-0000A33F0000}"/>
    <cellStyle name="Normal 74 4 2" xfId="5985" xr:uid="{00000000-0005-0000-0000-0000A43F0000}"/>
    <cellStyle name="Normal 74 4 2 2" xfId="17840" xr:uid="{00000000-0005-0000-0000-0000A53F0000}"/>
    <cellStyle name="Normal 74 4 3" xfId="13333" xr:uid="{00000000-0005-0000-0000-0000A63F0000}"/>
    <cellStyle name="Normal 74 4 4" xfId="13334" xr:uid="{00000000-0005-0000-0000-0000A73F0000}"/>
    <cellStyle name="Normal 74 5" xfId="5981" xr:uid="{00000000-0005-0000-0000-0000A83F0000}"/>
    <cellStyle name="Normal 74 5 2" xfId="17841" xr:uid="{00000000-0005-0000-0000-0000A93F0000}"/>
    <cellStyle name="Normal 74 6" xfId="13335" xr:uid="{00000000-0005-0000-0000-0000AA3F0000}"/>
    <cellStyle name="Normal 74 7" xfId="13336" xr:uid="{00000000-0005-0000-0000-0000AB3F0000}"/>
    <cellStyle name="Normal 74 8" xfId="17842" xr:uid="{00000000-0005-0000-0000-0000AC3F0000}"/>
    <cellStyle name="Normal 75" xfId="3287" xr:uid="{00000000-0005-0000-0000-0000AD3F0000}"/>
    <cellStyle name="Normal 75 2" xfId="3288" xr:uid="{00000000-0005-0000-0000-0000AE3F0000}"/>
    <cellStyle name="Normal 75 2 2" xfId="5987" xr:uid="{00000000-0005-0000-0000-0000AF3F0000}"/>
    <cellStyle name="Normal 75 2 2 2" xfId="17843" xr:uid="{00000000-0005-0000-0000-0000B03F0000}"/>
    <cellStyle name="Normal 75 2 3" xfId="13337" xr:uid="{00000000-0005-0000-0000-0000B13F0000}"/>
    <cellStyle name="Normal 75 2 4" xfId="13338" xr:uid="{00000000-0005-0000-0000-0000B23F0000}"/>
    <cellStyle name="Normal 75 3" xfId="3289" xr:uid="{00000000-0005-0000-0000-0000B33F0000}"/>
    <cellStyle name="Normal 75 3 2" xfId="5988" xr:uid="{00000000-0005-0000-0000-0000B43F0000}"/>
    <cellStyle name="Normal 75 3 2 2" xfId="17844" xr:uid="{00000000-0005-0000-0000-0000B53F0000}"/>
    <cellStyle name="Normal 75 3 3" xfId="13339" xr:uid="{00000000-0005-0000-0000-0000B63F0000}"/>
    <cellStyle name="Normal 75 3 4" xfId="13340" xr:uid="{00000000-0005-0000-0000-0000B73F0000}"/>
    <cellStyle name="Normal 75 4" xfId="3290" xr:uid="{00000000-0005-0000-0000-0000B83F0000}"/>
    <cellStyle name="Normal 75 4 2" xfId="5989" xr:uid="{00000000-0005-0000-0000-0000B93F0000}"/>
    <cellStyle name="Normal 75 4 2 2" xfId="17845" xr:uid="{00000000-0005-0000-0000-0000BA3F0000}"/>
    <cellStyle name="Normal 75 4 3" xfId="13341" xr:uid="{00000000-0005-0000-0000-0000BB3F0000}"/>
    <cellStyle name="Normal 75 4 4" xfId="13342" xr:uid="{00000000-0005-0000-0000-0000BC3F0000}"/>
    <cellStyle name="Normal 75 5" xfId="5986" xr:uid="{00000000-0005-0000-0000-0000BD3F0000}"/>
    <cellStyle name="Normal 75 5 2" xfId="17846" xr:uid="{00000000-0005-0000-0000-0000BE3F0000}"/>
    <cellStyle name="Normal 75 6" xfId="13343" xr:uid="{00000000-0005-0000-0000-0000BF3F0000}"/>
    <cellStyle name="Normal 75 7" xfId="13344" xr:uid="{00000000-0005-0000-0000-0000C03F0000}"/>
    <cellStyle name="Normal 76" xfId="3291" xr:uid="{00000000-0005-0000-0000-0000C13F0000}"/>
    <cellStyle name="Normal 76 2" xfId="3292" xr:uid="{00000000-0005-0000-0000-0000C23F0000}"/>
    <cellStyle name="Normal 76 2 2" xfId="5991" xr:uid="{00000000-0005-0000-0000-0000C33F0000}"/>
    <cellStyle name="Normal 76 2 2 2" xfId="17847" xr:uid="{00000000-0005-0000-0000-0000C43F0000}"/>
    <cellStyle name="Normal 76 2 3" xfId="13345" xr:uid="{00000000-0005-0000-0000-0000C53F0000}"/>
    <cellStyle name="Normal 76 2 4" xfId="13346" xr:uid="{00000000-0005-0000-0000-0000C63F0000}"/>
    <cellStyle name="Normal 76 3" xfId="3293" xr:uid="{00000000-0005-0000-0000-0000C73F0000}"/>
    <cellStyle name="Normal 76 3 2" xfId="5992" xr:uid="{00000000-0005-0000-0000-0000C83F0000}"/>
    <cellStyle name="Normal 76 3 2 2" xfId="17848" xr:uid="{00000000-0005-0000-0000-0000C93F0000}"/>
    <cellStyle name="Normal 76 3 3" xfId="13347" xr:uid="{00000000-0005-0000-0000-0000CA3F0000}"/>
    <cellStyle name="Normal 76 3 4" xfId="13348" xr:uid="{00000000-0005-0000-0000-0000CB3F0000}"/>
    <cellStyle name="Normal 76 4" xfId="3294" xr:uid="{00000000-0005-0000-0000-0000CC3F0000}"/>
    <cellStyle name="Normal 76 4 2" xfId="5993" xr:uid="{00000000-0005-0000-0000-0000CD3F0000}"/>
    <cellStyle name="Normal 76 4 2 2" xfId="17849" xr:uid="{00000000-0005-0000-0000-0000CE3F0000}"/>
    <cellStyle name="Normal 76 4 3" xfId="13349" xr:uid="{00000000-0005-0000-0000-0000CF3F0000}"/>
    <cellStyle name="Normal 76 4 4" xfId="13350" xr:uid="{00000000-0005-0000-0000-0000D03F0000}"/>
    <cellStyle name="Normal 76 5" xfId="5990" xr:uid="{00000000-0005-0000-0000-0000D13F0000}"/>
    <cellStyle name="Normal 76 5 2" xfId="17850" xr:uid="{00000000-0005-0000-0000-0000D23F0000}"/>
    <cellStyle name="Normal 76 6" xfId="13351" xr:uid="{00000000-0005-0000-0000-0000D33F0000}"/>
    <cellStyle name="Normal 76 7" xfId="13352" xr:uid="{00000000-0005-0000-0000-0000D43F0000}"/>
    <cellStyle name="Normal 77" xfId="3295" xr:uid="{00000000-0005-0000-0000-0000D53F0000}"/>
    <cellStyle name="Normal 77 2" xfId="3296" xr:uid="{00000000-0005-0000-0000-0000D63F0000}"/>
    <cellStyle name="Normal 77 2 2" xfId="5995" xr:uid="{00000000-0005-0000-0000-0000D73F0000}"/>
    <cellStyle name="Normal 77 2 2 2" xfId="17851" xr:uid="{00000000-0005-0000-0000-0000D83F0000}"/>
    <cellStyle name="Normal 77 2 3" xfId="13353" xr:uid="{00000000-0005-0000-0000-0000D93F0000}"/>
    <cellStyle name="Normal 77 2 4" xfId="13354" xr:uid="{00000000-0005-0000-0000-0000DA3F0000}"/>
    <cellStyle name="Normal 77 3" xfId="3297" xr:uid="{00000000-0005-0000-0000-0000DB3F0000}"/>
    <cellStyle name="Normal 77 3 2" xfId="5996" xr:uid="{00000000-0005-0000-0000-0000DC3F0000}"/>
    <cellStyle name="Normal 77 3 2 2" xfId="17852" xr:uid="{00000000-0005-0000-0000-0000DD3F0000}"/>
    <cellStyle name="Normal 77 3 3" xfId="13355" xr:uid="{00000000-0005-0000-0000-0000DE3F0000}"/>
    <cellStyle name="Normal 77 3 4" xfId="13356" xr:uid="{00000000-0005-0000-0000-0000DF3F0000}"/>
    <cellStyle name="Normal 77 4" xfId="3298" xr:uid="{00000000-0005-0000-0000-0000E03F0000}"/>
    <cellStyle name="Normal 77 4 2" xfId="5997" xr:uid="{00000000-0005-0000-0000-0000E13F0000}"/>
    <cellStyle name="Normal 77 4 2 2" xfId="17853" xr:uid="{00000000-0005-0000-0000-0000E23F0000}"/>
    <cellStyle name="Normal 77 4 3" xfId="13357" xr:uid="{00000000-0005-0000-0000-0000E33F0000}"/>
    <cellStyle name="Normal 77 4 4" xfId="13358" xr:uid="{00000000-0005-0000-0000-0000E43F0000}"/>
    <cellStyle name="Normal 77 5" xfId="5994" xr:uid="{00000000-0005-0000-0000-0000E53F0000}"/>
    <cellStyle name="Normal 77 5 2" xfId="17854" xr:uid="{00000000-0005-0000-0000-0000E63F0000}"/>
    <cellStyle name="Normal 77 6" xfId="13359" xr:uid="{00000000-0005-0000-0000-0000E73F0000}"/>
    <cellStyle name="Normal 77 7" xfId="13360" xr:uid="{00000000-0005-0000-0000-0000E83F0000}"/>
    <cellStyle name="Normal 78" xfId="3299" xr:uid="{00000000-0005-0000-0000-0000E93F0000}"/>
    <cellStyle name="Normal 78 2" xfId="5998" xr:uid="{00000000-0005-0000-0000-0000EA3F0000}"/>
    <cellStyle name="Normal 78 2 2" xfId="17855" xr:uid="{00000000-0005-0000-0000-0000EB3F0000}"/>
    <cellStyle name="Normal 78 3" xfId="13361" xr:uid="{00000000-0005-0000-0000-0000EC3F0000}"/>
    <cellStyle name="Normal 78 4" xfId="13362" xr:uid="{00000000-0005-0000-0000-0000ED3F0000}"/>
    <cellStyle name="Normal 79" xfId="3300" xr:uid="{00000000-0005-0000-0000-0000EE3F0000}"/>
    <cellStyle name="Normal 8" xfId="420" xr:uid="{00000000-0005-0000-0000-0000EF3F0000}"/>
    <cellStyle name="Normal 8 2" xfId="3301" xr:uid="{00000000-0005-0000-0000-0000F03F0000}"/>
    <cellStyle name="Normal 8 2 2" xfId="4032" xr:uid="{00000000-0005-0000-0000-0000F13F0000}"/>
    <cellStyle name="Normal 8 2 3" xfId="13363" xr:uid="{00000000-0005-0000-0000-0000F23F0000}"/>
    <cellStyle name="Normal 8 2 4" xfId="13364" xr:uid="{00000000-0005-0000-0000-0000F33F0000}"/>
    <cellStyle name="Normal 8 3" xfId="3302" xr:uid="{00000000-0005-0000-0000-0000F43F0000}"/>
    <cellStyle name="Normal 8 3 10" xfId="13365" xr:uid="{00000000-0005-0000-0000-0000F53F0000}"/>
    <cellStyle name="Normal 8 3 11" xfId="17856" xr:uid="{00000000-0005-0000-0000-0000F63F0000}"/>
    <cellStyle name="Normal 8 3 2" xfId="3303" xr:uid="{00000000-0005-0000-0000-0000F73F0000}"/>
    <cellStyle name="Normal 8 3 2 2" xfId="3304" xr:uid="{00000000-0005-0000-0000-0000F83F0000}"/>
    <cellStyle name="Normal 8 3 2 2 2" xfId="3305" xr:uid="{00000000-0005-0000-0000-0000F93F0000}"/>
    <cellStyle name="Normal 8 3 2 2 2 2" xfId="6001" xr:uid="{00000000-0005-0000-0000-0000FA3F0000}"/>
    <cellStyle name="Normal 8 3 2 2 2 2 2" xfId="17857" xr:uid="{00000000-0005-0000-0000-0000FB3F0000}"/>
    <cellStyle name="Normal 8 3 2 2 2 3" xfId="13366" xr:uid="{00000000-0005-0000-0000-0000FC3F0000}"/>
    <cellStyle name="Normal 8 3 2 2 2 4" xfId="13367" xr:uid="{00000000-0005-0000-0000-0000FD3F0000}"/>
    <cellStyle name="Normal 8 3 2 2 3" xfId="3306" xr:uid="{00000000-0005-0000-0000-0000FE3F0000}"/>
    <cellStyle name="Normal 8 3 2 2 3 2" xfId="6002" xr:uid="{00000000-0005-0000-0000-0000FF3F0000}"/>
    <cellStyle name="Normal 8 3 2 2 3 2 2" xfId="17858" xr:uid="{00000000-0005-0000-0000-000000400000}"/>
    <cellStyle name="Normal 8 3 2 2 3 3" xfId="13368" xr:uid="{00000000-0005-0000-0000-000001400000}"/>
    <cellStyle name="Normal 8 3 2 2 3 4" xfId="13369" xr:uid="{00000000-0005-0000-0000-000002400000}"/>
    <cellStyle name="Normal 8 3 2 2 4" xfId="3307" xr:uid="{00000000-0005-0000-0000-000003400000}"/>
    <cellStyle name="Normal 8 3 2 2 4 2" xfId="6003" xr:uid="{00000000-0005-0000-0000-000004400000}"/>
    <cellStyle name="Normal 8 3 2 2 4 2 2" xfId="17859" xr:uid="{00000000-0005-0000-0000-000005400000}"/>
    <cellStyle name="Normal 8 3 2 2 4 3" xfId="13370" xr:uid="{00000000-0005-0000-0000-000006400000}"/>
    <cellStyle name="Normal 8 3 2 2 4 4" xfId="13371" xr:uid="{00000000-0005-0000-0000-000007400000}"/>
    <cellStyle name="Normal 8 3 2 2 5" xfId="6000" xr:uid="{00000000-0005-0000-0000-000008400000}"/>
    <cellStyle name="Normal 8 3 2 2 5 2" xfId="17860" xr:uid="{00000000-0005-0000-0000-000009400000}"/>
    <cellStyle name="Normal 8 3 2 2 6" xfId="13372" xr:uid="{00000000-0005-0000-0000-00000A400000}"/>
    <cellStyle name="Normal 8 3 2 2 7" xfId="13373" xr:uid="{00000000-0005-0000-0000-00000B400000}"/>
    <cellStyle name="Normal 8 3 2 3" xfId="3308" xr:uid="{00000000-0005-0000-0000-00000C400000}"/>
    <cellStyle name="Normal 8 3 2 3 2" xfId="6004" xr:uid="{00000000-0005-0000-0000-00000D400000}"/>
    <cellStyle name="Normal 8 3 2 3 2 2" xfId="17861" xr:uid="{00000000-0005-0000-0000-00000E400000}"/>
    <cellStyle name="Normal 8 3 2 3 3" xfId="13374" xr:uid="{00000000-0005-0000-0000-00000F400000}"/>
    <cellStyle name="Normal 8 3 2 3 4" xfId="13375" xr:uid="{00000000-0005-0000-0000-000010400000}"/>
    <cellStyle name="Normal 8 3 2 4" xfId="3309" xr:uid="{00000000-0005-0000-0000-000011400000}"/>
    <cellStyle name="Normal 8 3 2 4 2" xfId="6005" xr:uid="{00000000-0005-0000-0000-000012400000}"/>
    <cellStyle name="Normal 8 3 2 4 2 2" xfId="17862" xr:uid="{00000000-0005-0000-0000-000013400000}"/>
    <cellStyle name="Normal 8 3 2 4 3" xfId="13376" xr:uid="{00000000-0005-0000-0000-000014400000}"/>
    <cellStyle name="Normal 8 3 2 4 4" xfId="13377" xr:uid="{00000000-0005-0000-0000-000015400000}"/>
    <cellStyle name="Normal 8 3 2 5" xfId="3310" xr:uid="{00000000-0005-0000-0000-000016400000}"/>
    <cellStyle name="Normal 8 3 2 5 2" xfId="6006" xr:uid="{00000000-0005-0000-0000-000017400000}"/>
    <cellStyle name="Normal 8 3 2 5 2 2" xfId="17863" xr:uid="{00000000-0005-0000-0000-000018400000}"/>
    <cellStyle name="Normal 8 3 2 5 3" xfId="13378" xr:uid="{00000000-0005-0000-0000-000019400000}"/>
    <cellStyle name="Normal 8 3 2 5 4" xfId="13379" xr:uid="{00000000-0005-0000-0000-00001A400000}"/>
    <cellStyle name="Normal 8 3 2 6" xfId="5999" xr:uid="{00000000-0005-0000-0000-00001B400000}"/>
    <cellStyle name="Normal 8 3 2 6 2" xfId="17864" xr:uid="{00000000-0005-0000-0000-00001C400000}"/>
    <cellStyle name="Normal 8 3 2 7" xfId="13380" xr:uid="{00000000-0005-0000-0000-00001D400000}"/>
    <cellStyle name="Normal 8 3 2 8" xfId="13381" xr:uid="{00000000-0005-0000-0000-00001E400000}"/>
    <cellStyle name="Normal 8 3 3" xfId="3311" xr:uid="{00000000-0005-0000-0000-00001F400000}"/>
    <cellStyle name="Normal 8 3 3 2" xfId="3312" xr:uid="{00000000-0005-0000-0000-000020400000}"/>
    <cellStyle name="Normal 8 3 3 2 2" xfId="3313" xr:uid="{00000000-0005-0000-0000-000021400000}"/>
    <cellStyle name="Normal 8 3 3 2 2 2" xfId="6009" xr:uid="{00000000-0005-0000-0000-000022400000}"/>
    <cellStyle name="Normal 8 3 3 2 2 2 2" xfId="17865" xr:uid="{00000000-0005-0000-0000-000023400000}"/>
    <cellStyle name="Normal 8 3 3 2 2 3" xfId="13382" xr:uid="{00000000-0005-0000-0000-000024400000}"/>
    <cellStyle name="Normal 8 3 3 2 2 4" xfId="13383" xr:uid="{00000000-0005-0000-0000-000025400000}"/>
    <cellStyle name="Normal 8 3 3 2 3" xfId="3314" xr:uid="{00000000-0005-0000-0000-000026400000}"/>
    <cellStyle name="Normal 8 3 3 2 3 2" xfId="6010" xr:uid="{00000000-0005-0000-0000-000027400000}"/>
    <cellStyle name="Normal 8 3 3 2 3 2 2" xfId="17866" xr:uid="{00000000-0005-0000-0000-000028400000}"/>
    <cellStyle name="Normal 8 3 3 2 3 3" xfId="13384" xr:uid="{00000000-0005-0000-0000-000029400000}"/>
    <cellStyle name="Normal 8 3 3 2 3 4" xfId="13385" xr:uid="{00000000-0005-0000-0000-00002A400000}"/>
    <cellStyle name="Normal 8 3 3 2 4" xfId="3315" xr:uid="{00000000-0005-0000-0000-00002B400000}"/>
    <cellStyle name="Normal 8 3 3 2 4 2" xfId="6011" xr:uid="{00000000-0005-0000-0000-00002C400000}"/>
    <cellStyle name="Normal 8 3 3 2 4 2 2" xfId="17867" xr:uid="{00000000-0005-0000-0000-00002D400000}"/>
    <cellStyle name="Normal 8 3 3 2 4 3" xfId="13386" xr:uid="{00000000-0005-0000-0000-00002E400000}"/>
    <cellStyle name="Normal 8 3 3 2 4 4" xfId="13387" xr:uid="{00000000-0005-0000-0000-00002F400000}"/>
    <cellStyle name="Normal 8 3 3 2 5" xfId="6008" xr:uid="{00000000-0005-0000-0000-000030400000}"/>
    <cellStyle name="Normal 8 3 3 2 5 2" xfId="17868" xr:uid="{00000000-0005-0000-0000-000031400000}"/>
    <cellStyle name="Normal 8 3 3 2 6" xfId="13388" xr:uid="{00000000-0005-0000-0000-000032400000}"/>
    <cellStyle name="Normal 8 3 3 2 7" xfId="13389" xr:uid="{00000000-0005-0000-0000-000033400000}"/>
    <cellStyle name="Normal 8 3 3 3" xfId="3316" xr:uid="{00000000-0005-0000-0000-000034400000}"/>
    <cellStyle name="Normal 8 3 3 3 2" xfId="6012" xr:uid="{00000000-0005-0000-0000-000035400000}"/>
    <cellStyle name="Normal 8 3 3 3 2 2" xfId="17869" xr:uid="{00000000-0005-0000-0000-000036400000}"/>
    <cellStyle name="Normal 8 3 3 3 3" xfId="13390" xr:uid="{00000000-0005-0000-0000-000037400000}"/>
    <cellStyle name="Normal 8 3 3 3 4" xfId="13391" xr:uid="{00000000-0005-0000-0000-000038400000}"/>
    <cellStyle name="Normal 8 3 3 4" xfId="3317" xr:uid="{00000000-0005-0000-0000-000039400000}"/>
    <cellStyle name="Normal 8 3 3 4 2" xfId="6013" xr:uid="{00000000-0005-0000-0000-00003A400000}"/>
    <cellStyle name="Normal 8 3 3 4 2 2" xfId="17870" xr:uid="{00000000-0005-0000-0000-00003B400000}"/>
    <cellStyle name="Normal 8 3 3 4 3" xfId="13392" xr:uid="{00000000-0005-0000-0000-00003C400000}"/>
    <cellStyle name="Normal 8 3 3 4 4" xfId="13393" xr:uid="{00000000-0005-0000-0000-00003D400000}"/>
    <cellStyle name="Normal 8 3 3 5" xfId="3318" xr:uid="{00000000-0005-0000-0000-00003E400000}"/>
    <cellStyle name="Normal 8 3 3 5 2" xfId="6014" xr:uid="{00000000-0005-0000-0000-00003F400000}"/>
    <cellStyle name="Normal 8 3 3 5 2 2" xfId="17871" xr:uid="{00000000-0005-0000-0000-000040400000}"/>
    <cellStyle name="Normal 8 3 3 5 3" xfId="13394" xr:uid="{00000000-0005-0000-0000-000041400000}"/>
    <cellStyle name="Normal 8 3 3 5 4" xfId="13395" xr:uid="{00000000-0005-0000-0000-000042400000}"/>
    <cellStyle name="Normal 8 3 3 6" xfId="6007" xr:uid="{00000000-0005-0000-0000-000043400000}"/>
    <cellStyle name="Normal 8 3 3 6 2" xfId="17872" xr:uid="{00000000-0005-0000-0000-000044400000}"/>
    <cellStyle name="Normal 8 3 3 7" xfId="13396" xr:uid="{00000000-0005-0000-0000-000045400000}"/>
    <cellStyle name="Normal 8 3 3 8" xfId="13397" xr:uid="{00000000-0005-0000-0000-000046400000}"/>
    <cellStyle name="Normal 8 3 4" xfId="3319" xr:uid="{00000000-0005-0000-0000-000047400000}"/>
    <cellStyle name="Normal 8 3 4 2" xfId="3320" xr:uid="{00000000-0005-0000-0000-000048400000}"/>
    <cellStyle name="Normal 8 3 4 2 2" xfId="6016" xr:uid="{00000000-0005-0000-0000-000049400000}"/>
    <cellStyle name="Normal 8 3 4 2 2 2" xfId="17873" xr:uid="{00000000-0005-0000-0000-00004A400000}"/>
    <cellStyle name="Normal 8 3 4 2 3" xfId="13398" xr:uid="{00000000-0005-0000-0000-00004B400000}"/>
    <cellStyle name="Normal 8 3 4 2 4" xfId="13399" xr:uid="{00000000-0005-0000-0000-00004C400000}"/>
    <cellStyle name="Normal 8 3 4 3" xfId="3321" xr:uid="{00000000-0005-0000-0000-00004D400000}"/>
    <cellStyle name="Normal 8 3 4 3 2" xfId="6017" xr:uid="{00000000-0005-0000-0000-00004E400000}"/>
    <cellStyle name="Normal 8 3 4 3 2 2" xfId="17874" xr:uid="{00000000-0005-0000-0000-00004F400000}"/>
    <cellStyle name="Normal 8 3 4 3 3" xfId="13400" xr:uid="{00000000-0005-0000-0000-000050400000}"/>
    <cellStyle name="Normal 8 3 4 3 4" xfId="13401" xr:uid="{00000000-0005-0000-0000-000051400000}"/>
    <cellStyle name="Normal 8 3 4 4" xfId="3322" xr:uid="{00000000-0005-0000-0000-000052400000}"/>
    <cellStyle name="Normal 8 3 4 4 2" xfId="6018" xr:uid="{00000000-0005-0000-0000-000053400000}"/>
    <cellStyle name="Normal 8 3 4 4 2 2" xfId="17875" xr:uid="{00000000-0005-0000-0000-000054400000}"/>
    <cellStyle name="Normal 8 3 4 4 3" xfId="13402" xr:uid="{00000000-0005-0000-0000-000055400000}"/>
    <cellStyle name="Normal 8 3 4 4 4" xfId="13403" xr:uid="{00000000-0005-0000-0000-000056400000}"/>
    <cellStyle name="Normal 8 3 4 5" xfId="6015" xr:uid="{00000000-0005-0000-0000-000057400000}"/>
    <cellStyle name="Normal 8 3 4 5 2" xfId="17876" xr:uid="{00000000-0005-0000-0000-000058400000}"/>
    <cellStyle name="Normal 8 3 4 6" xfId="13404" xr:uid="{00000000-0005-0000-0000-000059400000}"/>
    <cellStyle name="Normal 8 3 4 7" xfId="13405" xr:uid="{00000000-0005-0000-0000-00005A400000}"/>
    <cellStyle name="Normal 8 3 5" xfId="3323" xr:uid="{00000000-0005-0000-0000-00005B400000}"/>
    <cellStyle name="Normal 8 3 5 2" xfId="6019" xr:uid="{00000000-0005-0000-0000-00005C400000}"/>
    <cellStyle name="Normal 8 3 5 2 2" xfId="17877" xr:uid="{00000000-0005-0000-0000-00005D400000}"/>
    <cellStyle name="Normal 8 3 5 3" xfId="13406" xr:uid="{00000000-0005-0000-0000-00005E400000}"/>
    <cellStyle name="Normal 8 3 5 4" xfId="13407" xr:uid="{00000000-0005-0000-0000-00005F400000}"/>
    <cellStyle name="Normal 8 3 6" xfId="3324" xr:uid="{00000000-0005-0000-0000-000060400000}"/>
    <cellStyle name="Normal 8 3 6 2" xfId="6020" xr:uid="{00000000-0005-0000-0000-000061400000}"/>
    <cellStyle name="Normal 8 3 6 2 2" xfId="17878" xr:uid="{00000000-0005-0000-0000-000062400000}"/>
    <cellStyle name="Normal 8 3 6 3" xfId="13408" xr:uid="{00000000-0005-0000-0000-000063400000}"/>
    <cellStyle name="Normal 8 3 6 4" xfId="13409" xr:uid="{00000000-0005-0000-0000-000064400000}"/>
    <cellStyle name="Normal 8 3 7" xfId="3325" xr:uid="{00000000-0005-0000-0000-000065400000}"/>
    <cellStyle name="Normal 8 3 7 2" xfId="6021" xr:uid="{00000000-0005-0000-0000-000066400000}"/>
    <cellStyle name="Normal 8 3 7 2 2" xfId="17879" xr:uid="{00000000-0005-0000-0000-000067400000}"/>
    <cellStyle name="Normal 8 3 7 3" xfId="13410" xr:uid="{00000000-0005-0000-0000-000068400000}"/>
    <cellStyle name="Normal 8 3 7 4" xfId="13411" xr:uid="{00000000-0005-0000-0000-000069400000}"/>
    <cellStyle name="Normal 8 3 8" xfId="4033" xr:uid="{00000000-0005-0000-0000-00006A400000}"/>
    <cellStyle name="Normal 8 3 8 2" xfId="17880" xr:uid="{00000000-0005-0000-0000-00006B400000}"/>
    <cellStyle name="Normal 8 3 9" xfId="13412" xr:uid="{00000000-0005-0000-0000-00006C400000}"/>
    <cellStyle name="Normal 8 3 9 2" xfId="17881" xr:uid="{00000000-0005-0000-0000-00006D400000}"/>
    <cellStyle name="Normal 8 4" xfId="3326" xr:uid="{00000000-0005-0000-0000-00006E400000}"/>
    <cellStyle name="Normal 8 5" xfId="3327" xr:uid="{00000000-0005-0000-0000-00006F400000}"/>
    <cellStyle name="Normal 8 6" xfId="3328" xr:uid="{00000000-0005-0000-0000-000070400000}"/>
    <cellStyle name="Normal 8 7" xfId="13413" xr:uid="{00000000-0005-0000-0000-000071400000}"/>
    <cellStyle name="Normal 8 7 2" xfId="17882" xr:uid="{00000000-0005-0000-0000-000072400000}"/>
    <cellStyle name="Normal 8 8" xfId="13414" xr:uid="{00000000-0005-0000-0000-000073400000}"/>
    <cellStyle name="Normal 80" xfId="3329" xr:uid="{00000000-0005-0000-0000-000074400000}"/>
    <cellStyle name="Normal 81" xfId="3330" xr:uid="{00000000-0005-0000-0000-000075400000}"/>
    <cellStyle name="Normal 82" xfId="3331" xr:uid="{00000000-0005-0000-0000-000076400000}"/>
    <cellStyle name="Normal 83" xfId="3332" xr:uid="{00000000-0005-0000-0000-000077400000}"/>
    <cellStyle name="Normal 83 2" xfId="4176" xr:uid="{00000000-0005-0000-0000-000078400000}"/>
    <cellStyle name="Normal 83 2 2" xfId="13415" xr:uid="{00000000-0005-0000-0000-000079400000}"/>
    <cellStyle name="Normal 83 2 3" xfId="13416" xr:uid="{00000000-0005-0000-0000-00007A400000}"/>
    <cellStyle name="Normal 83 3" xfId="13417" xr:uid="{00000000-0005-0000-0000-00007B400000}"/>
    <cellStyle name="Normal 83 4" xfId="13418" xr:uid="{00000000-0005-0000-0000-00007C400000}"/>
    <cellStyle name="Normal 84" xfId="3333" xr:uid="{00000000-0005-0000-0000-00007D400000}"/>
    <cellStyle name="Normal 85" xfId="3334" xr:uid="{00000000-0005-0000-0000-00007E400000}"/>
    <cellStyle name="Normal 85 2" xfId="6022" xr:uid="{00000000-0005-0000-0000-00007F400000}"/>
    <cellStyle name="Normal 85 2 2" xfId="17883" xr:uid="{00000000-0005-0000-0000-000080400000}"/>
    <cellStyle name="Normal 85 3" xfId="13419" xr:uid="{00000000-0005-0000-0000-000081400000}"/>
    <cellStyle name="Normal 85 4" xfId="13420" xr:uid="{00000000-0005-0000-0000-000082400000}"/>
    <cellStyle name="Normal 86" xfId="3335" xr:uid="{00000000-0005-0000-0000-000083400000}"/>
    <cellStyle name="Normal 86 2" xfId="6023" xr:uid="{00000000-0005-0000-0000-000084400000}"/>
    <cellStyle name="Normal 86 2 2" xfId="17884" xr:uid="{00000000-0005-0000-0000-000085400000}"/>
    <cellStyle name="Normal 86 3" xfId="13421" xr:uid="{00000000-0005-0000-0000-000086400000}"/>
    <cellStyle name="Normal 86 4" xfId="13422" xr:uid="{00000000-0005-0000-0000-000087400000}"/>
    <cellStyle name="Normal 87" xfId="3336" xr:uid="{00000000-0005-0000-0000-000088400000}"/>
    <cellStyle name="Normal 87 2" xfId="6024" xr:uid="{00000000-0005-0000-0000-000089400000}"/>
    <cellStyle name="Normal 87 2 2" xfId="17885" xr:uid="{00000000-0005-0000-0000-00008A400000}"/>
    <cellStyle name="Normal 87 3" xfId="13423" xr:uid="{00000000-0005-0000-0000-00008B400000}"/>
    <cellStyle name="Normal 87 4" xfId="13424" xr:uid="{00000000-0005-0000-0000-00008C400000}"/>
    <cellStyle name="Normal 88" xfId="3337" xr:uid="{00000000-0005-0000-0000-00008D400000}"/>
    <cellStyle name="Normal 88 2" xfId="3338" xr:uid="{00000000-0005-0000-0000-00008E400000}"/>
    <cellStyle name="Normal 88 2 2" xfId="3339" xr:uid="{00000000-0005-0000-0000-00008F400000}"/>
    <cellStyle name="Normal 88 3" xfId="3340" xr:uid="{00000000-0005-0000-0000-000090400000}"/>
    <cellStyle name="Normal 88 4" xfId="3341" xr:uid="{00000000-0005-0000-0000-000091400000}"/>
    <cellStyle name="Normal 88 5" xfId="13425" xr:uid="{00000000-0005-0000-0000-000092400000}"/>
    <cellStyle name="Normal 88 6" xfId="13426" xr:uid="{00000000-0005-0000-0000-000093400000}"/>
    <cellStyle name="Normal 89" xfId="518" xr:uid="{00000000-0005-0000-0000-000094400000}"/>
    <cellStyle name="Normal 89 2" xfId="6025" xr:uid="{00000000-0005-0000-0000-000095400000}"/>
    <cellStyle name="Normal 89 3" xfId="13427" xr:uid="{00000000-0005-0000-0000-000096400000}"/>
    <cellStyle name="Normal 89 4" xfId="13428" xr:uid="{00000000-0005-0000-0000-000097400000}"/>
    <cellStyle name="Normal 9" xfId="421" xr:uid="{00000000-0005-0000-0000-000098400000}"/>
    <cellStyle name="Normal 9 2" xfId="3342" xr:uid="{00000000-0005-0000-0000-000099400000}"/>
    <cellStyle name="Normal 9 2 2" xfId="4035" xr:uid="{00000000-0005-0000-0000-00009A400000}"/>
    <cellStyle name="Normal 9 2 3" xfId="13429" xr:uid="{00000000-0005-0000-0000-00009B400000}"/>
    <cellStyle name="Normal 9 2 4" xfId="13430" xr:uid="{00000000-0005-0000-0000-00009C400000}"/>
    <cellStyle name="Normal 9 3" xfId="3343" xr:uid="{00000000-0005-0000-0000-00009D400000}"/>
    <cellStyle name="Normal 9 3 2" xfId="13431" xr:uid="{00000000-0005-0000-0000-00009E400000}"/>
    <cellStyle name="Normal 9 3 3" xfId="13432" xr:uid="{00000000-0005-0000-0000-00009F400000}"/>
    <cellStyle name="Normal 9 4" xfId="3344" xr:uid="{00000000-0005-0000-0000-0000A0400000}"/>
    <cellStyle name="Normal 9 5" xfId="3345" xr:uid="{00000000-0005-0000-0000-0000A1400000}"/>
    <cellStyle name="Normal 9 6" xfId="4034" xr:uid="{00000000-0005-0000-0000-0000A2400000}"/>
    <cellStyle name="Normal 9 7" xfId="13433" xr:uid="{00000000-0005-0000-0000-0000A3400000}"/>
    <cellStyle name="Normal 9 7 2" xfId="17886" xr:uid="{00000000-0005-0000-0000-0000A4400000}"/>
    <cellStyle name="Normal 9 8" xfId="13434" xr:uid="{00000000-0005-0000-0000-0000A5400000}"/>
    <cellStyle name="Normal 90" xfId="3346" xr:uid="{00000000-0005-0000-0000-0000A6400000}"/>
    <cellStyle name="Normal 91" xfId="3347" xr:uid="{00000000-0005-0000-0000-0000A7400000}"/>
    <cellStyle name="Normal 92" xfId="3348" xr:uid="{00000000-0005-0000-0000-0000A8400000}"/>
    <cellStyle name="Normal 92 2" xfId="13435" xr:uid="{00000000-0005-0000-0000-0000A9400000}"/>
    <cellStyle name="Normal 92 3" xfId="13436" xr:uid="{00000000-0005-0000-0000-0000AA400000}"/>
    <cellStyle name="Normal 93" xfId="3349" xr:uid="{00000000-0005-0000-0000-0000AB400000}"/>
    <cellStyle name="Normal 94" xfId="3350" xr:uid="{00000000-0005-0000-0000-0000AC400000}"/>
    <cellStyle name="Normal 95" xfId="3351" xr:uid="{00000000-0005-0000-0000-0000AD400000}"/>
    <cellStyle name="Normal 96" xfId="3352" xr:uid="{00000000-0005-0000-0000-0000AE400000}"/>
    <cellStyle name="Normal 97" xfId="3353" xr:uid="{00000000-0005-0000-0000-0000AF400000}"/>
    <cellStyle name="Normal 98" xfId="3354" xr:uid="{00000000-0005-0000-0000-0000B0400000}"/>
    <cellStyle name="Normal 99" xfId="3355" xr:uid="{00000000-0005-0000-0000-0000B1400000}"/>
    <cellStyle name="Normal,80 pts rojo, Texto chispeante" xfId="3356" xr:uid="{00000000-0005-0000-0000-0000B2400000}"/>
    <cellStyle name="Normal_Cub.1comp.san fco.-aut. Duarte 2" xfId="6193" xr:uid="{00000000-0005-0000-0000-0000B3400000}"/>
    <cellStyle name="Normal_Hoja1" xfId="616" xr:uid="{00000000-0005-0000-0000-0000B4400000}"/>
    <cellStyle name="Normal_Sheet1" xfId="6173" xr:uid="{00000000-0005-0000-0000-0000B5400000}"/>
    <cellStyle name="Notas" xfId="422" builtinId="10" customBuiltin="1"/>
    <cellStyle name="Notas 2" xfId="423" xr:uid="{00000000-0005-0000-0000-0000B7400000}"/>
    <cellStyle name="Notas 2 10" xfId="13437" xr:uid="{00000000-0005-0000-0000-0000B8400000}"/>
    <cellStyle name="Notas 2 10 2" xfId="13438" xr:uid="{00000000-0005-0000-0000-0000B9400000}"/>
    <cellStyle name="Notas 2 10 2 2" xfId="13439" xr:uid="{00000000-0005-0000-0000-0000BA400000}"/>
    <cellStyle name="Notas 2 10 2 3" xfId="17887" xr:uid="{00000000-0005-0000-0000-0000BB400000}"/>
    <cellStyle name="Notas 2 10 3" xfId="13440" xr:uid="{00000000-0005-0000-0000-0000BC400000}"/>
    <cellStyle name="Notas 2 10 3 2" xfId="17888" xr:uid="{00000000-0005-0000-0000-0000BD400000}"/>
    <cellStyle name="Notas 2 10 3 3" xfId="17889" xr:uid="{00000000-0005-0000-0000-0000BE400000}"/>
    <cellStyle name="Notas 2 10 4" xfId="17890" xr:uid="{00000000-0005-0000-0000-0000BF400000}"/>
    <cellStyle name="Notas 2 11" xfId="13441" xr:uid="{00000000-0005-0000-0000-0000C0400000}"/>
    <cellStyle name="Notas 2 11 2" xfId="13442" xr:uid="{00000000-0005-0000-0000-0000C1400000}"/>
    <cellStyle name="Notas 2 11 3" xfId="17891" xr:uid="{00000000-0005-0000-0000-0000C2400000}"/>
    <cellStyle name="Notas 2 12" xfId="13443" xr:uid="{00000000-0005-0000-0000-0000C3400000}"/>
    <cellStyle name="Notas 2 12 2" xfId="17892" xr:uid="{00000000-0005-0000-0000-0000C4400000}"/>
    <cellStyle name="Notas 2 12 3" xfId="17893" xr:uid="{00000000-0005-0000-0000-0000C5400000}"/>
    <cellStyle name="Notas 2 13" xfId="17894" xr:uid="{00000000-0005-0000-0000-0000C6400000}"/>
    <cellStyle name="Notas 2 14" xfId="17895" xr:uid="{00000000-0005-0000-0000-0000C7400000}"/>
    <cellStyle name="Notas 2 2" xfId="3357" xr:uid="{00000000-0005-0000-0000-0000C8400000}"/>
    <cellStyle name="Notas 2 2 2" xfId="3358" xr:uid="{00000000-0005-0000-0000-0000C9400000}"/>
    <cellStyle name="Notas 2 2 2 2" xfId="13444" xr:uid="{00000000-0005-0000-0000-0000CA400000}"/>
    <cellStyle name="Notas 2 2 2 2 2" xfId="13445" xr:uid="{00000000-0005-0000-0000-0000CB400000}"/>
    <cellStyle name="Notas 2 2 2 2 3" xfId="17896" xr:uid="{00000000-0005-0000-0000-0000CC400000}"/>
    <cellStyle name="Notas 2 2 2 3" xfId="13446" xr:uid="{00000000-0005-0000-0000-0000CD400000}"/>
    <cellStyle name="Notas 2 2 2 3 2" xfId="17897" xr:uid="{00000000-0005-0000-0000-0000CE400000}"/>
    <cellStyle name="Notas 2 2 2 3 3" xfId="17898" xr:uid="{00000000-0005-0000-0000-0000CF400000}"/>
    <cellStyle name="Notas 2 2 2 4" xfId="17899" xr:uid="{00000000-0005-0000-0000-0000D0400000}"/>
    <cellStyle name="Notas 2 2 2 5" xfId="17900" xr:uid="{00000000-0005-0000-0000-0000D1400000}"/>
    <cellStyle name="Notas 2 2 3" xfId="13447" xr:uid="{00000000-0005-0000-0000-0000D2400000}"/>
    <cellStyle name="Notas 2 2 3 2" xfId="13448" xr:uid="{00000000-0005-0000-0000-0000D3400000}"/>
    <cellStyle name="Notas 2 2 3 3" xfId="17901" xr:uid="{00000000-0005-0000-0000-0000D4400000}"/>
    <cellStyle name="Notas 2 2 4" xfId="13449" xr:uid="{00000000-0005-0000-0000-0000D5400000}"/>
    <cellStyle name="Notas 2 2 4 2" xfId="17902" xr:uid="{00000000-0005-0000-0000-0000D6400000}"/>
    <cellStyle name="Notas 2 2 4 3" xfId="17903" xr:uid="{00000000-0005-0000-0000-0000D7400000}"/>
    <cellStyle name="Notas 2 2 5" xfId="17904" xr:uid="{00000000-0005-0000-0000-0000D8400000}"/>
    <cellStyle name="Notas 2 2 6" xfId="17905" xr:uid="{00000000-0005-0000-0000-0000D9400000}"/>
    <cellStyle name="Notas 2 3" xfId="3359" xr:uid="{00000000-0005-0000-0000-0000DA400000}"/>
    <cellStyle name="Notas 2 3 2" xfId="13450" xr:uid="{00000000-0005-0000-0000-0000DB400000}"/>
    <cellStyle name="Notas 2 3 2 2" xfId="13451" xr:uid="{00000000-0005-0000-0000-0000DC400000}"/>
    <cellStyle name="Notas 2 3 2 3" xfId="17906" xr:uid="{00000000-0005-0000-0000-0000DD400000}"/>
    <cellStyle name="Notas 2 3 3" xfId="13452" xr:uid="{00000000-0005-0000-0000-0000DE400000}"/>
    <cellStyle name="Notas 2 3 3 2" xfId="17907" xr:uid="{00000000-0005-0000-0000-0000DF400000}"/>
    <cellStyle name="Notas 2 3 3 3" xfId="17908" xr:uid="{00000000-0005-0000-0000-0000E0400000}"/>
    <cellStyle name="Notas 2 3 4" xfId="17909" xr:uid="{00000000-0005-0000-0000-0000E1400000}"/>
    <cellStyle name="Notas 2 3 5" xfId="17910" xr:uid="{00000000-0005-0000-0000-0000E2400000}"/>
    <cellStyle name="Notas 2 4" xfId="3360" xr:uid="{00000000-0005-0000-0000-0000E3400000}"/>
    <cellStyle name="Notas 2 4 2" xfId="13453" xr:uid="{00000000-0005-0000-0000-0000E4400000}"/>
    <cellStyle name="Notas 2 4 2 2" xfId="13454" xr:uid="{00000000-0005-0000-0000-0000E5400000}"/>
    <cellStyle name="Notas 2 4 2 3" xfId="17911" xr:uid="{00000000-0005-0000-0000-0000E6400000}"/>
    <cellStyle name="Notas 2 4 3" xfId="13455" xr:uid="{00000000-0005-0000-0000-0000E7400000}"/>
    <cellStyle name="Notas 2 4 3 2" xfId="17912" xr:uid="{00000000-0005-0000-0000-0000E8400000}"/>
    <cellStyle name="Notas 2 4 3 3" xfId="17913" xr:uid="{00000000-0005-0000-0000-0000E9400000}"/>
    <cellStyle name="Notas 2 4 4" xfId="17914" xr:uid="{00000000-0005-0000-0000-0000EA400000}"/>
    <cellStyle name="Notas 2 4 5" xfId="17915" xr:uid="{00000000-0005-0000-0000-0000EB400000}"/>
    <cellStyle name="Notas 2 5" xfId="3361" xr:uid="{00000000-0005-0000-0000-0000EC400000}"/>
    <cellStyle name="Notas 2 5 2" xfId="13456" xr:uid="{00000000-0005-0000-0000-0000ED400000}"/>
    <cellStyle name="Notas 2 5 2 2" xfId="13457" xr:uid="{00000000-0005-0000-0000-0000EE400000}"/>
    <cellStyle name="Notas 2 5 2 3" xfId="17916" xr:uid="{00000000-0005-0000-0000-0000EF400000}"/>
    <cellStyle name="Notas 2 5 3" xfId="13458" xr:uid="{00000000-0005-0000-0000-0000F0400000}"/>
    <cellStyle name="Notas 2 5 3 2" xfId="17917" xr:uid="{00000000-0005-0000-0000-0000F1400000}"/>
    <cellStyle name="Notas 2 5 3 3" xfId="17918" xr:uid="{00000000-0005-0000-0000-0000F2400000}"/>
    <cellStyle name="Notas 2 5 4" xfId="17919" xr:uid="{00000000-0005-0000-0000-0000F3400000}"/>
    <cellStyle name="Notas 2 5 5" xfId="17920" xr:uid="{00000000-0005-0000-0000-0000F4400000}"/>
    <cellStyle name="Notas 2 6" xfId="3362" xr:uid="{00000000-0005-0000-0000-0000F5400000}"/>
    <cellStyle name="Notas 2 6 2" xfId="13459" xr:uid="{00000000-0005-0000-0000-0000F6400000}"/>
    <cellStyle name="Notas 2 6 2 2" xfId="13460" xr:uid="{00000000-0005-0000-0000-0000F7400000}"/>
    <cellStyle name="Notas 2 6 2 3" xfId="17921" xr:uid="{00000000-0005-0000-0000-0000F8400000}"/>
    <cellStyle name="Notas 2 6 3" xfId="13461" xr:uid="{00000000-0005-0000-0000-0000F9400000}"/>
    <cellStyle name="Notas 2 6 3 2" xfId="17922" xr:uid="{00000000-0005-0000-0000-0000FA400000}"/>
    <cellStyle name="Notas 2 6 3 3" xfId="17923" xr:uid="{00000000-0005-0000-0000-0000FB400000}"/>
    <cellStyle name="Notas 2 6 4" xfId="17924" xr:uid="{00000000-0005-0000-0000-0000FC400000}"/>
    <cellStyle name="Notas 2 6 5" xfId="17925" xr:uid="{00000000-0005-0000-0000-0000FD400000}"/>
    <cellStyle name="Notas 2 7" xfId="3363" xr:uid="{00000000-0005-0000-0000-0000FE400000}"/>
    <cellStyle name="Notas 2 7 2" xfId="13462" xr:uid="{00000000-0005-0000-0000-0000FF400000}"/>
    <cellStyle name="Notas 2 7 2 2" xfId="13463" xr:uid="{00000000-0005-0000-0000-000000410000}"/>
    <cellStyle name="Notas 2 7 2 3" xfId="17926" xr:uid="{00000000-0005-0000-0000-000001410000}"/>
    <cellStyle name="Notas 2 7 3" xfId="13464" xr:uid="{00000000-0005-0000-0000-000002410000}"/>
    <cellStyle name="Notas 2 7 3 2" xfId="17927" xr:uid="{00000000-0005-0000-0000-000003410000}"/>
    <cellStyle name="Notas 2 7 3 3" xfId="17928" xr:uid="{00000000-0005-0000-0000-000004410000}"/>
    <cellStyle name="Notas 2 7 4" xfId="17929" xr:uid="{00000000-0005-0000-0000-000005410000}"/>
    <cellStyle name="Notas 2 7 5" xfId="17930" xr:uid="{00000000-0005-0000-0000-000006410000}"/>
    <cellStyle name="Notas 2 8" xfId="4036" xr:uid="{00000000-0005-0000-0000-000007410000}"/>
    <cellStyle name="Notas 2 8 2" xfId="13465" xr:uid="{00000000-0005-0000-0000-000008410000}"/>
    <cellStyle name="Notas 2 8 2 2" xfId="13466" xr:uid="{00000000-0005-0000-0000-000009410000}"/>
    <cellStyle name="Notas 2 8 2 3" xfId="17931" xr:uid="{00000000-0005-0000-0000-00000A410000}"/>
    <cellStyle name="Notas 2 8 3" xfId="13467" xr:uid="{00000000-0005-0000-0000-00000B410000}"/>
    <cellStyle name="Notas 2 8 3 2" xfId="17932" xr:uid="{00000000-0005-0000-0000-00000C410000}"/>
    <cellStyle name="Notas 2 8 3 3" xfId="17933" xr:uid="{00000000-0005-0000-0000-00000D410000}"/>
    <cellStyle name="Notas 2 8 4" xfId="17934" xr:uid="{00000000-0005-0000-0000-00000E410000}"/>
    <cellStyle name="Notas 2 8 5" xfId="17935" xr:uid="{00000000-0005-0000-0000-00000F410000}"/>
    <cellStyle name="Notas 2 9" xfId="13468" xr:uid="{00000000-0005-0000-0000-000010410000}"/>
    <cellStyle name="Notas 2 9 2" xfId="13469" xr:uid="{00000000-0005-0000-0000-000011410000}"/>
    <cellStyle name="Notas 2 9 2 2" xfId="13470" xr:uid="{00000000-0005-0000-0000-000012410000}"/>
    <cellStyle name="Notas 2 9 2 3" xfId="17936" xr:uid="{00000000-0005-0000-0000-000013410000}"/>
    <cellStyle name="Notas 2 9 3" xfId="13471" xr:uid="{00000000-0005-0000-0000-000014410000}"/>
    <cellStyle name="Notas 2 9 3 2" xfId="17937" xr:uid="{00000000-0005-0000-0000-000015410000}"/>
    <cellStyle name="Notas 2 9 3 3" xfId="17938" xr:uid="{00000000-0005-0000-0000-000016410000}"/>
    <cellStyle name="Notas 2 9 4" xfId="17939" xr:uid="{00000000-0005-0000-0000-000017410000}"/>
    <cellStyle name="Notas 3" xfId="424" xr:uid="{00000000-0005-0000-0000-000018410000}"/>
    <cellStyle name="Notas 3 10" xfId="13472" xr:uid="{00000000-0005-0000-0000-000019410000}"/>
    <cellStyle name="Notas 3 10 2" xfId="13473" xr:uid="{00000000-0005-0000-0000-00001A410000}"/>
    <cellStyle name="Notas 3 10 2 2" xfId="13474" xr:uid="{00000000-0005-0000-0000-00001B410000}"/>
    <cellStyle name="Notas 3 10 2 3" xfId="17940" xr:uid="{00000000-0005-0000-0000-00001C410000}"/>
    <cellStyle name="Notas 3 10 3" xfId="13475" xr:uid="{00000000-0005-0000-0000-00001D410000}"/>
    <cellStyle name="Notas 3 10 3 2" xfId="17941" xr:uid="{00000000-0005-0000-0000-00001E410000}"/>
    <cellStyle name="Notas 3 10 3 3" xfId="17942" xr:uid="{00000000-0005-0000-0000-00001F410000}"/>
    <cellStyle name="Notas 3 10 4" xfId="17943" xr:uid="{00000000-0005-0000-0000-000020410000}"/>
    <cellStyle name="Notas 3 11" xfId="13476" xr:uid="{00000000-0005-0000-0000-000021410000}"/>
    <cellStyle name="Notas 3 11 2" xfId="13477" xr:uid="{00000000-0005-0000-0000-000022410000}"/>
    <cellStyle name="Notas 3 11 3" xfId="17944" xr:uid="{00000000-0005-0000-0000-000023410000}"/>
    <cellStyle name="Notas 3 12" xfId="13478" xr:uid="{00000000-0005-0000-0000-000024410000}"/>
    <cellStyle name="Notas 3 12 2" xfId="17945" xr:uid="{00000000-0005-0000-0000-000025410000}"/>
    <cellStyle name="Notas 3 12 3" xfId="17946" xr:uid="{00000000-0005-0000-0000-000026410000}"/>
    <cellStyle name="Notas 3 13" xfId="17947" xr:uid="{00000000-0005-0000-0000-000027410000}"/>
    <cellStyle name="Notas 3 14" xfId="17948" xr:uid="{00000000-0005-0000-0000-000028410000}"/>
    <cellStyle name="Notas 3 2" xfId="3364" xr:uid="{00000000-0005-0000-0000-000029410000}"/>
    <cellStyle name="Notas 3 2 2" xfId="3365" xr:uid="{00000000-0005-0000-0000-00002A410000}"/>
    <cellStyle name="Notas 3 2 2 2" xfId="13479" xr:uid="{00000000-0005-0000-0000-00002B410000}"/>
    <cellStyle name="Notas 3 2 2 2 2" xfId="13480" xr:uid="{00000000-0005-0000-0000-00002C410000}"/>
    <cellStyle name="Notas 3 2 2 2 3" xfId="17949" xr:uid="{00000000-0005-0000-0000-00002D410000}"/>
    <cellStyle name="Notas 3 2 2 3" xfId="13481" xr:uid="{00000000-0005-0000-0000-00002E410000}"/>
    <cellStyle name="Notas 3 2 2 3 2" xfId="17950" xr:uid="{00000000-0005-0000-0000-00002F410000}"/>
    <cellStyle name="Notas 3 2 2 3 3" xfId="17951" xr:uid="{00000000-0005-0000-0000-000030410000}"/>
    <cellStyle name="Notas 3 2 2 4" xfId="17952" xr:uid="{00000000-0005-0000-0000-000031410000}"/>
    <cellStyle name="Notas 3 2 2 5" xfId="17953" xr:uid="{00000000-0005-0000-0000-000032410000}"/>
    <cellStyle name="Notas 3 2 3" xfId="13482" xr:uid="{00000000-0005-0000-0000-000033410000}"/>
    <cellStyle name="Notas 3 2 3 2" xfId="13483" xr:uid="{00000000-0005-0000-0000-000034410000}"/>
    <cellStyle name="Notas 3 2 3 3" xfId="17954" xr:uid="{00000000-0005-0000-0000-000035410000}"/>
    <cellStyle name="Notas 3 2 4" xfId="13484" xr:uid="{00000000-0005-0000-0000-000036410000}"/>
    <cellStyle name="Notas 3 2 4 2" xfId="17955" xr:uid="{00000000-0005-0000-0000-000037410000}"/>
    <cellStyle name="Notas 3 2 4 3" xfId="17956" xr:uid="{00000000-0005-0000-0000-000038410000}"/>
    <cellStyle name="Notas 3 2 5" xfId="17957" xr:uid="{00000000-0005-0000-0000-000039410000}"/>
    <cellStyle name="Notas 3 2 6" xfId="17958" xr:uid="{00000000-0005-0000-0000-00003A410000}"/>
    <cellStyle name="Notas 3 3" xfId="3366" xr:uid="{00000000-0005-0000-0000-00003B410000}"/>
    <cellStyle name="Notas 3 3 2" xfId="13485" xr:uid="{00000000-0005-0000-0000-00003C410000}"/>
    <cellStyle name="Notas 3 3 2 2" xfId="13486" xr:uid="{00000000-0005-0000-0000-00003D410000}"/>
    <cellStyle name="Notas 3 3 2 3" xfId="17959" xr:uid="{00000000-0005-0000-0000-00003E410000}"/>
    <cellStyle name="Notas 3 3 3" xfId="13487" xr:uid="{00000000-0005-0000-0000-00003F410000}"/>
    <cellStyle name="Notas 3 3 3 2" xfId="17960" xr:uid="{00000000-0005-0000-0000-000040410000}"/>
    <cellStyle name="Notas 3 3 3 3" xfId="17961" xr:uid="{00000000-0005-0000-0000-000041410000}"/>
    <cellStyle name="Notas 3 3 4" xfId="17962" xr:uid="{00000000-0005-0000-0000-000042410000}"/>
    <cellStyle name="Notas 3 3 5" xfId="17963" xr:uid="{00000000-0005-0000-0000-000043410000}"/>
    <cellStyle name="Notas 3 4" xfId="3367" xr:uid="{00000000-0005-0000-0000-000044410000}"/>
    <cellStyle name="Notas 3 4 2" xfId="13488" xr:uid="{00000000-0005-0000-0000-000045410000}"/>
    <cellStyle name="Notas 3 4 2 2" xfId="13489" xr:uid="{00000000-0005-0000-0000-000046410000}"/>
    <cellStyle name="Notas 3 4 2 3" xfId="17964" xr:uid="{00000000-0005-0000-0000-000047410000}"/>
    <cellStyle name="Notas 3 4 3" xfId="13490" xr:uid="{00000000-0005-0000-0000-000048410000}"/>
    <cellStyle name="Notas 3 4 3 2" xfId="17965" xr:uid="{00000000-0005-0000-0000-000049410000}"/>
    <cellStyle name="Notas 3 4 3 3" xfId="17966" xr:uid="{00000000-0005-0000-0000-00004A410000}"/>
    <cellStyle name="Notas 3 4 4" xfId="17967" xr:uid="{00000000-0005-0000-0000-00004B410000}"/>
    <cellStyle name="Notas 3 4 5" xfId="17968" xr:uid="{00000000-0005-0000-0000-00004C410000}"/>
    <cellStyle name="Notas 3 5" xfId="3368" xr:uid="{00000000-0005-0000-0000-00004D410000}"/>
    <cellStyle name="Notas 3 5 2" xfId="13491" xr:uid="{00000000-0005-0000-0000-00004E410000}"/>
    <cellStyle name="Notas 3 5 2 2" xfId="13492" xr:uid="{00000000-0005-0000-0000-00004F410000}"/>
    <cellStyle name="Notas 3 5 2 3" xfId="17969" xr:uid="{00000000-0005-0000-0000-000050410000}"/>
    <cellStyle name="Notas 3 5 3" xfId="13493" xr:uid="{00000000-0005-0000-0000-000051410000}"/>
    <cellStyle name="Notas 3 5 3 2" xfId="17970" xr:uid="{00000000-0005-0000-0000-000052410000}"/>
    <cellStyle name="Notas 3 5 3 3" xfId="17971" xr:uid="{00000000-0005-0000-0000-000053410000}"/>
    <cellStyle name="Notas 3 5 4" xfId="17972" xr:uid="{00000000-0005-0000-0000-000054410000}"/>
    <cellStyle name="Notas 3 5 5" xfId="17973" xr:uid="{00000000-0005-0000-0000-000055410000}"/>
    <cellStyle name="Notas 3 6" xfId="3369" xr:uid="{00000000-0005-0000-0000-000056410000}"/>
    <cellStyle name="Notas 3 6 2" xfId="13494" xr:uid="{00000000-0005-0000-0000-000057410000}"/>
    <cellStyle name="Notas 3 6 2 2" xfId="13495" xr:uid="{00000000-0005-0000-0000-000058410000}"/>
    <cellStyle name="Notas 3 6 2 3" xfId="17974" xr:uid="{00000000-0005-0000-0000-000059410000}"/>
    <cellStyle name="Notas 3 6 3" xfId="13496" xr:uid="{00000000-0005-0000-0000-00005A410000}"/>
    <cellStyle name="Notas 3 6 3 2" xfId="17975" xr:uid="{00000000-0005-0000-0000-00005B410000}"/>
    <cellStyle name="Notas 3 6 3 3" xfId="17976" xr:uid="{00000000-0005-0000-0000-00005C410000}"/>
    <cellStyle name="Notas 3 6 4" xfId="17977" xr:uid="{00000000-0005-0000-0000-00005D410000}"/>
    <cellStyle name="Notas 3 6 5" xfId="17978" xr:uid="{00000000-0005-0000-0000-00005E410000}"/>
    <cellStyle name="Notas 3 7" xfId="3370" xr:uid="{00000000-0005-0000-0000-00005F410000}"/>
    <cellStyle name="Notas 3 7 2" xfId="13497" xr:uid="{00000000-0005-0000-0000-000060410000}"/>
    <cellStyle name="Notas 3 7 2 2" xfId="13498" xr:uid="{00000000-0005-0000-0000-000061410000}"/>
    <cellStyle name="Notas 3 7 2 3" xfId="17979" xr:uid="{00000000-0005-0000-0000-000062410000}"/>
    <cellStyle name="Notas 3 7 3" xfId="13499" xr:uid="{00000000-0005-0000-0000-000063410000}"/>
    <cellStyle name="Notas 3 7 3 2" xfId="17980" xr:uid="{00000000-0005-0000-0000-000064410000}"/>
    <cellStyle name="Notas 3 7 3 3" xfId="17981" xr:uid="{00000000-0005-0000-0000-000065410000}"/>
    <cellStyle name="Notas 3 7 4" xfId="17982" xr:uid="{00000000-0005-0000-0000-000066410000}"/>
    <cellStyle name="Notas 3 7 5" xfId="17983" xr:uid="{00000000-0005-0000-0000-000067410000}"/>
    <cellStyle name="Notas 3 8" xfId="4037" xr:uid="{00000000-0005-0000-0000-000068410000}"/>
    <cellStyle name="Notas 3 8 2" xfId="13500" xr:uid="{00000000-0005-0000-0000-000069410000}"/>
    <cellStyle name="Notas 3 8 2 2" xfId="13501" xr:uid="{00000000-0005-0000-0000-00006A410000}"/>
    <cellStyle name="Notas 3 8 2 3" xfId="17984" xr:uid="{00000000-0005-0000-0000-00006B410000}"/>
    <cellStyle name="Notas 3 8 3" xfId="13502" xr:uid="{00000000-0005-0000-0000-00006C410000}"/>
    <cellStyle name="Notas 3 8 3 2" xfId="17985" xr:uid="{00000000-0005-0000-0000-00006D410000}"/>
    <cellStyle name="Notas 3 8 3 3" xfId="17986" xr:uid="{00000000-0005-0000-0000-00006E410000}"/>
    <cellStyle name="Notas 3 8 4" xfId="17987" xr:uid="{00000000-0005-0000-0000-00006F410000}"/>
    <cellStyle name="Notas 3 8 5" xfId="17988" xr:uid="{00000000-0005-0000-0000-000070410000}"/>
    <cellStyle name="Notas 3 9" xfId="13503" xr:uid="{00000000-0005-0000-0000-000071410000}"/>
    <cellStyle name="Notas 3 9 2" xfId="13504" xr:uid="{00000000-0005-0000-0000-000072410000}"/>
    <cellStyle name="Notas 3 9 2 2" xfId="13505" xr:uid="{00000000-0005-0000-0000-000073410000}"/>
    <cellStyle name="Notas 3 9 2 3" xfId="17989" xr:uid="{00000000-0005-0000-0000-000074410000}"/>
    <cellStyle name="Notas 3 9 3" xfId="13506" xr:uid="{00000000-0005-0000-0000-000075410000}"/>
    <cellStyle name="Notas 3 9 3 2" xfId="17990" xr:uid="{00000000-0005-0000-0000-000076410000}"/>
    <cellStyle name="Notas 3 9 3 3" xfId="17991" xr:uid="{00000000-0005-0000-0000-000077410000}"/>
    <cellStyle name="Notas 3 9 4" xfId="17992" xr:uid="{00000000-0005-0000-0000-000078410000}"/>
    <cellStyle name="Notas 4" xfId="425" xr:uid="{00000000-0005-0000-0000-000079410000}"/>
    <cellStyle name="Notas 4 10" xfId="13507" xr:uid="{00000000-0005-0000-0000-00007A410000}"/>
    <cellStyle name="Notas 4 10 2" xfId="13508" xr:uid="{00000000-0005-0000-0000-00007B410000}"/>
    <cellStyle name="Notas 4 10 2 2" xfId="13509" xr:uid="{00000000-0005-0000-0000-00007C410000}"/>
    <cellStyle name="Notas 4 10 2 3" xfId="17993" xr:uid="{00000000-0005-0000-0000-00007D410000}"/>
    <cellStyle name="Notas 4 10 3" xfId="13510" xr:uid="{00000000-0005-0000-0000-00007E410000}"/>
    <cellStyle name="Notas 4 10 3 2" xfId="17994" xr:uid="{00000000-0005-0000-0000-00007F410000}"/>
    <cellStyle name="Notas 4 10 3 3" xfId="17995" xr:uid="{00000000-0005-0000-0000-000080410000}"/>
    <cellStyle name="Notas 4 10 4" xfId="17996" xr:uid="{00000000-0005-0000-0000-000081410000}"/>
    <cellStyle name="Notas 4 11" xfId="13511" xr:uid="{00000000-0005-0000-0000-000082410000}"/>
    <cellStyle name="Notas 4 11 2" xfId="13512" xr:uid="{00000000-0005-0000-0000-000083410000}"/>
    <cellStyle name="Notas 4 11 3" xfId="17997" xr:uid="{00000000-0005-0000-0000-000084410000}"/>
    <cellStyle name="Notas 4 12" xfId="13513" xr:uid="{00000000-0005-0000-0000-000085410000}"/>
    <cellStyle name="Notas 4 12 2" xfId="17998" xr:uid="{00000000-0005-0000-0000-000086410000}"/>
    <cellStyle name="Notas 4 12 3" xfId="17999" xr:uid="{00000000-0005-0000-0000-000087410000}"/>
    <cellStyle name="Notas 4 13" xfId="18000" xr:uid="{00000000-0005-0000-0000-000088410000}"/>
    <cellStyle name="Notas 4 14" xfId="18001" xr:uid="{00000000-0005-0000-0000-000089410000}"/>
    <cellStyle name="Notas 4 2" xfId="3371" xr:uid="{00000000-0005-0000-0000-00008A410000}"/>
    <cellStyle name="Notas 4 2 2" xfId="3372" xr:uid="{00000000-0005-0000-0000-00008B410000}"/>
    <cellStyle name="Notas 4 2 2 2" xfId="13514" xr:uid="{00000000-0005-0000-0000-00008C410000}"/>
    <cellStyle name="Notas 4 2 2 2 2" xfId="13515" xr:uid="{00000000-0005-0000-0000-00008D410000}"/>
    <cellStyle name="Notas 4 2 2 2 3" xfId="18002" xr:uid="{00000000-0005-0000-0000-00008E410000}"/>
    <cellStyle name="Notas 4 2 2 3" xfId="13516" xr:uid="{00000000-0005-0000-0000-00008F410000}"/>
    <cellStyle name="Notas 4 2 2 3 2" xfId="18003" xr:uid="{00000000-0005-0000-0000-000090410000}"/>
    <cellStyle name="Notas 4 2 2 3 3" xfId="18004" xr:uid="{00000000-0005-0000-0000-000091410000}"/>
    <cellStyle name="Notas 4 2 2 4" xfId="18005" xr:uid="{00000000-0005-0000-0000-000092410000}"/>
    <cellStyle name="Notas 4 2 2 5" xfId="18006" xr:uid="{00000000-0005-0000-0000-000093410000}"/>
    <cellStyle name="Notas 4 2 3" xfId="13517" xr:uid="{00000000-0005-0000-0000-000094410000}"/>
    <cellStyle name="Notas 4 2 3 2" xfId="13518" xr:uid="{00000000-0005-0000-0000-000095410000}"/>
    <cellStyle name="Notas 4 2 3 3" xfId="18007" xr:uid="{00000000-0005-0000-0000-000096410000}"/>
    <cellStyle name="Notas 4 2 4" xfId="13519" xr:uid="{00000000-0005-0000-0000-000097410000}"/>
    <cellStyle name="Notas 4 2 4 2" xfId="18008" xr:uid="{00000000-0005-0000-0000-000098410000}"/>
    <cellStyle name="Notas 4 2 4 3" xfId="18009" xr:uid="{00000000-0005-0000-0000-000099410000}"/>
    <cellStyle name="Notas 4 2 5" xfId="18010" xr:uid="{00000000-0005-0000-0000-00009A410000}"/>
    <cellStyle name="Notas 4 2 6" xfId="18011" xr:uid="{00000000-0005-0000-0000-00009B410000}"/>
    <cellStyle name="Notas 4 3" xfId="3373" xr:uid="{00000000-0005-0000-0000-00009C410000}"/>
    <cellStyle name="Notas 4 3 2" xfId="13520" xr:uid="{00000000-0005-0000-0000-00009D410000}"/>
    <cellStyle name="Notas 4 3 2 2" xfId="13521" xr:uid="{00000000-0005-0000-0000-00009E410000}"/>
    <cellStyle name="Notas 4 3 2 3" xfId="18012" xr:uid="{00000000-0005-0000-0000-00009F410000}"/>
    <cellStyle name="Notas 4 3 3" xfId="13522" xr:uid="{00000000-0005-0000-0000-0000A0410000}"/>
    <cellStyle name="Notas 4 3 3 2" xfId="18013" xr:uid="{00000000-0005-0000-0000-0000A1410000}"/>
    <cellStyle name="Notas 4 3 3 3" xfId="18014" xr:uid="{00000000-0005-0000-0000-0000A2410000}"/>
    <cellStyle name="Notas 4 3 4" xfId="18015" xr:uid="{00000000-0005-0000-0000-0000A3410000}"/>
    <cellStyle name="Notas 4 3 5" xfId="18016" xr:uid="{00000000-0005-0000-0000-0000A4410000}"/>
    <cellStyle name="Notas 4 4" xfId="3374" xr:uid="{00000000-0005-0000-0000-0000A5410000}"/>
    <cellStyle name="Notas 4 4 2" xfId="13523" xr:uid="{00000000-0005-0000-0000-0000A6410000}"/>
    <cellStyle name="Notas 4 4 2 2" xfId="13524" xr:uid="{00000000-0005-0000-0000-0000A7410000}"/>
    <cellStyle name="Notas 4 4 2 3" xfId="18017" xr:uid="{00000000-0005-0000-0000-0000A8410000}"/>
    <cellStyle name="Notas 4 4 3" xfId="13525" xr:uid="{00000000-0005-0000-0000-0000A9410000}"/>
    <cellStyle name="Notas 4 4 3 2" xfId="18018" xr:uid="{00000000-0005-0000-0000-0000AA410000}"/>
    <cellStyle name="Notas 4 4 3 3" xfId="18019" xr:uid="{00000000-0005-0000-0000-0000AB410000}"/>
    <cellStyle name="Notas 4 4 4" xfId="18020" xr:uid="{00000000-0005-0000-0000-0000AC410000}"/>
    <cellStyle name="Notas 4 4 5" xfId="18021" xr:uid="{00000000-0005-0000-0000-0000AD410000}"/>
    <cellStyle name="Notas 4 5" xfId="3375" xr:uid="{00000000-0005-0000-0000-0000AE410000}"/>
    <cellStyle name="Notas 4 5 2" xfId="13526" xr:uid="{00000000-0005-0000-0000-0000AF410000}"/>
    <cellStyle name="Notas 4 5 2 2" xfId="13527" xr:uid="{00000000-0005-0000-0000-0000B0410000}"/>
    <cellStyle name="Notas 4 5 2 3" xfId="18022" xr:uid="{00000000-0005-0000-0000-0000B1410000}"/>
    <cellStyle name="Notas 4 5 3" xfId="13528" xr:uid="{00000000-0005-0000-0000-0000B2410000}"/>
    <cellStyle name="Notas 4 5 3 2" xfId="18023" xr:uid="{00000000-0005-0000-0000-0000B3410000}"/>
    <cellStyle name="Notas 4 5 3 3" xfId="18024" xr:uid="{00000000-0005-0000-0000-0000B4410000}"/>
    <cellStyle name="Notas 4 5 4" xfId="18025" xr:uid="{00000000-0005-0000-0000-0000B5410000}"/>
    <cellStyle name="Notas 4 5 5" xfId="18026" xr:uid="{00000000-0005-0000-0000-0000B6410000}"/>
    <cellStyle name="Notas 4 6" xfId="3376" xr:uid="{00000000-0005-0000-0000-0000B7410000}"/>
    <cellStyle name="Notas 4 6 2" xfId="13529" xr:uid="{00000000-0005-0000-0000-0000B8410000}"/>
    <cellStyle name="Notas 4 6 2 2" xfId="13530" xr:uid="{00000000-0005-0000-0000-0000B9410000}"/>
    <cellStyle name="Notas 4 6 2 3" xfId="18027" xr:uid="{00000000-0005-0000-0000-0000BA410000}"/>
    <cellStyle name="Notas 4 6 3" xfId="13531" xr:uid="{00000000-0005-0000-0000-0000BB410000}"/>
    <cellStyle name="Notas 4 6 3 2" xfId="18028" xr:uid="{00000000-0005-0000-0000-0000BC410000}"/>
    <cellStyle name="Notas 4 6 3 3" xfId="18029" xr:uid="{00000000-0005-0000-0000-0000BD410000}"/>
    <cellStyle name="Notas 4 6 4" xfId="18030" xr:uid="{00000000-0005-0000-0000-0000BE410000}"/>
    <cellStyle name="Notas 4 6 5" xfId="18031" xr:uid="{00000000-0005-0000-0000-0000BF410000}"/>
    <cellStyle name="Notas 4 7" xfId="3377" xr:uid="{00000000-0005-0000-0000-0000C0410000}"/>
    <cellStyle name="Notas 4 7 2" xfId="13532" xr:uid="{00000000-0005-0000-0000-0000C1410000}"/>
    <cellStyle name="Notas 4 7 2 2" xfId="13533" xr:uid="{00000000-0005-0000-0000-0000C2410000}"/>
    <cellStyle name="Notas 4 7 2 3" xfId="18032" xr:uid="{00000000-0005-0000-0000-0000C3410000}"/>
    <cellStyle name="Notas 4 7 3" xfId="13534" xr:uid="{00000000-0005-0000-0000-0000C4410000}"/>
    <cellStyle name="Notas 4 7 3 2" xfId="18033" xr:uid="{00000000-0005-0000-0000-0000C5410000}"/>
    <cellStyle name="Notas 4 7 3 3" xfId="18034" xr:uid="{00000000-0005-0000-0000-0000C6410000}"/>
    <cellStyle name="Notas 4 7 4" xfId="18035" xr:uid="{00000000-0005-0000-0000-0000C7410000}"/>
    <cellStyle name="Notas 4 7 5" xfId="18036" xr:uid="{00000000-0005-0000-0000-0000C8410000}"/>
    <cellStyle name="Notas 4 8" xfId="4038" xr:uid="{00000000-0005-0000-0000-0000C9410000}"/>
    <cellStyle name="Notas 4 8 2" xfId="13535" xr:uid="{00000000-0005-0000-0000-0000CA410000}"/>
    <cellStyle name="Notas 4 8 2 2" xfId="13536" xr:uid="{00000000-0005-0000-0000-0000CB410000}"/>
    <cellStyle name="Notas 4 8 2 3" xfId="18037" xr:uid="{00000000-0005-0000-0000-0000CC410000}"/>
    <cellStyle name="Notas 4 8 3" xfId="13537" xr:uid="{00000000-0005-0000-0000-0000CD410000}"/>
    <cellStyle name="Notas 4 8 3 2" xfId="18038" xr:uid="{00000000-0005-0000-0000-0000CE410000}"/>
    <cellStyle name="Notas 4 8 3 3" xfId="18039" xr:uid="{00000000-0005-0000-0000-0000CF410000}"/>
    <cellStyle name="Notas 4 8 4" xfId="18040" xr:uid="{00000000-0005-0000-0000-0000D0410000}"/>
    <cellStyle name="Notas 4 8 5" xfId="18041" xr:uid="{00000000-0005-0000-0000-0000D1410000}"/>
    <cellStyle name="Notas 4 9" xfId="13538" xr:uid="{00000000-0005-0000-0000-0000D2410000}"/>
    <cellStyle name="Notas 4 9 2" xfId="13539" xr:uid="{00000000-0005-0000-0000-0000D3410000}"/>
    <cellStyle name="Notas 4 9 2 2" xfId="13540" xr:uid="{00000000-0005-0000-0000-0000D4410000}"/>
    <cellStyle name="Notas 4 9 2 3" xfId="18042" xr:uid="{00000000-0005-0000-0000-0000D5410000}"/>
    <cellStyle name="Notas 4 9 3" xfId="13541" xr:uid="{00000000-0005-0000-0000-0000D6410000}"/>
    <cellStyle name="Notas 4 9 3 2" xfId="18043" xr:uid="{00000000-0005-0000-0000-0000D7410000}"/>
    <cellStyle name="Notas 4 9 3 3" xfId="18044" xr:uid="{00000000-0005-0000-0000-0000D8410000}"/>
    <cellStyle name="Notas 4 9 4" xfId="18045" xr:uid="{00000000-0005-0000-0000-0000D9410000}"/>
    <cellStyle name="Notas 5" xfId="19389" xr:uid="{00000000-0005-0000-0000-0000DA410000}"/>
    <cellStyle name="Note" xfId="426" xr:uid="{00000000-0005-0000-0000-0000DB410000}"/>
    <cellStyle name="Note 10" xfId="13542" xr:uid="{00000000-0005-0000-0000-0000DC410000}"/>
    <cellStyle name="Note 10 2" xfId="13543" xr:uid="{00000000-0005-0000-0000-0000DD410000}"/>
    <cellStyle name="Note 10 2 2" xfId="13544" xr:uid="{00000000-0005-0000-0000-0000DE410000}"/>
    <cellStyle name="Note 10 2 3" xfId="18046" xr:uid="{00000000-0005-0000-0000-0000DF410000}"/>
    <cellStyle name="Note 10 3" xfId="13545" xr:uid="{00000000-0005-0000-0000-0000E0410000}"/>
    <cellStyle name="Note 10 3 2" xfId="18047" xr:uid="{00000000-0005-0000-0000-0000E1410000}"/>
    <cellStyle name="Note 10 3 3" xfId="18048" xr:uid="{00000000-0005-0000-0000-0000E2410000}"/>
    <cellStyle name="Note 10 4" xfId="18049" xr:uid="{00000000-0005-0000-0000-0000E3410000}"/>
    <cellStyle name="Note 11" xfId="13546" xr:uid="{00000000-0005-0000-0000-0000E4410000}"/>
    <cellStyle name="Note 11 2" xfId="13547" xr:uid="{00000000-0005-0000-0000-0000E5410000}"/>
    <cellStyle name="Note 11 3" xfId="18050" xr:uid="{00000000-0005-0000-0000-0000E6410000}"/>
    <cellStyle name="Note 12" xfId="13548" xr:uid="{00000000-0005-0000-0000-0000E7410000}"/>
    <cellStyle name="Note 12 2" xfId="18051" xr:uid="{00000000-0005-0000-0000-0000E8410000}"/>
    <cellStyle name="Note 12 3" xfId="18052" xr:uid="{00000000-0005-0000-0000-0000E9410000}"/>
    <cellStyle name="Note 13" xfId="18053" xr:uid="{00000000-0005-0000-0000-0000EA410000}"/>
    <cellStyle name="Note 14" xfId="18054" xr:uid="{00000000-0005-0000-0000-0000EB410000}"/>
    <cellStyle name="Note 2" xfId="3378" xr:uid="{00000000-0005-0000-0000-0000EC410000}"/>
    <cellStyle name="Note 2 10" xfId="13549" xr:uid="{00000000-0005-0000-0000-0000ED410000}"/>
    <cellStyle name="Note 2 10 2" xfId="13550" xr:uid="{00000000-0005-0000-0000-0000EE410000}"/>
    <cellStyle name="Note 2 10 3" xfId="18055" xr:uid="{00000000-0005-0000-0000-0000EF410000}"/>
    <cellStyle name="Note 2 11" xfId="13551" xr:uid="{00000000-0005-0000-0000-0000F0410000}"/>
    <cellStyle name="Note 2 11 2" xfId="18056" xr:uid="{00000000-0005-0000-0000-0000F1410000}"/>
    <cellStyle name="Note 2 11 3" xfId="18057" xr:uid="{00000000-0005-0000-0000-0000F2410000}"/>
    <cellStyle name="Note 2 12" xfId="18058" xr:uid="{00000000-0005-0000-0000-0000F3410000}"/>
    <cellStyle name="Note 2 13" xfId="18059" xr:uid="{00000000-0005-0000-0000-0000F4410000}"/>
    <cellStyle name="Note 2 2" xfId="3379" xr:uid="{00000000-0005-0000-0000-0000F5410000}"/>
    <cellStyle name="Note 2 2 2" xfId="3380" xr:uid="{00000000-0005-0000-0000-0000F6410000}"/>
    <cellStyle name="Note 2 2 2 2" xfId="13552" xr:uid="{00000000-0005-0000-0000-0000F7410000}"/>
    <cellStyle name="Note 2 2 2 2 2" xfId="13553" xr:uid="{00000000-0005-0000-0000-0000F8410000}"/>
    <cellStyle name="Note 2 2 2 2 3" xfId="18060" xr:uid="{00000000-0005-0000-0000-0000F9410000}"/>
    <cellStyle name="Note 2 2 2 3" xfId="13554" xr:uid="{00000000-0005-0000-0000-0000FA410000}"/>
    <cellStyle name="Note 2 2 2 3 2" xfId="18061" xr:uid="{00000000-0005-0000-0000-0000FB410000}"/>
    <cellStyle name="Note 2 2 2 3 3" xfId="18062" xr:uid="{00000000-0005-0000-0000-0000FC410000}"/>
    <cellStyle name="Note 2 2 2 4" xfId="18063" xr:uid="{00000000-0005-0000-0000-0000FD410000}"/>
    <cellStyle name="Note 2 2 2 5" xfId="18064" xr:uid="{00000000-0005-0000-0000-0000FE410000}"/>
    <cellStyle name="Note 2 2 3" xfId="13555" xr:uid="{00000000-0005-0000-0000-0000FF410000}"/>
    <cellStyle name="Note 2 2 3 2" xfId="13556" xr:uid="{00000000-0005-0000-0000-000000420000}"/>
    <cellStyle name="Note 2 2 3 3" xfId="18065" xr:uid="{00000000-0005-0000-0000-000001420000}"/>
    <cellStyle name="Note 2 2 4" xfId="13557" xr:uid="{00000000-0005-0000-0000-000002420000}"/>
    <cellStyle name="Note 2 2 4 2" xfId="18066" xr:uid="{00000000-0005-0000-0000-000003420000}"/>
    <cellStyle name="Note 2 2 4 3" xfId="18067" xr:uid="{00000000-0005-0000-0000-000004420000}"/>
    <cellStyle name="Note 2 2 5" xfId="18068" xr:uid="{00000000-0005-0000-0000-000005420000}"/>
    <cellStyle name="Note 2 2 6" xfId="18069" xr:uid="{00000000-0005-0000-0000-000006420000}"/>
    <cellStyle name="Note 2 3" xfId="3381" xr:uid="{00000000-0005-0000-0000-000007420000}"/>
    <cellStyle name="Note 2 3 2" xfId="13558" xr:uid="{00000000-0005-0000-0000-000008420000}"/>
    <cellStyle name="Note 2 3 2 2" xfId="13559" xr:uid="{00000000-0005-0000-0000-000009420000}"/>
    <cellStyle name="Note 2 3 2 3" xfId="18070" xr:uid="{00000000-0005-0000-0000-00000A420000}"/>
    <cellStyle name="Note 2 3 3" xfId="13560" xr:uid="{00000000-0005-0000-0000-00000B420000}"/>
    <cellStyle name="Note 2 3 3 2" xfId="18071" xr:uid="{00000000-0005-0000-0000-00000C420000}"/>
    <cellStyle name="Note 2 3 3 3" xfId="18072" xr:uid="{00000000-0005-0000-0000-00000D420000}"/>
    <cellStyle name="Note 2 3 4" xfId="18073" xr:uid="{00000000-0005-0000-0000-00000E420000}"/>
    <cellStyle name="Note 2 3 5" xfId="18074" xr:uid="{00000000-0005-0000-0000-00000F420000}"/>
    <cellStyle name="Note 2 4" xfId="3382" xr:uid="{00000000-0005-0000-0000-000010420000}"/>
    <cellStyle name="Note 2 4 2" xfId="13561" xr:uid="{00000000-0005-0000-0000-000011420000}"/>
    <cellStyle name="Note 2 4 2 2" xfId="13562" xr:uid="{00000000-0005-0000-0000-000012420000}"/>
    <cellStyle name="Note 2 4 2 3" xfId="18075" xr:uid="{00000000-0005-0000-0000-000013420000}"/>
    <cellStyle name="Note 2 4 3" xfId="13563" xr:uid="{00000000-0005-0000-0000-000014420000}"/>
    <cellStyle name="Note 2 4 3 2" xfId="18076" xr:uid="{00000000-0005-0000-0000-000015420000}"/>
    <cellStyle name="Note 2 4 3 3" xfId="18077" xr:uid="{00000000-0005-0000-0000-000016420000}"/>
    <cellStyle name="Note 2 4 4" xfId="18078" xr:uid="{00000000-0005-0000-0000-000017420000}"/>
    <cellStyle name="Note 2 4 5" xfId="18079" xr:uid="{00000000-0005-0000-0000-000018420000}"/>
    <cellStyle name="Note 2 5" xfId="3383" xr:uid="{00000000-0005-0000-0000-000019420000}"/>
    <cellStyle name="Note 2 5 2" xfId="13564" xr:uid="{00000000-0005-0000-0000-00001A420000}"/>
    <cellStyle name="Note 2 5 2 2" xfId="13565" xr:uid="{00000000-0005-0000-0000-00001B420000}"/>
    <cellStyle name="Note 2 5 2 3" xfId="18080" xr:uid="{00000000-0005-0000-0000-00001C420000}"/>
    <cellStyle name="Note 2 5 3" xfId="13566" xr:uid="{00000000-0005-0000-0000-00001D420000}"/>
    <cellStyle name="Note 2 5 3 2" xfId="18081" xr:uid="{00000000-0005-0000-0000-00001E420000}"/>
    <cellStyle name="Note 2 5 3 3" xfId="18082" xr:uid="{00000000-0005-0000-0000-00001F420000}"/>
    <cellStyle name="Note 2 5 4" xfId="18083" xr:uid="{00000000-0005-0000-0000-000020420000}"/>
    <cellStyle name="Note 2 5 5" xfId="18084" xr:uid="{00000000-0005-0000-0000-000021420000}"/>
    <cellStyle name="Note 2 6" xfId="3384" xr:uid="{00000000-0005-0000-0000-000022420000}"/>
    <cellStyle name="Note 2 6 2" xfId="13567" xr:uid="{00000000-0005-0000-0000-000023420000}"/>
    <cellStyle name="Note 2 6 2 2" xfId="13568" xr:uid="{00000000-0005-0000-0000-000024420000}"/>
    <cellStyle name="Note 2 6 2 3" xfId="18085" xr:uid="{00000000-0005-0000-0000-000025420000}"/>
    <cellStyle name="Note 2 6 3" xfId="13569" xr:uid="{00000000-0005-0000-0000-000026420000}"/>
    <cellStyle name="Note 2 6 3 2" xfId="18086" xr:uid="{00000000-0005-0000-0000-000027420000}"/>
    <cellStyle name="Note 2 6 3 3" xfId="18087" xr:uid="{00000000-0005-0000-0000-000028420000}"/>
    <cellStyle name="Note 2 6 4" xfId="18088" xr:uid="{00000000-0005-0000-0000-000029420000}"/>
    <cellStyle name="Note 2 6 5" xfId="18089" xr:uid="{00000000-0005-0000-0000-00002A420000}"/>
    <cellStyle name="Note 2 7" xfId="3385" xr:uid="{00000000-0005-0000-0000-00002B420000}"/>
    <cellStyle name="Note 2 7 2" xfId="13570" xr:uid="{00000000-0005-0000-0000-00002C420000}"/>
    <cellStyle name="Note 2 7 2 2" xfId="13571" xr:uid="{00000000-0005-0000-0000-00002D420000}"/>
    <cellStyle name="Note 2 7 2 3" xfId="18090" xr:uid="{00000000-0005-0000-0000-00002E420000}"/>
    <cellStyle name="Note 2 7 3" xfId="13572" xr:uid="{00000000-0005-0000-0000-00002F420000}"/>
    <cellStyle name="Note 2 7 3 2" xfId="18091" xr:uid="{00000000-0005-0000-0000-000030420000}"/>
    <cellStyle name="Note 2 7 3 3" xfId="18092" xr:uid="{00000000-0005-0000-0000-000031420000}"/>
    <cellStyle name="Note 2 7 4" xfId="18093" xr:uid="{00000000-0005-0000-0000-000032420000}"/>
    <cellStyle name="Note 2 7 5" xfId="18094" xr:uid="{00000000-0005-0000-0000-000033420000}"/>
    <cellStyle name="Note 2 8" xfId="13573" xr:uid="{00000000-0005-0000-0000-000034420000}"/>
    <cellStyle name="Note 2 8 2" xfId="13574" xr:uid="{00000000-0005-0000-0000-000035420000}"/>
    <cellStyle name="Note 2 8 2 2" xfId="13575" xr:uid="{00000000-0005-0000-0000-000036420000}"/>
    <cellStyle name="Note 2 8 2 3" xfId="18095" xr:uid="{00000000-0005-0000-0000-000037420000}"/>
    <cellStyle name="Note 2 8 3" xfId="13576" xr:uid="{00000000-0005-0000-0000-000038420000}"/>
    <cellStyle name="Note 2 8 3 2" xfId="18096" xr:uid="{00000000-0005-0000-0000-000039420000}"/>
    <cellStyle name="Note 2 8 3 3" xfId="18097" xr:uid="{00000000-0005-0000-0000-00003A420000}"/>
    <cellStyle name="Note 2 8 4" xfId="18098" xr:uid="{00000000-0005-0000-0000-00003B420000}"/>
    <cellStyle name="Note 2 9" xfId="13577" xr:uid="{00000000-0005-0000-0000-00003C420000}"/>
    <cellStyle name="Note 2 9 2" xfId="13578" xr:uid="{00000000-0005-0000-0000-00003D420000}"/>
    <cellStyle name="Note 2 9 2 2" xfId="13579" xr:uid="{00000000-0005-0000-0000-00003E420000}"/>
    <cellStyle name="Note 2 9 2 3" xfId="18099" xr:uid="{00000000-0005-0000-0000-00003F420000}"/>
    <cellStyle name="Note 2 9 3" xfId="13580" xr:uid="{00000000-0005-0000-0000-000040420000}"/>
    <cellStyle name="Note 2 9 3 2" xfId="18100" xr:uid="{00000000-0005-0000-0000-000041420000}"/>
    <cellStyle name="Note 2 9 3 3" xfId="18101" xr:uid="{00000000-0005-0000-0000-000042420000}"/>
    <cellStyle name="Note 2 9 4" xfId="18102" xr:uid="{00000000-0005-0000-0000-000043420000}"/>
    <cellStyle name="Note 3" xfId="3386" xr:uid="{00000000-0005-0000-0000-000044420000}"/>
    <cellStyle name="Note 3 2" xfId="3387" xr:uid="{00000000-0005-0000-0000-000045420000}"/>
    <cellStyle name="Note 3 2 2" xfId="13581" xr:uid="{00000000-0005-0000-0000-000046420000}"/>
    <cellStyle name="Note 3 2 2 2" xfId="13582" xr:uid="{00000000-0005-0000-0000-000047420000}"/>
    <cellStyle name="Note 3 2 2 3" xfId="18103" xr:uid="{00000000-0005-0000-0000-000048420000}"/>
    <cellStyle name="Note 3 2 3" xfId="13583" xr:uid="{00000000-0005-0000-0000-000049420000}"/>
    <cellStyle name="Note 3 2 3 2" xfId="18104" xr:uid="{00000000-0005-0000-0000-00004A420000}"/>
    <cellStyle name="Note 3 2 3 3" xfId="18105" xr:uid="{00000000-0005-0000-0000-00004B420000}"/>
    <cellStyle name="Note 3 2 4" xfId="18106" xr:uid="{00000000-0005-0000-0000-00004C420000}"/>
    <cellStyle name="Note 3 2 5" xfId="18107" xr:uid="{00000000-0005-0000-0000-00004D420000}"/>
    <cellStyle name="Note 3 3" xfId="13584" xr:uid="{00000000-0005-0000-0000-00004E420000}"/>
    <cellStyle name="Note 3 3 2" xfId="13585" xr:uid="{00000000-0005-0000-0000-00004F420000}"/>
    <cellStyle name="Note 3 3 3" xfId="18108" xr:uid="{00000000-0005-0000-0000-000050420000}"/>
    <cellStyle name="Note 3 4" xfId="13586" xr:uid="{00000000-0005-0000-0000-000051420000}"/>
    <cellStyle name="Note 3 4 2" xfId="18109" xr:uid="{00000000-0005-0000-0000-000052420000}"/>
    <cellStyle name="Note 3 4 3" xfId="18110" xr:uid="{00000000-0005-0000-0000-000053420000}"/>
    <cellStyle name="Note 3 5" xfId="18111" xr:uid="{00000000-0005-0000-0000-000054420000}"/>
    <cellStyle name="Note 3 6" xfId="18112" xr:uid="{00000000-0005-0000-0000-000055420000}"/>
    <cellStyle name="Note 4" xfId="3388" xr:uid="{00000000-0005-0000-0000-000056420000}"/>
    <cellStyle name="Note 4 2" xfId="13587" xr:uid="{00000000-0005-0000-0000-000057420000}"/>
    <cellStyle name="Note 4 2 2" xfId="13588" xr:uid="{00000000-0005-0000-0000-000058420000}"/>
    <cellStyle name="Note 4 2 3" xfId="18113" xr:uid="{00000000-0005-0000-0000-000059420000}"/>
    <cellStyle name="Note 4 3" xfId="13589" xr:uid="{00000000-0005-0000-0000-00005A420000}"/>
    <cellStyle name="Note 4 3 2" xfId="18114" xr:uid="{00000000-0005-0000-0000-00005B420000}"/>
    <cellStyle name="Note 4 3 3" xfId="18115" xr:uid="{00000000-0005-0000-0000-00005C420000}"/>
    <cellStyle name="Note 4 4" xfId="18116" xr:uid="{00000000-0005-0000-0000-00005D420000}"/>
    <cellStyle name="Note 4 5" xfId="18117" xr:uid="{00000000-0005-0000-0000-00005E420000}"/>
    <cellStyle name="Note 5" xfId="3389" xr:uid="{00000000-0005-0000-0000-00005F420000}"/>
    <cellStyle name="Note 5 2" xfId="13590" xr:uid="{00000000-0005-0000-0000-000060420000}"/>
    <cellStyle name="Note 5 2 2" xfId="13591" xr:uid="{00000000-0005-0000-0000-000061420000}"/>
    <cellStyle name="Note 5 2 3" xfId="18118" xr:uid="{00000000-0005-0000-0000-000062420000}"/>
    <cellStyle name="Note 5 3" xfId="13592" xr:uid="{00000000-0005-0000-0000-000063420000}"/>
    <cellStyle name="Note 5 3 2" xfId="18119" xr:uid="{00000000-0005-0000-0000-000064420000}"/>
    <cellStyle name="Note 5 3 3" xfId="18120" xr:uid="{00000000-0005-0000-0000-000065420000}"/>
    <cellStyle name="Note 5 4" xfId="18121" xr:uid="{00000000-0005-0000-0000-000066420000}"/>
    <cellStyle name="Note 5 5" xfId="18122" xr:uid="{00000000-0005-0000-0000-000067420000}"/>
    <cellStyle name="Note 6" xfId="3390" xr:uid="{00000000-0005-0000-0000-000068420000}"/>
    <cellStyle name="Note 6 2" xfId="13593" xr:uid="{00000000-0005-0000-0000-000069420000}"/>
    <cellStyle name="Note 6 2 2" xfId="13594" xr:uid="{00000000-0005-0000-0000-00006A420000}"/>
    <cellStyle name="Note 6 2 3" xfId="18123" xr:uid="{00000000-0005-0000-0000-00006B420000}"/>
    <cellStyle name="Note 6 3" xfId="13595" xr:uid="{00000000-0005-0000-0000-00006C420000}"/>
    <cellStyle name="Note 6 3 2" xfId="18124" xr:uid="{00000000-0005-0000-0000-00006D420000}"/>
    <cellStyle name="Note 6 3 3" xfId="18125" xr:uid="{00000000-0005-0000-0000-00006E420000}"/>
    <cellStyle name="Note 6 4" xfId="18126" xr:uid="{00000000-0005-0000-0000-00006F420000}"/>
    <cellStyle name="Note 6 5" xfId="18127" xr:uid="{00000000-0005-0000-0000-000070420000}"/>
    <cellStyle name="Note 7" xfId="3391" xr:uid="{00000000-0005-0000-0000-000071420000}"/>
    <cellStyle name="Note 7 2" xfId="13596" xr:uid="{00000000-0005-0000-0000-000072420000}"/>
    <cellStyle name="Note 7 2 2" xfId="13597" xr:uid="{00000000-0005-0000-0000-000073420000}"/>
    <cellStyle name="Note 7 2 3" xfId="18128" xr:uid="{00000000-0005-0000-0000-000074420000}"/>
    <cellStyle name="Note 7 3" xfId="13598" xr:uid="{00000000-0005-0000-0000-000075420000}"/>
    <cellStyle name="Note 7 3 2" xfId="18129" xr:uid="{00000000-0005-0000-0000-000076420000}"/>
    <cellStyle name="Note 7 3 3" xfId="18130" xr:uid="{00000000-0005-0000-0000-000077420000}"/>
    <cellStyle name="Note 7 4" xfId="18131" xr:uid="{00000000-0005-0000-0000-000078420000}"/>
    <cellStyle name="Note 7 5" xfId="18132" xr:uid="{00000000-0005-0000-0000-000079420000}"/>
    <cellStyle name="Note 8" xfId="3392" xr:uid="{00000000-0005-0000-0000-00007A420000}"/>
    <cellStyle name="Note 8 2" xfId="13599" xr:uid="{00000000-0005-0000-0000-00007B420000}"/>
    <cellStyle name="Note 8 2 2" xfId="13600" xr:uid="{00000000-0005-0000-0000-00007C420000}"/>
    <cellStyle name="Note 8 2 3" xfId="18133" xr:uid="{00000000-0005-0000-0000-00007D420000}"/>
    <cellStyle name="Note 8 3" xfId="13601" xr:uid="{00000000-0005-0000-0000-00007E420000}"/>
    <cellStyle name="Note 8 3 2" xfId="18134" xr:uid="{00000000-0005-0000-0000-00007F420000}"/>
    <cellStyle name="Note 8 3 3" xfId="18135" xr:uid="{00000000-0005-0000-0000-000080420000}"/>
    <cellStyle name="Note 8 4" xfId="18136" xr:uid="{00000000-0005-0000-0000-000081420000}"/>
    <cellStyle name="Note 8 5" xfId="18137" xr:uid="{00000000-0005-0000-0000-000082420000}"/>
    <cellStyle name="Note 9" xfId="13602" xr:uid="{00000000-0005-0000-0000-000083420000}"/>
    <cellStyle name="Note 9 2" xfId="13603" xr:uid="{00000000-0005-0000-0000-000084420000}"/>
    <cellStyle name="Note 9 2 2" xfId="13604" xr:uid="{00000000-0005-0000-0000-000085420000}"/>
    <cellStyle name="Note 9 2 3" xfId="18138" xr:uid="{00000000-0005-0000-0000-000086420000}"/>
    <cellStyle name="Note 9 3" xfId="13605" xr:uid="{00000000-0005-0000-0000-000087420000}"/>
    <cellStyle name="Note 9 3 2" xfId="18139" xr:uid="{00000000-0005-0000-0000-000088420000}"/>
    <cellStyle name="Note 9 3 3" xfId="18140" xr:uid="{00000000-0005-0000-0000-000089420000}"/>
    <cellStyle name="Note 9 4" xfId="18141" xr:uid="{00000000-0005-0000-0000-00008A420000}"/>
    <cellStyle name="Output" xfId="427" xr:uid="{00000000-0005-0000-0000-00008B420000}"/>
    <cellStyle name="Output 10" xfId="3393" xr:uid="{00000000-0005-0000-0000-00008C420000}"/>
    <cellStyle name="Output 10 2" xfId="13606" xr:uid="{00000000-0005-0000-0000-00008D420000}"/>
    <cellStyle name="Output 10 2 2" xfId="13607" xr:uid="{00000000-0005-0000-0000-00008E420000}"/>
    <cellStyle name="Output 10 2 3" xfId="18142" xr:uid="{00000000-0005-0000-0000-00008F420000}"/>
    <cellStyle name="Output 10 2 4" xfId="18143" xr:uid="{00000000-0005-0000-0000-000090420000}"/>
    <cellStyle name="Output 10 3" xfId="13608" xr:uid="{00000000-0005-0000-0000-000091420000}"/>
    <cellStyle name="Output 10 3 2" xfId="18144" xr:uid="{00000000-0005-0000-0000-000092420000}"/>
    <cellStyle name="Output 10 3 3" xfId="18145" xr:uid="{00000000-0005-0000-0000-000093420000}"/>
    <cellStyle name="Output 10 4" xfId="18146" xr:uid="{00000000-0005-0000-0000-000094420000}"/>
    <cellStyle name="Output 10 5" xfId="18147" xr:uid="{00000000-0005-0000-0000-000095420000}"/>
    <cellStyle name="Output 11" xfId="3394" xr:uid="{00000000-0005-0000-0000-000096420000}"/>
    <cellStyle name="Output 11 2" xfId="13609" xr:uid="{00000000-0005-0000-0000-000097420000}"/>
    <cellStyle name="Output 11 2 2" xfId="13610" xr:uid="{00000000-0005-0000-0000-000098420000}"/>
    <cellStyle name="Output 11 2 3" xfId="18148" xr:uid="{00000000-0005-0000-0000-000099420000}"/>
    <cellStyle name="Output 11 2 4" xfId="18149" xr:uid="{00000000-0005-0000-0000-00009A420000}"/>
    <cellStyle name="Output 11 3" xfId="13611" xr:uid="{00000000-0005-0000-0000-00009B420000}"/>
    <cellStyle name="Output 11 3 2" xfId="18150" xr:uid="{00000000-0005-0000-0000-00009C420000}"/>
    <cellStyle name="Output 11 3 3" xfId="18151" xr:uid="{00000000-0005-0000-0000-00009D420000}"/>
    <cellStyle name="Output 11 4" xfId="18152" xr:uid="{00000000-0005-0000-0000-00009E420000}"/>
    <cellStyle name="Output 11 5" xfId="18153" xr:uid="{00000000-0005-0000-0000-00009F420000}"/>
    <cellStyle name="Output 12" xfId="6236" xr:uid="{00000000-0005-0000-0000-0000A0420000}"/>
    <cellStyle name="Output 12 2" xfId="13612" xr:uid="{00000000-0005-0000-0000-0000A1420000}"/>
    <cellStyle name="Output 12 2 2" xfId="13613" xr:uid="{00000000-0005-0000-0000-0000A2420000}"/>
    <cellStyle name="Output 12 2 3" xfId="18154" xr:uid="{00000000-0005-0000-0000-0000A3420000}"/>
    <cellStyle name="Output 12 3" xfId="13614" xr:uid="{00000000-0005-0000-0000-0000A4420000}"/>
    <cellStyle name="Output 12 3 2" xfId="18155" xr:uid="{00000000-0005-0000-0000-0000A5420000}"/>
    <cellStyle name="Output 12 3 3" xfId="18156" xr:uid="{00000000-0005-0000-0000-0000A6420000}"/>
    <cellStyle name="Output 12 4" xfId="18157" xr:uid="{00000000-0005-0000-0000-0000A7420000}"/>
    <cellStyle name="Output 12 5" xfId="18158" xr:uid="{00000000-0005-0000-0000-0000A8420000}"/>
    <cellStyle name="Output 13" xfId="13615" xr:uid="{00000000-0005-0000-0000-0000A9420000}"/>
    <cellStyle name="Output 13 2" xfId="13616" xr:uid="{00000000-0005-0000-0000-0000AA420000}"/>
    <cellStyle name="Output 13 2 2" xfId="13617" xr:uid="{00000000-0005-0000-0000-0000AB420000}"/>
    <cellStyle name="Output 13 2 3" xfId="18159" xr:uid="{00000000-0005-0000-0000-0000AC420000}"/>
    <cellStyle name="Output 13 3" xfId="13618" xr:uid="{00000000-0005-0000-0000-0000AD420000}"/>
    <cellStyle name="Output 13 3 2" xfId="18160" xr:uid="{00000000-0005-0000-0000-0000AE420000}"/>
    <cellStyle name="Output 13 3 3" xfId="18161" xr:uid="{00000000-0005-0000-0000-0000AF420000}"/>
    <cellStyle name="Output 13 4" xfId="18162" xr:uid="{00000000-0005-0000-0000-0000B0420000}"/>
    <cellStyle name="Output 14" xfId="13619" xr:uid="{00000000-0005-0000-0000-0000B1420000}"/>
    <cellStyle name="Output 14 2" xfId="13620" xr:uid="{00000000-0005-0000-0000-0000B2420000}"/>
    <cellStyle name="Output 14 3" xfId="18163" xr:uid="{00000000-0005-0000-0000-0000B3420000}"/>
    <cellStyle name="Output 15" xfId="13621" xr:uid="{00000000-0005-0000-0000-0000B4420000}"/>
    <cellStyle name="Output 15 2" xfId="18164" xr:uid="{00000000-0005-0000-0000-0000B5420000}"/>
    <cellStyle name="Output 15 3" xfId="18165" xr:uid="{00000000-0005-0000-0000-0000B6420000}"/>
    <cellStyle name="Output 16" xfId="14133" xr:uid="{00000000-0005-0000-0000-0000B7420000}"/>
    <cellStyle name="Output 17" xfId="18166" xr:uid="{00000000-0005-0000-0000-0000B8420000}"/>
    <cellStyle name="Output 2" xfId="3395" xr:uid="{00000000-0005-0000-0000-0000B9420000}"/>
    <cellStyle name="Output 2 10" xfId="4177" xr:uid="{00000000-0005-0000-0000-0000BA420000}"/>
    <cellStyle name="Output 2 10 2" xfId="13622" xr:uid="{00000000-0005-0000-0000-0000BB420000}"/>
    <cellStyle name="Output 2 10 2 2" xfId="13623" xr:uid="{00000000-0005-0000-0000-0000BC420000}"/>
    <cellStyle name="Output 2 10 2 3" xfId="18167" xr:uid="{00000000-0005-0000-0000-0000BD420000}"/>
    <cellStyle name="Output 2 10 2 4" xfId="18168" xr:uid="{00000000-0005-0000-0000-0000BE420000}"/>
    <cellStyle name="Output 2 10 3" xfId="13624" xr:uid="{00000000-0005-0000-0000-0000BF420000}"/>
    <cellStyle name="Output 2 10 3 2" xfId="18169" xr:uid="{00000000-0005-0000-0000-0000C0420000}"/>
    <cellStyle name="Output 2 10 3 3" xfId="18170" xr:uid="{00000000-0005-0000-0000-0000C1420000}"/>
    <cellStyle name="Output 2 10 4" xfId="18171" xr:uid="{00000000-0005-0000-0000-0000C2420000}"/>
    <cellStyle name="Output 2 10 5" xfId="18172" xr:uid="{00000000-0005-0000-0000-0000C3420000}"/>
    <cellStyle name="Output 2 11" xfId="13625" xr:uid="{00000000-0005-0000-0000-0000C4420000}"/>
    <cellStyle name="Output 2 11 2" xfId="13626" xr:uid="{00000000-0005-0000-0000-0000C5420000}"/>
    <cellStyle name="Output 2 11 2 2" xfId="13627" xr:uid="{00000000-0005-0000-0000-0000C6420000}"/>
    <cellStyle name="Output 2 11 2 3" xfId="18173" xr:uid="{00000000-0005-0000-0000-0000C7420000}"/>
    <cellStyle name="Output 2 11 3" xfId="13628" xr:uid="{00000000-0005-0000-0000-0000C8420000}"/>
    <cellStyle name="Output 2 11 3 2" xfId="18174" xr:uid="{00000000-0005-0000-0000-0000C9420000}"/>
    <cellStyle name="Output 2 11 3 3" xfId="18175" xr:uid="{00000000-0005-0000-0000-0000CA420000}"/>
    <cellStyle name="Output 2 11 4" xfId="18176" xr:uid="{00000000-0005-0000-0000-0000CB420000}"/>
    <cellStyle name="Output 2 11 5" xfId="18177" xr:uid="{00000000-0005-0000-0000-0000CC420000}"/>
    <cellStyle name="Output 2 12" xfId="13629" xr:uid="{00000000-0005-0000-0000-0000CD420000}"/>
    <cellStyle name="Output 2 12 2" xfId="13630" xr:uid="{00000000-0005-0000-0000-0000CE420000}"/>
    <cellStyle name="Output 2 12 2 2" xfId="13631" xr:uid="{00000000-0005-0000-0000-0000CF420000}"/>
    <cellStyle name="Output 2 12 2 3" xfId="18178" xr:uid="{00000000-0005-0000-0000-0000D0420000}"/>
    <cellStyle name="Output 2 12 3" xfId="13632" xr:uid="{00000000-0005-0000-0000-0000D1420000}"/>
    <cellStyle name="Output 2 12 3 2" xfId="18179" xr:uid="{00000000-0005-0000-0000-0000D2420000}"/>
    <cellStyle name="Output 2 12 3 3" xfId="18180" xr:uid="{00000000-0005-0000-0000-0000D3420000}"/>
    <cellStyle name="Output 2 12 4" xfId="18181" xr:uid="{00000000-0005-0000-0000-0000D4420000}"/>
    <cellStyle name="Output 2 12 5" xfId="18182" xr:uid="{00000000-0005-0000-0000-0000D5420000}"/>
    <cellStyle name="Output 2 13" xfId="13633" xr:uid="{00000000-0005-0000-0000-0000D6420000}"/>
    <cellStyle name="Output 2 13 2" xfId="13634" xr:uid="{00000000-0005-0000-0000-0000D7420000}"/>
    <cellStyle name="Output 2 13 3" xfId="18183" xr:uid="{00000000-0005-0000-0000-0000D8420000}"/>
    <cellStyle name="Output 2 14" xfId="13635" xr:uid="{00000000-0005-0000-0000-0000D9420000}"/>
    <cellStyle name="Output 2 14 2" xfId="18184" xr:uid="{00000000-0005-0000-0000-0000DA420000}"/>
    <cellStyle name="Output 2 14 3" xfId="18185" xr:uid="{00000000-0005-0000-0000-0000DB420000}"/>
    <cellStyle name="Output 2 15" xfId="18186" xr:uid="{00000000-0005-0000-0000-0000DC420000}"/>
    <cellStyle name="Output 2 16" xfId="18187" xr:uid="{00000000-0005-0000-0000-0000DD420000}"/>
    <cellStyle name="Output 2 2" xfId="3396" xr:uid="{00000000-0005-0000-0000-0000DE420000}"/>
    <cellStyle name="Output 2 2 2" xfId="3397" xr:uid="{00000000-0005-0000-0000-0000DF420000}"/>
    <cellStyle name="Output 2 2 2 2" xfId="13636" xr:uid="{00000000-0005-0000-0000-0000E0420000}"/>
    <cellStyle name="Output 2 2 2 2 2" xfId="13637" xr:uid="{00000000-0005-0000-0000-0000E1420000}"/>
    <cellStyle name="Output 2 2 2 2 3" xfId="18188" xr:uid="{00000000-0005-0000-0000-0000E2420000}"/>
    <cellStyle name="Output 2 2 2 2 4" xfId="18189" xr:uid="{00000000-0005-0000-0000-0000E3420000}"/>
    <cellStyle name="Output 2 2 2 3" xfId="13638" xr:uid="{00000000-0005-0000-0000-0000E4420000}"/>
    <cellStyle name="Output 2 2 2 3 2" xfId="18190" xr:uid="{00000000-0005-0000-0000-0000E5420000}"/>
    <cellStyle name="Output 2 2 2 3 3" xfId="18191" xr:uid="{00000000-0005-0000-0000-0000E6420000}"/>
    <cellStyle name="Output 2 2 2 4" xfId="18192" xr:uid="{00000000-0005-0000-0000-0000E7420000}"/>
    <cellStyle name="Output 2 2 2 5" xfId="18193" xr:uid="{00000000-0005-0000-0000-0000E8420000}"/>
    <cellStyle name="Output 2 2 3" xfId="3398" xr:uid="{00000000-0005-0000-0000-0000E9420000}"/>
    <cellStyle name="Output 2 2 3 2" xfId="13639" xr:uid="{00000000-0005-0000-0000-0000EA420000}"/>
    <cellStyle name="Output 2 2 3 2 2" xfId="13640" xr:uid="{00000000-0005-0000-0000-0000EB420000}"/>
    <cellStyle name="Output 2 2 3 2 3" xfId="18194" xr:uid="{00000000-0005-0000-0000-0000EC420000}"/>
    <cellStyle name="Output 2 2 3 2 4" xfId="18195" xr:uid="{00000000-0005-0000-0000-0000ED420000}"/>
    <cellStyle name="Output 2 2 3 3" xfId="13641" xr:uid="{00000000-0005-0000-0000-0000EE420000}"/>
    <cellStyle name="Output 2 2 3 3 2" xfId="18196" xr:uid="{00000000-0005-0000-0000-0000EF420000}"/>
    <cellStyle name="Output 2 2 3 3 3" xfId="18197" xr:uid="{00000000-0005-0000-0000-0000F0420000}"/>
    <cellStyle name="Output 2 2 3 4" xfId="18198" xr:uid="{00000000-0005-0000-0000-0000F1420000}"/>
    <cellStyle name="Output 2 2 3 5" xfId="18199" xr:uid="{00000000-0005-0000-0000-0000F2420000}"/>
    <cellStyle name="Output 2 2 4" xfId="13642" xr:uid="{00000000-0005-0000-0000-0000F3420000}"/>
    <cellStyle name="Output 2 2 4 2" xfId="13643" xr:uid="{00000000-0005-0000-0000-0000F4420000}"/>
    <cellStyle name="Output 2 2 4 3" xfId="18200" xr:uid="{00000000-0005-0000-0000-0000F5420000}"/>
    <cellStyle name="Output 2 2 4 4" xfId="18201" xr:uid="{00000000-0005-0000-0000-0000F6420000}"/>
    <cellStyle name="Output 2 2 5" xfId="13644" xr:uid="{00000000-0005-0000-0000-0000F7420000}"/>
    <cellStyle name="Output 2 2 5 2" xfId="18202" xr:uid="{00000000-0005-0000-0000-0000F8420000}"/>
    <cellStyle name="Output 2 2 5 3" xfId="18203" xr:uid="{00000000-0005-0000-0000-0000F9420000}"/>
    <cellStyle name="Output 2 2 6" xfId="18204" xr:uid="{00000000-0005-0000-0000-0000FA420000}"/>
    <cellStyle name="Output 2 2 7" xfId="18205" xr:uid="{00000000-0005-0000-0000-0000FB420000}"/>
    <cellStyle name="Output 2 3" xfId="3399" xr:uid="{00000000-0005-0000-0000-0000FC420000}"/>
    <cellStyle name="Output 2 3 2" xfId="13645" xr:uid="{00000000-0005-0000-0000-0000FD420000}"/>
    <cellStyle name="Output 2 3 2 2" xfId="13646" xr:uid="{00000000-0005-0000-0000-0000FE420000}"/>
    <cellStyle name="Output 2 3 2 3" xfId="18206" xr:uid="{00000000-0005-0000-0000-0000FF420000}"/>
    <cellStyle name="Output 2 3 2 4" xfId="18207" xr:uid="{00000000-0005-0000-0000-000000430000}"/>
    <cellStyle name="Output 2 3 3" xfId="13647" xr:uid="{00000000-0005-0000-0000-000001430000}"/>
    <cellStyle name="Output 2 3 3 2" xfId="18208" xr:uid="{00000000-0005-0000-0000-000002430000}"/>
    <cellStyle name="Output 2 3 3 3" xfId="18209" xr:uid="{00000000-0005-0000-0000-000003430000}"/>
    <cellStyle name="Output 2 3 4" xfId="18210" xr:uid="{00000000-0005-0000-0000-000004430000}"/>
    <cellStyle name="Output 2 3 5" xfId="18211" xr:uid="{00000000-0005-0000-0000-000005430000}"/>
    <cellStyle name="Output 2 4" xfId="3400" xr:uid="{00000000-0005-0000-0000-000006430000}"/>
    <cellStyle name="Output 2 4 2" xfId="13648" xr:uid="{00000000-0005-0000-0000-000007430000}"/>
    <cellStyle name="Output 2 4 2 2" xfId="13649" xr:uid="{00000000-0005-0000-0000-000008430000}"/>
    <cellStyle name="Output 2 4 2 3" xfId="18212" xr:uid="{00000000-0005-0000-0000-000009430000}"/>
    <cellStyle name="Output 2 4 2 4" xfId="18213" xr:uid="{00000000-0005-0000-0000-00000A430000}"/>
    <cellStyle name="Output 2 4 3" xfId="13650" xr:uid="{00000000-0005-0000-0000-00000B430000}"/>
    <cellStyle name="Output 2 4 3 2" xfId="18214" xr:uid="{00000000-0005-0000-0000-00000C430000}"/>
    <cellStyle name="Output 2 4 3 3" xfId="18215" xr:uid="{00000000-0005-0000-0000-00000D430000}"/>
    <cellStyle name="Output 2 4 4" xfId="18216" xr:uid="{00000000-0005-0000-0000-00000E430000}"/>
    <cellStyle name="Output 2 4 5" xfId="18217" xr:uid="{00000000-0005-0000-0000-00000F430000}"/>
    <cellStyle name="Output 2 5" xfId="3401" xr:uid="{00000000-0005-0000-0000-000010430000}"/>
    <cellStyle name="Output 2 5 2" xfId="13651" xr:uid="{00000000-0005-0000-0000-000011430000}"/>
    <cellStyle name="Output 2 5 2 2" xfId="13652" xr:uid="{00000000-0005-0000-0000-000012430000}"/>
    <cellStyle name="Output 2 5 2 3" xfId="18218" xr:uid="{00000000-0005-0000-0000-000013430000}"/>
    <cellStyle name="Output 2 5 2 4" xfId="18219" xr:uid="{00000000-0005-0000-0000-000014430000}"/>
    <cellStyle name="Output 2 5 3" xfId="13653" xr:uid="{00000000-0005-0000-0000-000015430000}"/>
    <cellStyle name="Output 2 5 3 2" xfId="18220" xr:uid="{00000000-0005-0000-0000-000016430000}"/>
    <cellStyle name="Output 2 5 3 3" xfId="18221" xr:uid="{00000000-0005-0000-0000-000017430000}"/>
    <cellStyle name="Output 2 5 4" xfId="18222" xr:uid="{00000000-0005-0000-0000-000018430000}"/>
    <cellStyle name="Output 2 5 5" xfId="18223" xr:uid="{00000000-0005-0000-0000-000019430000}"/>
    <cellStyle name="Output 2 6" xfId="3402" xr:uid="{00000000-0005-0000-0000-00001A430000}"/>
    <cellStyle name="Output 2 6 2" xfId="13654" xr:uid="{00000000-0005-0000-0000-00001B430000}"/>
    <cellStyle name="Output 2 6 2 2" xfId="13655" xr:uid="{00000000-0005-0000-0000-00001C430000}"/>
    <cellStyle name="Output 2 6 2 3" xfId="18224" xr:uid="{00000000-0005-0000-0000-00001D430000}"/>
    <cellStyle name="Output 2 6 2 4" xfId="18225" xr:uid="{00000000-0005-0000-0000-00001E430000}"/>
    <cellStyle name="Output 2 6 3" xfId="13656" xr:uid="{00000000-0005-0000-0000-00001F430000}"/>
    <cellStyle name="Output 2 6 3 2" xfId="18226" xr:uid="{00000000-0005-0000-0000-000020430000}"/>
    <cellStyle name="Output 2 6 3 3" xfId="18227" xr:uid="{00000000-0005-0000-0000-000021430000}"/>
    <cellStyle name="Output 2 6 4" xfId="18228" xr:uid="{00000000-0005-0000-0000-000022430000}"/>
    <cellStyle name="Output 2 6 5" xfId="18229" xr:uid="{00000000-0005-0000-0000-000023430000}"/>
    <cellStyle name="Output 2 7" xfId="3403" xr:uid="{00000000-0005-0000-0000-000024430000}"/>
    <cellStyle name="Output 2 7 2" xfId="13657" xr:uid="{00000000-0005-0000-0000-000025430000}"/>
    <cellStyle name="Output 2 7 2 2" xfId="13658" xr:uid="{00000000-0005-0000-0000-000026430000}"/>
    <cellStyle name="Output 2 7 2 3" xfId="18230" xr:uid="{00000000-0005-0000-0000-000027430000}"/>
    <cellStyle name="Output 2 7 2 4" xfId="18231" xr:uid="{00000000-0005-0000-0000-000028430000}"/>
    <cellStyle name="Output 2 7 3" xfId="13659" xr:uid="{00000000-0005-0000-0000-000029430000}"/>
    <cellStyle name="Output 2 7 3 2" xfId="18232" xr:uid="{00000000-0005-0000-0000-00002A430000}"/>
    <cellStyle name="Output 2 7 3 3" xfId="18233" xr:uid="{00000000-0005-0000-0000-00002B430000}"/>
    <cellStyle name="Output 2 7 4" xfId="18234" xr:uid="{00000000-0005-0000-0000-00002C430000}"/>
    <cellStyle name="Output 2 7 5" xfId="18235" xr:uid="{00000000-0005-0000-0000-00002D430000}"/>
    <cellStyle name="Output 2 8" xfId="3404" xr:uid="{00000000-0005-0000-0000-00002E430000}"/>
    <cellStyle name="Output 2 8 2" xfId="13660" xr:uid="{00000000-0005-0000-0000-00002F430000}"/>
    <cellStyle name="Output 2 8 2 2" xfId="13661" xr:uid="{00000000-0005-0000-0000-000030430000}"/>
    <cellStyle name="Output 2 8 2 3" xfId="18236" xr:uid="{00000000-0005-0000-0000-000031430000}"/>
    <cellStyle name="Output 2 8 2 4" xfId="18237" xr:uid="{00000000-0005-0000-0000-000032430000}"/>
    <cellStyle name="Output 2 8 3" xfId="13662" xr:uid="{00000000-0005-0000-0000-000033430000}"/>
    <cellStyle name="Output 2 8 3 2" xfId="18238" xr:uid="{00000000-0005-0000-0000-000034430000}"/>
    <cellStyle name="Output 2 8 3 3" xfId="18239" xr:uid="{00000000-0005-0000-0000-000035430000}"/>
    <cellStyle name="Output 2 8 4" xfId="18240" xr:uid="{00000000-0005-0000-0000-000036430000}"/>
    <cellStyle name="Output 2 8 5" xfId="18241" xr:uid="{00000000-0005-0000-0000-000037430000}"/>
    <cellStyle name="Output 2 9" xfId="3405" xr:uid="{00000000-0005-0000-0000-000038430000}"/>
    <cellStyle name="Output 2 9 2" xfId="13663" xr:uid="{00000000-0005-0000-0000-000039430000}"/>
    <cellStyle name="Output 2 9 2 2" xfId="13664" xr:uid="{00000000-0005-0000-0000-00003A430000}"/>
    <cellStyle name="Output 2 9 2 3" xfId="18242" xr:uid="{00000000-0005-0000-0000-00003B430000}"/>
    <cellStyle name="Output 2 9 2 4" xfId="18243" xr:uid="{00000000-0005-0000-0000-00003C430000}"/>
    <cellStyle name="Output 2 9 3" xfId="13665" xr:uid="{00000000-0005-0000-0000-00003D430000}"/>
    <cellStyle name="Output 2 9 3 2" xfId="18244" xr:uid="{00000000-0005-0000-0000-00003E430000}"/>
    <cellStyle name="Output 2 9 3 3" xfId="18245" xr:uid="{00000000-0005-0000-0000-00003F430000}"/>
    <cellStyle name="Output 2 9 4" xfId="18246" xr:uid="{00000000-0005-0000-0000-000040430000}"/>
    <cellStyle name="Output 2 9 5" xfId="18247" xr:uid="{00000000-0005-0000-0000-000041430000}"/>
    <cellStyle name="Output 3" xfId="3406" xr:uid="{00000000-0005-0000-0000-000042430000}"/>
    <cellStyle name="Output 3 10" xfId="13666" xr:uid="{00000000-0005-0000-0000-000043430000}"/>
    <cellStyle name="Output 3 10 2" xfId="13667" xr:uid="{00000000-0005-0000-0000-000044430000}"/>
    <cellStyle name="Output 3 10 3" xfId="18248" xr:uid="{00000000-0005-0000-0000-000045430000}"/>
    <cellStyle name="Output 3 10 4" xfId="18249" xr:uid="{00000000-0005-0000-0000-000046430000}"/>
    <cellStyle name="Output 3 11" xfId="13668" xr:uid="{00000000-0005-0000-0000-000047430000}"/>
    <cellStyle name="Output 3 11 2" xfId="18250" xr:uid="{00000000-0005-0000-0000-000048430000}"/>
    <cellStyle name="Output 3 11 3" xfId="18251" xr:uid="{00000000-0005-0000-0000-000049430000}"/>
    <cellStyle name="Output 3 12" xfId="18252" xr:uid="{00000000-0005-0000-0000-00004A430000}"/>
    <cellStyle name="Output 3 13" xfId="18253" xr:uid="{00000000-0005-0000-0000-00004B430000}"/>
    <cellStyle name="Output 3 2" xfId="3407" xr:uid="{00000000-0005-0000-0000-00004C430000}"/>
    <cellStyle name="Output 3 2 2" xfId="3408" xr:uid="{00000000-0005-0000-0000-00004D430000}"/>
    <cellStyle name="Output 3 2 2 2" xfId="13669" xr:uid="{00000000-0005-0000-0000-00004E430000}"/>
    <cellStyle name="Output 3 2 2 2 2" xfId="13670" xr:uid="{00000000-0005-0000-0000-00004F430000}"/>
    <cellStyle name="Output 3 2 2 2 3" xfId="18254" xr:uid="{00000000-0005-0000-0000-000050430000}"/>
    <cellStyle name="Output 3 2 2 2 4" xfId="18255" xr:uid="{00000000-0005-0000-0000-000051430000}"/>
    <cellStyle name="Output 3 2 2 3" xfId="13671" xr:uid="{00000000-0005-0000-0000-000052430000}"/>
    <cellStyle name="Output 3 2 2 3 2" xfId="18256" xr:uid="{00000000-0005-0000-0000-000053430000}"/>
    <cellStyle name="Output 3 2 2 3 3" xfId="18257" xr:uid="{00000000-0005-0000-0000-000054430000}"/>
    <cellStyle name="Output 3 2 2 4" xfId="18258" xr:uid="{00000000-0005-0000-0000-000055430000}"/>
    <cellStyle name="Output 3 2 2 5" xfId="18259" xr:uid="{00000000-0005-0000-0000-000056430000}"/>
    <cellStyle name="Output 3 2 3" xfId="3409" xr:uid="{00000000-0005-0000-0000-000057430000}"/>
    <cellStyle name="Output 3 2 3 2" xfId="13672" xr:uid="{00000000-0005-0000-0000-000058430000}"/>
    <cellStyle name="Output 3 2 3 2 2" xfId="13673" xr:uid="{00000000-0005-0000-0000-000059430000}"/>
    <cellStyle name="Output 3 2 3 2 3" xfId="18260" xr:uid="{00000000-0005-0000-0000-00005A430000}"/>
    <cellStyle name="Output 3 2 3 2 4" xfId="18261" xr:uid="{00000000-0005-0000-0000-00005B430000}"/>
    <cellStyle name="Output 3 2 3 3" xfId="13674" xr:uid="{00000000-0005-0000-0000-00005C430000}"/>
    <cellStyle name="Output 3 2 3 3 2" xfId="18262" xr:uid="{00000000-0005-0000-0000-00005D430000}"/>
    <cellStyle name="Output 3 2 3 3 3" xfId="18263" xr:uid="{00000000-0005-0000-0000-00005E430000}"/>
    <cellStyle name="Output 3 2 3 4" xfId="18264" xr:uid="{00000000-0005-0000-0000-00005F430000}"/>
    <cellStyle name="Output 3 2 3 5" xfId="18265" xr:uid="{00000000-0005-0000-0000-000060430000}"/>
    <cellStyle name="Output 3 2 4" xfId="13675" xr:uid="{00000000-0005-0000-0000-000061430000}"/>
    <cellStyle name="Output 3 2 4 2" xfId="13676" xr:uid="{00000000-0005-0000-0000-000062430000}"/>
    <cellStyle name="Output 3 2 4 3" xfId="18266" xr:uid="{00000000-0005-0000-0000-000063430000}"/>
    <cellStyle name="Output 3 2 4 4" xfId="18267" xr:uid="{00000000-0005-0000-0000-000064430000}"/>
    <cellStyle name="Output 3 2 5" xfId="13677" xr:uid="{00000000-0005-0000-0000-000065430000}"/>
    <cellStyle name="Output 3 2 5 2" xfId="18268" xr:uid="{00000000-0005-0000-0000-000066430000}"/>
    <cellStyle name="Output 3 2 5 3" xfId="18269" xr:uid="{00000000-0005-0000-0000-000067430000}"/>
    <cellStyle name="Output 3 2 6" xfId="18270" xr:uid="{00000000-0005-0000-0000-000068430000}"/>
    <cellStyle name="Output 3 2 7" xfId="18271" xr:uid="{00000000-0005-0000-0000-000069430000}"/>
    <cellStyle name="Output 3 3" xfId="3410" xr:uid="{00000000-0005-0000-0000-00006A430000}"/>
    <cellStyle name="Output 3 3 2" xfId="13678" xr:uid="{00000000-0005-0000-0000-00006B430000}"/>
    <cellStyle name="Output 3 3 2 2" xfId="13679" xr:uid="{00000000-0005-0000-0000-00006C430000}"/>
    <cellStyle name="Output 3 3 2 3" xfId="18272" xr:uid="{00000000-0005-0000-0000-00006D430000}"/>
    <cellStyle name="Output 3 3 2 4" xfId="18273" xr:uid="{00000000-0005-0000-0000-00006E430000}"/>
    <cellStyle name="Output 3 3 3" xfId="13680" xr:uid="{00000000-0005-0000-0000-00006F430000}"/>
    <cellStyle name="Output 3 3 3 2" xfId="18274" xr:uid="{00000000-0005-0000-0000-000070430000}"/>
    <cellStyle name="Output 3 3 3 3" xfId="18275" xr:uid="{00000000-0005-0000-0000-000071430000}"/>
    <cellStyle name="Output 3 3 4" xfId="18276" xr:uid="{00000000-0005-0000-0000-000072430000}"/>
    <cellStyle name="Output 3 3 5" xfId="18277" xr:uid="{00000000-0005-0000-0000-000073430000}"/>
    <cellStyle name="Output 3 4" xfId="3411" xr:uid="{00000000-0005-0000-0000-000074430000}"/>
    <cellStyle name="Output 3 4 2" xfId="13681" xr:uid="{00000000-0005-0000-0000-000075430000}"/>
    <cellStyle name="Output 3 4 2 2" xfId="13682" xr:uid="{00000000-0005-0000-0000-000076430000}"/>
    <cellStyle name="Output 3 4 2 3" xfId="18278" xr:uid="{00000000-0005-0000-0000-000077430000}"/>
    <cellStyle name="Output 3 4 2 4" xfId="18279" xr:uid="{00000000-0005-0000-0000-000078430000}"/>
    <cellStyle name="Output 3 4 3" xfId="13683" xr:uid="{00000000-0005-0000-0000-000079430000}"/>
    <cellStyle name="Output 3 4 3 2" xfId="18280" xr:uid="{00000000-0005-0000-0000-00007A430000}"/>
    <cellStyle name="Output 3 4 3 3" xfId="18281" xr:uid="{00000000-0005-0000-0000-00007B430000}"/>
    <cellStyle name="Output 3 4 4" xfId="18282" xr:uid="{00000000-0005-0000-0000-00007C430000}"/>
    <cellStyle name="Output 3 4 5" xfId="18283" xr:uid="{00000000-0005-0000-0000-00007D430000}"/>
    <cellStyle name="Output 3 5" xfId="3412" xr:uid="{00000000-0005-0000-0000-00007E430000}"/>
    <cellStyle name="Output 3 5 2" xfId="13684" xr:uid="{00000000-0005-0000-0000-00007F430000}"/>
    <cellStyle name="Output 3 5 2 2" xfId="13685" xr:uid="{00000000-0005-0000-0000-000080430000}"/>
    <cellStyle name="Output 3 5 2 3" xfId="18284" xr:uid="{00000000-0005-0000-0000-000081430000}"/>
    <cellStyle name="Output 3 5 2 4" xfId="18285" xr:uid="{00000000-0005-0000-0000-000082430000}"/>
    <cellStyle name="Output 3 5 3" xfId="13686" xr:uid="{00000000-0005-0000-0000-000083430000}"/>
    <cellStyle name="Output 3 5 3 2" xfId="18286" xr:uid="{00000000-0005-0000-0000-000084430000}"/>
    <cellStyle name="Output 3 5 3 3" xfId="18287" xr:uid="{00000000-0005-0000-0000-000085430000}"/>
    <cellStyle name="Output 3 5 4" xfId="18288" xr:uid="{00000000-0005-0000-0000-000086430000}"/>
    <cellStyle name="Output 3 5 5" xfId="18289" xr:uid="{00000000-0005-0000-0000-000087430000}"/>
    <cellStyle name="Output 3 6" xfId="3413" xr:uid="{00000000-0005-0000-0000-000088430000}"/>
    <cellStyle name="Output 3 6 2" xfId="13687" xr:uid="{00000000-0005-0000-0000-000089430000}"/>
    <cellStyle name="Output 3 6 2 2" xfId="13688" xr:uid="{00000000-0005-0000-0000-00008A430000}"/>
    <cellStyle name="Output 3 6 2 3" xfId="18290" xr:uid="{00000000-0005-0000-0000-00008B430000}"/>
    <cellStyle name="Output 3 6 2 4" xfId="18291" xr:uid="{00000000-0005-0000-0000-00008C430000}"/>
    <cellStyle name="Output 3 6 3" xfId="13689" xr:uid="{00000000-0005-0000-0000-00008D430000}"/>
    <cellStyle name="Output 3 6 3 2" xfId="18292" xr:uid="{00000000-0005-0000-0000-00008E430000}"/>
    <cellStyle name="Output 3 6 3 3" xfId="18293" xr:uid="{00000000-0005-0000-0000-00008F430000}"/>
    <cellStyle name="Output 3 6 4" xfId="18294" xr:uid="{00000000-0005-0000-0000-000090430000}"/>
    <cellStyle name="Output 3 6 5" xfId="18295" xr:uid="{00000000-0005-0000-0000-000091430000}"/>
    <cellStyle name="Output 3 7" xfId="3414" xr:uid="{00000000-0005-0000-0000-000092430000}"/>
    <cellStyle name="Output 3 7 2" xfId="13690" xr:uid="{00000000-0005-0000-0000-000093430000}"/>
    <cellStyle name="Output 3 7 2 2" xfId="13691" xr:uid="{00000000-0005-0000-0000-000094430000}"/>
    <cellStyle name="Output 3 7 2 3" xfId="18296" xr:uid="{00000000-0005-0000-0000-000095430000}"/>
    <cellStyle name="Output 3 7 2 4" xfId="18297" xr:uid="{00000000-0005-0000-0000-000096430000}"/>
    <cellStyle name="Output 3 7 3" xfId="13692" xr:uid="{00000000-0005-0000-0000-000097430000}"/>
    <cellStyle name="Output 3 7 3 2" xfId="18298" xr:uid="{00000000-0005-0000-0000-000098430000}"/>
    <cellStyle name="Output 3 7 3 3" xfId="18299" xr:uid="{00000000-0005-0000-0000-000099430000}"/>
    <cellStyle name="Output 3 7 4" xfId="18300" xr:uid="{00000000-0005-0000-0000-00009A430000}"/>
    <cellStyle name="Output 3 7 5" xfId="18301" xr:uid="{00000000-0005-0000-0000-00009B430000}"/>
    <cellStyle name="Output 3 8" xfId="3415" xr:uid="{00000000-0005-0000-0000-00009C430000}"/>
    <cellStyle name="Output 3 8 2" xfId="13693" xr:uid="{00000000-0005-0000-0000-00009D430000}"/>
    <cellStyle name="Output 3 8 2 2" xfId="13694" xr:uid="{00000000-0005-0000-0000-00009E430000}"/>
    <cellStyle name="Output 3 8 2 3" xfId="18302" xr:uid="{00000000-0005-0000-0000-00009F430000}"/>
    <cellStyle name="Output 3 8 2 4" xfId="18303" xr:uid="{00000000-0005-0000-0000-0000A0430000}"/>
    <cellStyle name="Output 3 8 3" xfId="13695" xr:uid="{00000000-0005-0000-0000-0000A1430000}"/>
    <cellStyle name="Output 3 8 3 2" xfId="18304" xr:uid="{00000000-0005-0000-0000-0000A2430000}"/>
    <cellStyle name="Output 3 8 3 3" xfId="18305" xr:uid="{00000000-0005-0000-0000-0000A3430000}"/>
    <cellStyle name="Output 3 8 4" xfId="18306" xr:uid="{00000000-0005-0000-0000-0000A4430000}"/>
    <cellStyle name="Output 3 8 5" xfId="18307" xr:uid="{00000000-0005-0000-0000-0000A5430000}"/>
    <cellStyle name="Output 3 9" xfId="3416" xr:uid="{00000000-0005-0000-0000-0000A6430000}"/>
    <cellStyle name="Output 3 9 2" xfId="13696" xr:uid="{00000000-0005-0000-0000-0000A7430000}"/>
    <cellStyle name="Output 3 9 2 2" xfId="13697" xr:uid="{00000000-0005-0000-0000-0000A8430000}"/>
    <cellStyle name="Output 3 9 2 3" xfId="18308" xr:uid="{00000000-0005-0000-0000-0000A9430000}"/>
    <cellStyle name="Output 3 9 2 4" xfId="18309" xr:uid="{00000000-0005-0000-0000-0000AA430000}"/>
    <cellStyle name="Output 3 9 3" xfId="13698" xr:uid="{00000000-0005-0000-0000-0000AB430000}"/>
    <cellStyle name="Output 3 9 3 2" xfId="18310" xr:uid="{00000000-0005-0000-0000-0000AC430000}"/>
    <cellStyle name="Output 3 9 3 3" xfId="18311" xr:uid="{00000000-0005-0000-0000-0000AD430000}"/>
    <cellStyle name="Output 3 9 4" xfId="18312" xr:uid="{00000000-0005-0000-0000-0000AE430000}"/>
    <cellStyle name="Output 3 9 5" xfId="18313" xr:uid="{00000000-0005-0000-0000-0000AF430000}"/>
    <cellStyle name="Output 4" xfId="3417" xr:uid="{00000000-0005-0000-0000-0000B0430000}"/>
    <cellStyle name="Output 4 2" xfId="3418" xr:uid="{00000000-0005-0000-0000-0000B1430000}"/>
    <cellStyle name="Output 4 2 2" xfId="13699" xr:uid="{00000000-0005-0000-0000-0000B2430000}"/>
    <cellStyle name="Output 4 2 2 2" xfId="13700" xr:uid="{00000000-0005-0000-0000-0000B3430000}"/>
    <cellStyle name="Output 4 2 2 3" xfId="18314" xr:uid="{00000000-0005-0000-0000-0000B4430000}"/>
    <cellStyle name="Output 4 2 2 4" xfId="18315" xr:uid="{00000000-0005-0000-0000-0000B5430000}"/>
    <cellStyle name="Output 4 2 3" xfId="13701" xr:uid="{00000000-0005-0000-0000-0000B6430000}"/>
    <cellStyle name="Output 4 2 3 2" xfId="18316" xr:uid="{00000000-0005-0000-0000-0000B7430000}"/>
    <cellStyle name="Output 4 2 3 3" xfId="18317" xr:uid="{00000000-0005-0000-0000-0000B8430000}"/>
    <cellStyle name="Output 4 2 4" xfId="18318" xr:uid="{00000000-0005-0000-0000-0000B9430000}"/>
    <cellStyle name="Output 4 2 5" xfId="18319" xr:uid="{00000000-0005-0000-0000-0000BA430000}"/>
    <cellStyle name="Output 4 3" xfId="3419" xr:uid="{00000000-0005-0000-0000-0000BB430000}"/>
    <cellStyle name="Output 4 3 2" xfId="13702" xr:uid="{00000000-0005-0000-0000-0000BC430000}"/>
    <cellStyle name="Output 4 3 2 2" xfId="13703" xr:uid="{00000000-0005-0000-0000-0000BD430000}"/>
    <cellStyle name="Output 4 3 2 3" xfId="18320" xr:uid="{00000000-0005-0000-0000-0000BE430000}"/>
    <cellStyle name="Output 4 3 2 4" xfId="18321" xr:uid="{00000000-0005-0000-0000-0000BF430000}"/>
    <cellStyle name="Output 4 3 3" xfId="13704" xr:uid="{00000000-0005-0000-0000-0000C0430000}"/>
    <cellStyle name="Output 4 3 3 2" xfId="18322" xr:uid="{00000000-0005-0000-0000-0000C1430000}"/>
    <cellStyle name="Output 4 3 3 3" xfId="18323" xr:uid="{00000000-0005-0000-0000-0000C2430000}"/>
    <cellStyle name="Output 4 3 4" xfId="18324" xr:uid="{00000000-0005-0000-0000-0000C3430000}"/>
    <cellStyle name="Output 4 3 5" xfId="18325" xr:uid="{00000000-0005-0000-0000-0000C4430000}"/>
    <cellStyle name="Output 4 4" xfId="13705" xr:uid="{00000000-0005-0000-0000-0000C5430000}"/>
    <cellStyle name="Output 4 4 2" xfId="13706" xr:uid="{00000000-0005-0000-0000-0000C6430000}"/>
    <cellStyle name="Output 4 4 3" xfId="18326" xr:uid="{00000000-0005-0000-0000-0000C7430000}"/>
    <cellStyle name="Output 4 4 4" xfId="18327" xr:uid="{00000000-0005-0000-0000-0000C8430000}"/>
    <cellStyle name="Output 4 5" xfId="13707" xr:uid="{00000000-0005-0000-0000-0000C9430000}"/>
    <cellStyle name="Output 4 5 2" xfId="18328" xr:uid="{00000000-0005-0000-0000-0000CA430000}"/>
    <cellStyle name="Output 4 5 3" xfId="18329" xr:uid="{00000000-0005-0000-0000-0000CB430000}"/>
    <cellStyle name="Output 4 6" xfId="18330" xr:uid="{00000000-0005-0000-0000-0000CC430000}"/>
    <cellStyle name="Output 4 7" xfId="18331" xr:uid="{00000000-0005-0000-0000-0000CD430000}"/>
    <cellStyle name="Output 5" xfId="3420" xr:uid="{00000000-0005-0000-0000-0000CE430000}"/>
    <cellStyle name="Output 5 2" xfId="13708" xr:uid="{00000000-0005-0000-0000-0000CF430000}"/>
    <cellStyle name="Output 5 2 2" xfId="13709" xr:uid="{00000000-0005-0000-0000-0000D0430000}"/>
    <cellStyle name="Output 5 2 3" xfId="18332" xr:uid="{00000000-0005-0000-0000-0000D1430000}"/>
    <cellStyle name="Output 5 2 4" xfId="18333" xr:uid="{00000000-0005-0000-0000-0000D2430000}"/>
    <cellStyle name="Output 5 3" xfId="13710" xr:uid="{00000000-0005-0000-0000-0000D3430000}"/>
    <cellStyle name="Output 5 3 2" xfId="18334" xr:uid="{00000000-0005-0000-0000-0000D4430000}"/>
    <cellStyle name="Output 5 3 3" xfId="18335" xr:uid="{00000000-0005-0000-0000-0000D5430000}"/>
    <cellStyle name="Output 5 4" xfId="18336" xr:uid="{00000000-0005-0000-0000-0000D6430000}"/>
    <cellStyle name="Output 5 5" xfId="18337" xr:uid="{00000000-0005-0000-0000-0000D7430000}"/>
    <cellStyle name="Output 6" xfId="3421" xr:uid="{00000000-0005-0000-0000-0000D8430000}"/>
    <cellStyle name="Output 6 2" xfId="13711" xr:uid="{00000000-0005-0000-0000-0000D9430000}"/>
    <cellStyle name="Output 6 2 2" xfId="13712" xr:uid="{00000000-0005-0000-0000-0000DA430000}"/>
    <cellStyle name="Output 6 2 3" xfId="18338" xr:uid="{00000000-0005-0000-0000-0000DB430000}"/>
    <cellStyle name="Output 6 2 4" xfId="18339" xr:uid="{00000000-0005-0000-0000-0000DC430000}"/>
    <cellStyle name="Output 6 3" xfId="13713" xr:uid="{00000000-0005-0000-0000-0000DD430000}"/>
    <cellStyle name="Output 6 3 2" xfId="18340" xr:uid="{00000000-0005-0000-0000-0000DE430000}"/>
    <cellStyle name="Output 6 3 3" xfId="18341" xr:uid="{00000000-0005-0000-0000-0000DF430000}"/>
    <cellStyle name="Output 6 4" xfId="18342" xr:uid="{00000000-0005-0000-0000-0000E0430000}"/>
    <cellStyle name="Output 6 5" xfId="18343" xr:uid="{00000000-0005-0000-0000-0000E1430000}"/>
    <cellStyle name="Output 7" xfId="3422" xr:uid="{00000000-0005-0000-0000-0000E2430000}"/>
    <cellStyle name="Output 7 2" xfId="13714" xr:uid="{00000000-0005-0000-0000-0000E3430000}"/>
    <cellStyle name="Output 7 2 2" xfId="13715" xr:uid="{00000000-0005-0000-0000-0000E4430000}"/>
    <cellStyle name="Output 7 2 3" xfId="18344" xr:uid="{00000000-0005-0000-0000-0000E5430000}"/>
    <cellStyle name="Output 7 2 4" xfId="18345" xr:uid="{00000000-0005-0000-0000-0000E6430000}"/>
    <cellStyle name="Output 7 3" xfId="13716" xr:uid="{00000000-0005-0000-0000-0000E7430000}"/>
    <cellStyle name="Output 7 3 2" xfId="18346" xr:uid="{00000000-0005-0000-0000-0000E8430000}"/>
    <cellStyle name="Output 7 3 3" xfId="18347" xr:uid="{00000000-0005-0000-0000-0000E9430000}"/>
    <cellStyle name="Output 7 4" xfId="18348" xr:uid="{00000000-0005-0000-0000-0000EA430000}"/>
    <cellStyle name="Output 7 5" xfId="18349" xr:uid="{00000000-0005-0000-0000-0000EB430000}"/>
    <cellStyle name="Output 8" xfId="3423" xr:uid="{00000000-0005-0000-0000-0000EC430000}"/>
    <cellStyle name="Output 8 2" xfId="13717" xr:uid="{00000000-0005-0000-0000-0000ED430000}"/>
    <cellStyle name="Output 8 2 2" xfId="13718" xr:uid="{00000000-0005-0000-0000-0000EE430000}"/>
    <cellStyle name="Output 8 2 3" xfId="18350" xr:uid="{00000000-0005-0000-0000-0000EF430000}"/>
    <cellStyle name="Output 8 2 4" xfId="18351" xr:uid="{00000000-0005-0000-0000-0000F0430000}"/>
    <cellStyle name="Output 8 3" xfId="13719" xr:uid="{00000000-0005-0000-0000-0000F1430000}"/>
    <cellStyle name="Output 8 3 2" xfId="18352" xr:uid="{00000000-0005-0000-0000-0000F2430000}"/>
    <cellStyle name="Output 8 3 3" xfId="18353" xr:uid="{00000000-0005-0000-0000-0000F3430000}"/>
    <cellStyle name="Output 8 4" xfId="18354" xr:uid="{00000000-0005-0000-0000-0000F4430000}"/>
    <cellStyle name="Output 8 5" xfId="18355" xr:uid="{00000000-0005-0000-0000-0000F5430000}"/>
    <cellStyle name="Output 9" xfId="3424" xr:uid="{00000000-0005-0000-0000-0000F6430000}"/>
    <cellStyle name="Output 9 2" xfId="13720" xr:uid="{00000000-0005-0000-0000-0000F7430000}"/>
    <cellStyle name="Output 9 2 2" xfId="13721" xr:uid="{00000000-0005-0000-0000-0000F8430000}"/>
    <cellStyle name="Output 9 2 3" xfId="18356" xr:uid="{00000000-0005-0000-0000-0000F9430000}"/>
    <cellStyle name="Output 9 2 4" xfId="18357" xr:uid="{00000000-0005-0000-0000-0000FA430000}"/>
    <cellStyle name="Output 9 3" xfId="13722" xr:uid="{00000000-0005-0000-0000-0000FB430000}"/>
    <cellStyle name="Output 9 3 2" xfId="18358" xr:uid="{00000000-0005-0000-0000-0000FC430000}"/>
    <cellStyle name="Output 9 3 3" xfId="18359" xr:uid="{00000000-0005-0000-0000-0000FD430000}"/>
    <cellStyle name="Output 9 4" xfId="18360" xr:uid="{00000000-0005-0000-0000-0000FE430000}"/>
    <cellStyle name="Output 9 5" xfId="18361" xr:uid="{00000000-0005-0000-0000-0000FF430000}"/>
    <cellStyle name="Percent 2" xfId="428" xr:uid="{00000000-0005-0000-0000-000000440000}"/>
    <cellStyle name="Percent 2 2" xfId="429" xr:uid="{00000000-0005-0000-0000-000001440000}"/>
    <cellStyle name="Percent 2 2 2" xfId="3425" xr:uid="{00000000-0005-0000-0000-000002440000}"/>
    <cellStyle name="Percent 2 2 2 2" xfId="3895" xr:uid="{00000000-0005-0000-0000-000003440000}"/>
    <cellStyle name="Percent 2 2 3" xfId="13723" xr:uid="{00000000-0005-0000-0000-000004440000}"/>
    <cellStyle name="Percent 2 2 4" xfId="13724" xr:uid="{00000000-0005-0000-0000-000005440000}"/>
    <cellStyle name="Percent 2 3" xfId="3426" xr:uid="{00000000-0005-0000-0000-000006440000}"/>
    <cellStyle name="Percent 2 3 10" xfId="14250" xr:uid="{00000000-0005-0000-0000-000007440000}"/>
    <cellStyle name="Percent 2 3 11" xfId="14251" xr:uid="{00000000-0005-0000-0000-000008440000}"/>
    <cellStyle name="Percent 2 3 2" xfId="3427" xr:uid="{00000000-0005-0000-0000-000009440000}"/>
    <cellStyle name="Percent 2 3 2 2" xfId="3428" xr:uid="{00000000-0005-0000-0000-00000A440000}"/>
    <cellStyle name="Percent 2 3 2 2 2" xfId="3429" xr:uid="{00000000-0005-0000-0000-00000B440000}"/>
    <cellStyle name="Percent 2 3 2 2 2 2" xfId="3430" xr:uid="{00000000-0005-0000-0000-00000C440000}"/>
    <cellStyle name="Percent 2 3 2 2 2 2 2" xfId="6026" xr:uid="{00000000-0005-0000-0000-00000D440000}"/>
    <cellStyle name="Percent 2 3 2 2 2 2 2 2" xfId="18362" xr:uid="{00000000-0005-0000-0000-00000E440000}"/>
    <cellStyle name="Percent 2 3 2 2 2 2 3" xfId="18363" xr:uid="{00000000-0005-0000-0000-00000F440000}"/>
    <cellStyle name="Percent 2 3 2 2 2 3" xfId="18364" xr:uid="{00000000-0005-0000-0000-000010440000}"/>
    <cellStyle name="Percent 2 3 2 2 3" xfId="3431" xr:uid="{00000000-0005-0000-0000-000011440000}"/>
    <cellStyle name="Percent 2 3 2 2 3 2" xfId="3432" xr:uid="{00000000-0005-0000-0000-000012440000}"/>
    <cellStyle name="Percent 2 3 2 2 3 2 2" xfId="6027" xr:uid="{00000000-0005-0000-0000-000013440000}"/>
    <cellStyle name="Percent 2 3 2 2 3 2 2 2" xfId="18365" xr:uid="{00000000-0005-0000-0000-000014440000}"/>
    <cellStyle name="Percent 2 3 2 2 3 2 3" xfId="18366" xr:uid="{00000000-0005-0000-0000-000015440000}"/>
    <cellStyle name="Percent 2 3 2 2 3 3" xfId="18367" xr:uid="{00000000-0005-0000-0000-000016440000}"/>
    <cellStyle name="Percent 2 3 2 2 4" xfId="3433" xr:uid="{00000000-0005-0000-0000-000017440000}"/>
    <cellStyle name="Percent 2 3 2 2 4 2" xfId="3434" xr:uid="{00000000-0005-0000-0000-000018440000}"/>
    <cellStyle name="Percent 2 3 2 2 4 2 2" xfId="6028" xr:uid="{00000000-0005-0000-0000-000019440000}"/>
    <cellStyle name="Percent 2 3 2 2 4 2 2 2" xfId="18368" xr:uid="{00000000-0005-0000-0000-00001A440000}"/>
    <cellStyle name="Percent 2 3 2 2 4 2 3" xfId="18369" xr:uid="{00000000-0005-0000-0000-00001B440000}"/>
    <cellStyle name="Percent 2 3 2 2 4 3" xfId="18370" xr:uid="{00000000-0005-0000-0000-00001C440000}"/>
    <cellStyle name="Percent 2 3 2 2 5" xfId="3435" xr:uid="{00000000-0005-0000-0000-00001D440000}"/>
    <cellStyle name="Percent 2 3 2 2 5 2" xfId="6029" xr:uid="{00000000-0005-0000-0000-00001E440000}"/>
    <cellStyle name="Percent 2 3 2 2 5 2 2" xfId="18371" xr:uid="{00000000-0005-0000-0000-00001F440000}"/>
    <cellStyle name="Percent 2 3 2 2 5 3" xfId="18372" xr:uid="{00000000-0005-0000-0000-000020440000}"/>
    <cellStyle name="Percent 2 3 2 2 6" xfId="18373" xr:uid="{00000000-0005-0000-0000-000021440000}"/>
    <cellStyle name="Percent 2 3 2 3" xfId="3436" xr:uid="{00000000-0005-0000-0000-000022440000}"/>
    <cellStyle name="Percent 2 3 2 3 2" xfId="3437" xr:uid="{00000000-0005-0000-0000-000023440000}"/>
    <cellStyle name="Percent 2 3 2 3 2 2" xfId="6030" xr:uid="{00000000-0005-0000-0000-000024440000}"/>
    <cellStyle name="Percent 2 3 2 3 2 2 2" xfId="18374" xr:uid="{00000000-0005-0000-0000-000025440000}"/>
    <cellStyle name="Percent 2 3 2 3 2 3" xfId="18375" xr:uid="{00000000-0005-0000-0000-000026440000}"/>
    <cellStyle name="Percent 2 3 2 3 3" xfId="18376" xr:uid="{00000000-0005-0000-0000-000027440000}"/>
    <cellStyle name="Percent 2 3 2 4" xfId="3438" xr:uid="{00000000-0005-0000-0000-000028440000}"/>
    <cellStyle name="Percent 2 3 2 4 2" xfId="3439" xr:uid="{00000000-0005-0000-0000-000029440000}"/>
    <cellStyle name="Percent 2 3 2 4 2 2" xfId="6031" xr:uid="{00000000-0005-0000-0000-00002A440000}"/>
    <cellStyle name="Percent 2 3 2 4 2 2 2" xfId="18377" xr:uid="{00000000-0005-0000-0000-00002B440000}"/>
    <cellStyle name="Percent 2 3 2 4 2 3" xfId="18378" xr:uid="{00000000-0005-0000-0000-00002C440000}"/>
    <cellStyle name="Percent 2 3 2 4 3" xfId="18379" xr:uid="{00000000-0005-0000-0000-00002D440000}"/>
    <cellStyle name="Percent 2 3 2 5" xfId="3440" xr:uid="{00000000-0005-0000-0000-00002E440000}"/>
    <cellStyle name="Percent 2 3 2 5 2" xfId="3441" xr:uid="{00000000-0005-0000-0000-00002F440000}"/>
    <cellStyle name="Percent 2 3 2 5 2 2" xfId="6032" xr:uid="{00000000-0005-0000-0000-000030440000}"/>
    <cellStyle name="Percent 2 3 2 5 2 2 2" xfId="18380" xr:uid="{00000000-0005-0000-0000-000031440000}"/>
    <cellStyle name="Percent 2 3 2 5 2 3" xfId="18381" xr:uid="{00000000-0005-0000-0000-000032440000}"/>
    <cellStyle name="Percent 2 3 2 5 3" xfId="18382" xr:uid="{00000000-0005-0000-0000-000033440000}"/>
    <cellStyle name="Percent 2 3 2 6" xfId="3442" xr:uid="{00000000-0005-0000-0000-000034440000}"/>
    <cellStyle name="Percent 2 3 2 6 2" xfId="6033" xr:uid="{00000000-0005-0000-0000-000035440000}"/>
    <cellStyle name="Percent 2 3 2 6 2 2" xfId="18383" xr:uid="{00000000-0005-0000-0000-000036440000}"/>
    <cellStyle name="Percent 2 3 2 6 3" xfId="18384" xr:uid="{00000000-0005-0000-0000-000037440000}"/>
    <cellStyle name="Percent 2 3 2 7" xfId="18385" xr:uid="{00000000-0005-0000-0000-000038440000}"/>
    <cellStyle name="Percent 2 3 3" xfId="3443" xr:uid="{00000000-0005-0000-0000-000039440000}"/>
    <cellStyle name="Percent 2 3 3 2" xfId="3444" xr:uid="{00000000-0005-0000-0000-00003A440000}"/>
    <cellStyle name="Percent 2 3 3 2 2" xfId="3445" xr:uid="{00000000-0005-0000-0000-00003B440000}"/>
    <cellStyle name="Percent 2 3 3 2 2 2" xfId="3446" xr:uid="{00000000-0005-0000-0000-00003C440000}"/>
    <cellStyle name="Percent 2 3 3 2 2 2 2" xfId="6034" xr:uid="{00000000-0005-0000-0000-00003D440000}"/>
    <cellStyle name="Percent 2 3 3 2 2 2 2 2" xfId="18386" xr:uid="{00000000-0005-0000-0000-00003E440000}"/>
    <cellStyle name="Percent 2 3 3 2 2 2 3" xfId="18387" xr:uid="{00000000-0005-0000-0000-00003F440000}"/>
    <cellStyle name="Percent 2 3 3 2 2 3" xfId="18388" xr:uid="{00000000-0005-0000-0000-000040440000}"/>
    <cellStyle name="Percent 2 3 3 2 3" xfId="3447" xr:uid="{00000000-0005-0000-0000-000041440000}"/>
    <cellStyle name="Percent 2 3 3 2 3 2" xfId="3448" xr:uid="{00000000-0005-0000-0000-000042440000}"/>
    <cellStyle name="Percent 2 3 3 2 3 2 2" xfId="6035" xr:uid="{00000000-0005-0000-0000-000043440000}"/>
    <cellStyle name="Percent 2 3 3 2 3 2 2 2" xfId="18389" xr:uid="{00000000-0005-0000-0000-000044440000}"/>
    <cellStyle name="Percent 2 3 3 2 3 2 3" xfId="18390" xr:uid="{00000000-0005-0000-0000-000045440000}"/>
    <cellStyle name="Percent 2 3 3 2 3 3" xfId="18391" xr:uid="{00000000-0005-0000-0000-000046440000}"/>
    <cellStyle name="Percent 2 3 3 2 4" xfId="3449" xr:uid="{00000000-0005-0000-0000-000047440000}"/>
    <cellStyle name="Percent 2 3 3 2 4 2" xfId="3450" xr:uid="{00000000-0005-0000-0000-000048440000}"/>
    <cellStyle name="Percent 2 3 3 2 4 2 2" xfId="6036" xr:uid="{00000000-0005-0000-0000-000049440000}"/>
    <cellStyle name="Percent 2 3 3 2 4 2 2 2" xfId="18392" xr:uid="{00000000-0005-0000-0000-00004A440000}"/>
    <cellStyle name="Percent 2 3 3 2 4 2 3" xfId="18393" xr:uid="{00000000-0005-0000-0000-00004B440000}"/>
    <cellStyle name="Percent 2 3 3 2 4 3" xfId="18394" xr:uid="{00000000-0005-0000-0000-00004C440000}"/>
    <cellStyle name="Percent 2 3 3 2 5" xfId="3451" xr:uid="{00000000-0005-0000-0000-00004D440000}"/>
    <cellStyle name="Percent 2 3 3 2 5 2" xfId="6037" xr:uid="{00000000-0005-0000-0000-00004E440000}"/>
    <cellStyle name="Percent 2 3 3 2 5 2 2" xfId="18395" xr:uid="{00000000-0005-0000-0000-00004F440000}"/>
    <cellStyle name="Percent 2 3 3 2 5 3" xfId="18396" xr:uid="{00000000-0005-0000-0000-000050440000}"/>
    <cellStyle name="Percent 2 3 3 2 6" xfId="18397" xr:uid="{00000000-0005-0000-0000-000051440000}"/>
    <cellStyle name="Percent 2 3 3 3" xfId="3452" xr:uid="{00000000-0005-0000-0000-000052440000}"/>
    <cellStyle name="Percent 2 3 3 3 2" xfId="3453" xr:uid="{00000000-0005-0000-0000-000053440000}"/>
    <cellStyle name="Percent 2 3 3 3 2 2" xfId="6038" xr:uid="{00000000-0005-0000-0000-000054440000}"/>
    <cellStyle name="Percent 2 3 3 3 2 2 2" xfId="18398" xr:uid="{00000000-0005-0000-0000-000055440000}"/>
    <cellStyle name="Percent 2 3 3 3 2 3" xfId="18399" xr:uid="{00000000-0005-0000-0000-000056440000}"/>
    <cellStyle name="Percent 2 3 3 3 3" xfId="18400" xr:uid="{00000000-0005-0000-0000-000057440000}"/>
    <cellStyle name="Percent 2 3 3 4" xfId="3454" xr:uid="{00000000-0005-0000-0000-000058440000}"/>
    <cellStyle name="Percent 2 3 3 4 2" xfId="3455" xr:uid="{00000000-0005-0000-0000-000059440000}"/>
    <cellStyle name="Percent 2 3 3 4 2 2" xfId="6039" xr:uid="{00000000-0005-0000-0000-00005A440000}"/>
    <cellStyle name="Percent 2 3 3 4 2 2 2" xfId="18401" xr:uid="{00000000-0005-0000-0000-00005B440000}"/>
    <cellStyle name="Percent 2 3 3 4 2 3" xfId="18402" xr:uid="{00000000-0005-0000-0000-00005C440000}"/>
    <cellStyle name="Percent 2 3 3 4 3" xfId="18403" xr:uid="{00000000-0005-0000-0000-00005D440000}"/>
    <cellStyle name="Percent 2 3 3 5" xfId="3456" xr:uid="{00000000-0005-0000-0000-00005E440000}"/>
    <cellStyle name="Percent 2 3 3 5 2" xfId="3457" xr:uid="{00000000-0005-0000-0000-00005F440000}"/>
    <cellStyle name="Percent 2 3 3 5 2 2" xfId="6040" xr:uid="{00000000-0005-0000-0000-000060440000}"/>
    <cellStyle name="Percent 2 3 3 5 2 2 2" xfId="18404" xr:uid="{00000000-0005-0000-0000-000061440000}"/>
    <cellStyle name="Percent 2 3 3 5 2 3" xfId="18405" xr:uid="{00000000-0005-0000-0000-000062440000}"/>
    <cellStyle name="Percent 2 3 3 5 3" xfId="18406" xr:uid="{00000000-0005-0000-0000-000063440000}"/>
    <cellStyle name="Percent 2 3 3 6" xfId="3458" xr:uid="{00000000-0005-0000-0000-000064440000}"/>
    <cellStyle name="Percent 2 3 3 6 2" xfId="6041" xr:uid="{00000000-0005-0000-0000-000065440000}"/>
    <cellStyle name="Percent 2 3 3 6 2 2" xfId="18407" xr:uid="{00000000-0005-0000-0000-000066440000}"/>
    <cellStyle name="Percent 2 3 3 6 3" xfId="18408" xr:uid="{00000000-0005-0000-0000-000067440000}"/>
    <cellStyle name="Percent 2 3 3 7" xfId="18409" xr:uid="{00000000-0005-0000-0000-000068440000}"/>
    <cellStyle name="Percent 2 3 4" xfId="3459" xr:uid="{00000000-0005-0000-0000-000069440000}"/>
    <cellStyle name="Percent 2 3 4 2" xfId="3460" xr:uid="{00000000-0005-0000-0000-00006A440000}"/>
    <cellStyle name="Percent 2 3 4 2 2" xfId="3461" xr:uid="{00000000-0005-0000-0000-00006B440000}"/>
    <cellStyle name="Percent 2 3 4 2 2 2" xfId="6042" xr:uid="{00000000-0005-0000-0000-00006C440000}"/>
    <cellStyle name="Percent 2 3 4 2 2 2 2" xfId="18410" xr:uid="{00000000-0005-0000-0000-00006D440000}"/>
    <cellStyle name="Percent 2 3 4 2 2 3" xfId="18411" xr:uid="{00000000-0005-0000-0000-00006E440000}"/>
    <cellStyle name="Percent 2 3 4 2 3" xfId="18412" xr:uid="{00000000-0005-0000-0000-00006F440000}"/>
    <cellStyle name="Percent 2 3 4 3" xfId="3462" xr:uid="{00000000-0005-0000-0000-000070440000}"/>
    <cellStyle name="Percent 2 3 4 3 2" xfId="3463" xr:uid="{00000000-0005-0000-0000-000071440000}"/>
    <cellStyle name="Percent 2 3 4 3 2 2" xfId="6043" xr:uid="{00000000-0005-0000-0000-000072440000}"/>
    <cellStyle name="Percent 2 3 4 3 2 2 2" xfId="18413" xr:uid="{00000000-0005-0000-0000-000073440000}"/>
    <cellStyle name="Percent 2 3 4 3 2 3" xfId="18414" xr:uid="{00000000-0005-0000-0000-000074440000}"/>
    <cellStyle name="Percent 2 3 4 3 3" xfId="18415" xr:uid="{00000000-0005-0000-0000-000075440000}"/>
    <cellStyle name="Percent 2 3 4 4" xfId="3464" xr:uid="{00000000-0005-0000-0000-000076440000}"/>
    <cellStyle name="Percent 2 3 4 4 2" xfId="3465" xr:uid="{00000000-0005-0000-0000-000077440000}"/>
    <cellStyle name="Percent 2 3 4 4 2 2" xfId="6044" xr:uid="{00000000-0005-0000-0000-000078440000}"/>
    <cellStyle name="Percent 2 3 4 4 2 2 2" xfId="18416" xr:uid="{00000000-0005-0000-0000-000079440000}"/>
    <cellStyle name="Percent 2 3 4 4 2 3" xfId="18417" xr:uid="{00000000-0005-0000-0000-00007A440000}"/>
    <cellStyle name="Percent 2 3 4 4 3" xfId="18418" xr:uid="{00000000-0005-0000-0000-00007B440000}"/>
    <cellStyle name="Percent 2 3 4 5" xfId="3466" xr:uid="{00000000-0005-0000-0000-00007C440000}"/>
    <cellStyle name="Percent 2 3 4 5 2" xfId="6045" xr:uid="{00000000-0005-0000-0000-00007D440000}"/>
    <cellStyle name="Percent 2 3 4 5 2 2" xfId="18419" xr:uid="{00000000-0005-0000-0000-00007E440000}"/>
    <cellStyle name="Percent 2 3 4 5 3" xfId="18420" xr:uid="{00000000-0005-0000-0000-00007F440000}"/>
    <cellStyle name="Percent 2 3 4 6" xfId="18421" xr:uid="{00000000-0005-0000-0000-000080440000}"/>
    <cellStyle name="Percent 2 3 5" xfId="3467" xr:uid="{00000000-0005-0000-0000-000081440000}"/>
    <cellStyle name="Percent 2 3 5 2" xfId="3468" xr:uid="{00000000-0005-0000-0000-000082440000}"/>
    <cellStyle name="Percent 2 3 5 2 2" xfId="6046" xr:uid="{00000000-0005-0000-0000-000083440000}"/>
    <cellStyle name="Percent 2 3 5 2 2 2" xfId="18422" xr:uid="{00000000-0005-0000-0000-000084440000}"/>
    <cellStyle name="Percent 2 3 5 2 3" xfId="18423" xr:uid="{00000000-0005-0000-0000-000085440000}"/>
    <cellStyle name="Percent 2 3 5 3" xfId="18424" xr:uid="{00000000-0005-0000-0000-000086440000}"/>
    <cellStyle name="Percent 2 3 6" xfId="3469" xr:uid="{00000000-0005-0000-0000-000087440000}"/>
    <cellStyle name="Percent 2 3 6 2" xfId="3470" xr:uid="{00000000-0005-0000-0000-000088440000}"/>
    <cellStyle name="Percent 2 3 6 2 2" xfId="6047" xr:uid="{00000000-0005-0000-0000-000089440000}"/>
    <cellStyle name="Percent 2 3 6 2 2 2" xfId="18425" xr:uid="{00000000-0005-0000-0000-00008A440000}"/>
    <cellStyle name="Percent 2 3 6 2 3" xfId="18426" xr:uid="{00000000-0005-0000-0000-00008B440000}"/>
    <cellStyle name="Percent 2 3 6 3" xfId="18427" xr:uid="{00000000-0005-0000-0000-00008C440000}"/>
    <cellStyle name="Percent 2 3 7" xfId="3471" xr:uid="{00000000-0005-0000-0000-00008D440000}"/>
    <cellStyle name="Percent 2 3 7 2" xfId="3472" xr:uid="{00000000-0005-0000-0000-00008E440000}"/>
    <cellStyle name="Percent 2 3 7 2 2" xfId="6048" xr:uid="{00000000-0005-0000-0000-00008F440000}"/>
    <cellStyle name="Percent 2 3 7 2 2 2" xfId="18428" xr:uid="{00000000-0005-0000-0000-000090440000}"/>
    <cellStyle name="Percent 2 3 7 2 3" xfId="18429" xr:uid="{00000000-0005-0000-0000-000091440000}"/>
    <cellStyle name="Percent 2 3 7 3" xfId="18430" xr:uid="{00000000-0005-0000-0000-000092440000}"/>
    <cellStyle name="Percent 2 3 8" xfId="3473" xr:uid="{00000000-0005-0000-0000-000093440000}"/>
    <cellStyle name="Percent 2 3 9" xfId="3474" xr:uid="{00000000-0005-0000-0000-000094440000}"/>
    <cellStyle name="Percent 2 3 9 2" xfId="6049" xr:uid="{00000000-0005-0000-0000-000095440000}"/>
    <cellStyle name="Percent 2 3 9 2 2" xfId="18431" xr:uid="{00000000-0005-0000-0000-000096440000}"/>
    <cellStyle name="Percent 2 3 9 3" xfId="18432" xr:uid="{00000000-0005-0000-0000-000097440000}"/>
    <cellStyle name="Percent 2 4" xfId="3475" xr:uid="{00000000-0005-0000-0000-000098440000}"/>
    <cellStyle name="Percent 2 4 2" xfId="3476" xr:uid="{00000000-0005-0000-0000-000099440000}"/>
    <cellStyle name="Percent 2 4 2 2" xfId="3477" xr:uid="{00000000-0005-0000-0000-00009A440000}"/>
    <cellStyle name="Percent 2 4 2 2 2" xfId="3478" xr:uid="{00000000-0005-0000-0000-00009B440000}"/>
    <cellStyle name="Percent 2 4 2 2 2 2" xfId="3479" xr:uid="{00000000-0005-0000-0000-00009C440000}"/>
    <cellStyle name="Percent 2 4 2 2 2 2 2" xfId="6050" xr:uid="{00000000-0005-0000-0000-00009D440000}"/>
    <cellStyle name="Percent 2 4 2 2 2 2 2 2" xfId="18433" xr:uid="{00000000-0005-0000-0000-00009E440000}"/>
    <cellStyle name="Percent 2 4 2 2 2 2 3" xfId="18434" xr:uid="{00000000-0005-0000-0000-00009F440000}"/>
    <cellStyle name="Percent 2 4 2 2 2 3" xfId="18435" xr:uid="{00000000-0005-0000-0000-0000A0440000}"/>
    <cellStyle name="Percent 2 4 2 2 3" xfId="3480" xr:uid="{00000000-0005-0000-0000-0000A1440000}"/>
    <cellStyle name="Percent 2 4 2 2 3 2" xfId="3481" xr:uid="{00000000-0005-0000-0000-0000A2440000}"/>
    <cellStyle name="Percent 2 4 2 2 3 2 2" xfId="6051" xr:uid="{00000000-0005-0000-0000-0000A3440000}"/>
    <cellStyle name="Percent 2 4 2 2 3 2 2 2" xfId="18436" xr:uid="{00000000-0005-0000-0000-0000A4440000}"/>
    <cellStyle name="Percent 2 4 2 2 3 2 3" xfId="18437" xr:uid="{00000000-0005-0000-0000-0000A5440000}"/>
    <cellStyle name="Percent 2 4 2 2 3 3" xfId="18438" xr:uid="{00000000-0005-0000-0000-0000A6440000}"/>
    <cellStyle name="Percent 2 4 2 2 4" xfId="3482" xr:uid="{00000000-0005-0000-0000-0000A7440000}"/>
    <cellStyle name="Percent 2 4 2 2 4 2" xfId="3483" xr:uid="{00000000-0005-0000-0000-0000A8440000}"/>
    <cellStyle name="Percent 2 4 2 2 4 2 2" xfId="6052" xr:uid="{00000000-0005-0000-0000-0000A9440000}"/>
    <cellStyle name="Percent 2 4 2 2 4 2 2 2" xfId="18439" xr:uid="{00000000-0005-0000-0000-0000AA440000}"/>
    <cellStyle name="Percent 2 4 2 2 4 2 3" xfId="18440" xr:uid="{00000000-0005-0000-0000-0000AB440000}"/>
    <cellStyle name="Percent 2 4 2 2 4 3" xfId="18441" xr:uid="{00000000-0005-0000-0000-0000AC440000}"/>
    <cellStyle name="Percent 2 4 2 2 5" xfId="3484" xr:uid="{00000000-0005-0000-0000-0000AD440000}"/>
    <cellStyle name="Percent 2 4 2 2 5 2" xfId="6053" xr:uid="{00000000-0005-0000-0000-0000AE440000}"/>
    <cellStyle name="Percent 2 4 2 2 5 2 2" xfId="18442" xr:uid="{00000000-0005-0000-0000-0000AF440000}"/>
    <cellStyle name="Percent 2 4 2 2 5 3" xfId="18443" xr:uid="{00000000-0005-0000-0000-0000B0440000}"/>
    <cellStyle name="Percent 2 4 2 2 6" xfId="18444" xr:uid="{00000000-0005-0000-0000-0000B1440000}"/>
    <cellStyle name="Percent 2 4 2 3" xfId="3485" xr:uid="{00000000-0005-0000-0000-0000B2440000}"/>
    <cellStyle name="Percent 2 4 2 3 2" xfId="3486" xr:uid="{00000000-0005-0000-0000-0000B3440000}"/>
    <cellStyle name="Percent 2 4 2 3 2 2" xfId="6054" xr:uid="{00000000-0005-0000-0000-0000B4440000}"/>
    <cellStyle name="Percent 2 4 2 3 2 2 2" xfId="18445" xr:uid="{00000000-0005-0000-0000-0000B5440000}"/>
    <cellStyle name="Percent 2 4 2 3 2 3" xfId="18446" xr:uid="{00000000-0005-0000-0000-0000B6440000}"/>
    <cellStyle name="Percent 2 4 2 3 3" xfId="18447" xr:uid="{00000000-0005-0000-0000-0000B7440000}"/>
    <cellStyle name="Percent 2 4 2 4" xfId="3487" xr:uid="{00000000-0005-0000-0000-0000B8440000}"/>
    <cellStyle name="Percent 2 4 2 4 2" xfId="3488" xr:uid="{00000000-0005-0000-0000-0000B9440000}"/>
    <cellStyle name="Percent 2 4 2 4 2 2" xfId="6055" xr:uid="{00000000-0005-0000-0000-0000BA440000}"/>
    <cellStyle name="Percent 2 4 2 4 2 2 2" xfId="18448" xr:uid="{00000000-0005-0000-0000-0000BB440000}"/>
    <cellStyle name="Percent 2 4 2 4 2 3" xfId="18449" xr:uid="{00000000-0005-0000-0000-0000BC440000}"/>
    <cellStyle name="Percent 2 4 2 4 3" xfId="18450" xr:uid="{00000000-0005-0000-0000-0000BD440000}"/>
    <cellStyle name="Percent 2 4 2 5" xfId="3489" xr:uid="{00000000-0005-0000-0000-0000BE440000}"/>
    <cellStyle name="Percent 2 4 2 5 2" xfId="3490" xr:uid="{00000000-0005-0000-0000-0000BF440000}"/>
    <cellStyle name="Percent 2 4 2 5 2 2" xfId="6056" xr:uid="{00000000-0005-0000-0000-0000C0440000}"/>
    <cellStyle name="Percent 2 4 2 5 2 2 2" xfId="18451" xr:uid="{00000000-0005-0000-0000-0000C1440000}"/>
    <cellStyle name="Percent 2 4 2 5 2 3" xfId="18452" xr:uid="{00000000-0005-0000-0000-0000C2440000}"/>
    <cellStyle name="Percent 2 4 2 5 3" xfId="18453" xr:uid="{00000000-0005-0000-0000-0000C3440000}"/>
    <cellStyle name="Percent 2 4 2 6" xfId="3491" xr:uid="{00000000-0005-0000-0000-0000C4440000}"/>
    <cellStyle name="Percent 2 4 2 6 2" xfId="6057" xr:uid="{00000000-0005-0000-0000-0000C5440000}"/>
    <cellStyle name="Percent 2 4 2 6 2 2" xfId="18454" xr:uid="{00000000-0005-0000-0000-0000C6440000}"/>
    <cellStyle name="Percent 2 4 2 6 3" xfId="18455" xr:uid="{00000000-0005-0000-0000-0000C7440000}"/>
    <cellStyle name="Percent 2 4 2 7" xfId="18456" xr:uid="{00000000-0005-0000-0000-0000C8440000}"/>
    <cellStyle name="Percent 2 4 3" xfId="3492" xr:uid="{00000000-0005-0000-0000-0000C9440000}"/>
    <cellStyle name="Percent 2 4 3 2" xfId="3493" xr:uid="{00000000-0005-0000-0000-0000CA440000}"/>
    <cellStyle name="Percent 2 4 3 2 2" xfId="3494" xr:uid="{00000000-0005-0000-0000-0000CB440000}"/>
    <cellStyle name="Percent 2 4 3 2 2 2" xfId="3495" xr:uid="{00000000-0005-0000-0000-0000CC440000}"/>
    <cellStyle name="Percent 2 4 3 2 2 2 2" xfId="6058" xr:uid="{00000000-0005-0000-0000-0000CD440000}"/>
    <cellStyle name="Percent 2 4 3 2 2 2 2 2" xfId="18457" xr:uid="{00000000-0005-0000-0000-0000CE440000}"/>
    <cellStyle name="Percent 2 4 3 2 2 2 3" xfId="18458" xr:uid="{00000000-0005-0000-0000-0000CF440000}"/>
    <cellStyle name="Percent 2 4 3 2 2 3" xfId="18459" xr:uid="{00000000-0005-0000-0000-0000D0440000}"/>
    <cellStyle name="Percent 2 4 3 2 3" xfId="3496" xr:uid="{00000000-0005-0000-0000-0000D1440000}"/>
    <cellStyle name="Percent 2 4 3 2 3 2" xfId="3497" xr:uid="{00000000-0005-0000-0000-0000D2440000}"/>
    <cellStyle name="Percent 2 4 3 2 3 2 2" xfId="6059" xr:uid="{00000000-0005-0000-0000-0000D3440000}"/>
    <cellStyle name="Percent 2 4 3 2 3 2 2 2" xfId="18460" xr:uid="{00000000-0005-0000-0000-0000D4440000}"/>
    <cellStyle name="Percent 2 4 3 2 3 2 3" xfId="18461" xr:uid="{00000000-0005-0000-0000-0000D5440000}"/>
    <cellStyle name="Percent 2 4 3 2 3 3" xfId="18462" xr:uid="{00000000-0005-0000-0000-0000D6440000}"/>
    <cellStyle name="Percent 2 4 3 2 4" xfId="3498" xr:uid="{00000000-0005-0000-0000-0000D7440000}"/>
    <cellStyle name="Percent 2 4 3 2 4 2" xfId="3499" xr:uid="{00000000-0005-0000-0000-0000D8440000}"/>
    <cellStyle name="Percent 2 4 3 2 4 2 2" xfId="6060" xr:uid="{00000000-0005-0000-0000-0000D9440000}"/>
    <cellStyle name="Percent 2 4 3 2 4 2 2 2" xfId="18463" xr:uid="{00000000-0005-0000-0000-0000DA440000}"/>
    <cellStyle name="Percent 2 4 3 2 4 2 3" xfId="18464" xr:uid="{00000000-0005-0000-0000-0000DB440000}"/>
    <cellStyle name="Percent 2 4 3 2 4 3" xfId="18465" xr:uid="{00000000-0005-0000-0000-0000DC440000}"/>
    <cellStyle name="Percent 2 4 3 2 5" xfId="3500" xr:uid="{00000000-0005-0000-0000-0000DD440000}"/>
    <cellStyle name="Percent 2 4 3 2 5 2" xfId="6061" xr:uid="{00000000-0005-0000-0000-0000DE440000}"/>
    <cellStyle name="Percent 2 4 3 2 5 2 2" xfId="18466" xr:uid="{00000000-0005-0000-0000-0000DF440000}"/>
    <cellStyle name="Percent 2 4 3 2 5 3" xfId="18467" xr:uid="{00000000-0005-0000-0000-0000E0440000}"/>
    <cellStyle name="Percent 2 4 3 2 6" xfId="18468" xr:uid="{00000000-0005-0000-0000-0000E1440000}"/>
    <cellStyle name="Percent 2 4 3 3" xfId="3501" xr:uid="{00000000-0005-0000-0000-0000E2440000}"/>
    <cellStyle name="Percent 2 4 3 3 2" xfId="3502" xr:uid="{00000000-0005-0000-0000-0000E3440000}"/>
    <cellStyle name="Percent 2 4 3 3 2 2" xfId="6062" xr:uid="{00000000-0005-0000-0000-0000E4440000}"/>
    <cellStyle name="Percent 2 4 3 3 2 2 2" xfId="18469" xr:uid="{00000000-0005-0000-0000-0000E5440000}"/>
    <cellStyle name="Percent 2 4 3 3 2 3" xfId="18470" xr:uid="{00000000-0005-0000-0000-0000E6440000}"/>
    <cellStyle name="Percent 2 4 3 3 3" xfId="18471" xr:uid="{00000000-0005-0000-0000-0000E7440000}"/>
    <cellStyle name="Percent 2 4 3 4" xfId="3503" xr:uid="{00000000-0005-0000-0000-0000E8440000}"/>
    <cellStyle name="Percent 2 4 3 4 2" xfId="3504" xr:uid="{00000000-0005-0000-0000-0000E9440000}"/>
    <cellStyle name="Percent 2 4 3 4 2 2" xfId="6063" xr:uid="{00000000-0005-0000-0000-0000EA440000}"/>
    <cellStyle name="Percent 2 4 3 4 2 2 2" xfId="18472" xr:uid="{00000000-0005-0000-0000-0000EB440000}"/>
    <cellStyle name="Percent 2 4 3 4 2 3" xfId="18473" xr:uid="{00000000-0005-0000-0000-0000EC440000}"/>
    <cellStyle name="Percent 2 4 3 4 3" xfId="18474" xr:uid="{00000000-0005-0000-0000-0000ED440000}"/>
    <cellStyle name="Percent 2 4 3 5" xfId="3505" xr:uid="{00000000-0005-0000-0000-0000EE440000}"/>
    <cellStyle name="Percent 2 4 3 5 2" xfId="3506" xr:uid="{00000000-0005-0000-0000-0000EF440000}"/>
    <cellStyle name="Percent 2 4 3 5 2 2" xfId="6064" xr:uid="{00000000-0005-0000-0000-0000F0440000}"/>
    <cellStyle name="Percent 2 4 3 5 2 2 2" xfId="18475" xr:uid="{00000000-0005-0000-0000-0000F1440000}"/>
    <cellStyle name="Percent 2 4 3 5 2 3" xfId="18476" xr:uid="{00000000-0005-0000-0000-0000F2440000}"/>
    <cellStyle name="Percent 2 4 3 5 3" xfId="18477" xr:uid="{00000000-0005-0000-0000-0000F3440000}"/>
    <cellStyle name="Percent 2 4 3 6" xfId="3507" xr:uid="{00000000-0005-0000-0000-0000F4440000}"/>
    <cellStyle name="Percent 2 4 3 6 2" xfId="6065" xr:uid="{00000000-0005-0000-0000-0000F5440000}"/>
    <cellStyle name="Percent 2 4 3 6 2 2" xfId="18478" xr:uid="{00000000-0005-0000-0000-0000F6440000}"/>
    <cellStyle name="Percent 2 4 3 6 3" xfId="18479" xr:uid="{00000000-0005-0000-0000-0000F7440000}"/>
    <cellStyle name="Percent 2 4 3 7" xfId="18480" xr:uid="{00000000-0005-0000-0000-0000F8440000}"/>
    <cellStyle name="Percent 2 4 4" xfId="3508" xr:uid="{00000000-0005-0000-0000-0000F9440000}"/>
    <cellStyle name="Percent 2 4 4 2" xfId="3509" xr:uid="{00000000-0005-0000-0000-0000FA440000}"/>
    <cellStyle name="Percent 2 4 4 2 2" xfId="3510" xr:uid="{00000000-0005-0000-0000-0000FB440000}"/>
    <cellStyle name="Percent 2 4 4 2 2 2" xfId="6066" xr:uid="{00000000-0005-0000-0000-0000FC440000}"/>
    <cellStyle name="Percent 2 4 4 2 2 2 2" xfId="18481" xr:uid="{00000000-0005-0000-0000-0000FD440000}"/>
    <cellStyle name="Percent 2 4 4 2 2 3" xfId="18482" xr:uid="{00000000-0005-0000-0000-0000FE440000}"/>
    <cellStyle name="Percent 2 4 4 2 3" xfId="18483" xr:uid="{00000000-0005-0000-0000-0000FF440000}"/>
    <cellStyle name="Percent 2 4 4 3" xfId="3511" xr:uid="{00000000-0005-0000-0000-000000450000}"/>
    <cellStyle name="Percent 2 4 4 3 2" xfId="3512" xr:uid="{00000000-0005-0000-0000-000001450000}"/>
    <cellStyle name="Percent 2 4 4 3 2 2" xfId="6067" xr:uid="{00000000-0005-0000-0000-000002450000}"/>
    <cellStyle name="Percent 2 4 4 3 2 2 2" xfId="18484" xr:uid="{00000000-0005-0000-0000-000003450000}"/>
    <cellStyle name="Percent 2 4 4 3 2 3" xfId="18485" xr:uid="{00000000-0005-0000-0000-000004450000}"/>
    <cellStyle name="Percent 2 4 4 3 3" xfId="18486" xr:uid="{00000000-0005-0000-0000-000005450000}"/>
    <cellStyle name="Percent 2 4 4 4" xfId="3513" xr:uid="{00000000-0005-0000-0000-000006450000}"/>
    <cellStyle name="Percent 2 4 4 4 2" xfId="3514" xr:uid="{00000000-0005-0000-0000-000007450000}"/>
    <cellStyle name="Percent 2 4 4 4 2 2" xfId="6068" xr:uid="{00000000-0005-0000-0000-000008450000}"/>
    <cellStyle name="Percent 2 4 4 4 2 2 2" xfId="18487" xr:uid="{00000000-0005-0000-0000-000009450000}"/>
    <cellStyle name="Percent 2 4 4 4 2 3" xfId="18488" xr:uid="{00000000-0005-0000-0000-00000A450000}"/>
    <cellStyle name="Percent 2 4 4 4 3" xfId="18489" xr:uid="{00000000-0005-0000-0000-00000B450000}"/>
    <cellStyle name="Percent 2 4 4 5" xfId="3515" xr:uid="{00000000-0005-0000-0000-00000C450000}"/>
    <cellStyle name="Percent 2 4 4 5 2" xfId="6069" xr:uid="{00000000-0005-0000-0000-00000D450000}"/>
    <cellStyle name="Percent 2 4 4 5 2 2" xfId="18490" xr:uid="{00000000-0005-0000-0000-00000E450000}"/>
    <cellStyle name="Percent 2 4 4 5 3" xfId="18491" xr:uid="{00000000-0005-0000-0000-00000F450000}"/>
    <cellStyle name="Percent 2 4 4 6" xfId="18492" xr:uid="{00000000-0005-0000-0000-000010450000}"/>
    <cellStyle name="Percent 2 4 5" xfId="3516" xr:uid="{00000000-0005-0000-0000-000011450000}"/>
    <cellStyle name="Percent 2 4 5 2" xfId="3517" xr:uid="{00000000-0005-0000-0000-000012450000}"/>
    <cellStyle name="Percent 2 4 5 2 2" xfId="6070" xr:uid="{00000000-0005-0000-0000-000013450000}"/>
    <cellStyle name="Percent 2 4 5 2 2 2" xfId="18493" xr:uid="{00000000-0005-0000-0000-000014450000}"/>
    <cellStyle name="Percent 2 4 5 2 3" xfId="18494" xr:uid="{00000000-0005-0000-0000-000015450000}"/>
    <cellStyle name="Percent 2 4 5 3" xfId="18495" xr:uid="{00000000-0005-0000-0000-000016450000}"/>
    <cellStyle name="Percent 2 4 6" xfId="3518" xr:uid="{00000000-0005-0000-0000-000017450000}"/>
    <cellStyle name="Percent 2 4 6 2" xfId="3519" xr:uid="{00000000-0005-0000-0000-000018450000}"/>
    <cellStyle name="Percent 2 4 6 2 2" xfId="6071" xr:uid="{00000000-0005-0000-0000-000019450000}"/>
    <cellStyle name="Percent 2 4 6 2 2 2" xfId="18496" xr:uid="{00000000-0005-0000-0000-00001A450000}"/>
    <cellStyle name="Percent 2 4 6 2 3" xfId="18497" xr:uid="{00000000-0005-0000-0000-00001B450000}"/>
    <cellStyle name="Percent 2 4 6 3" xfId="18498" xr:uid="{00000000-0005-0000-0000-00001C450000}"/>
    <cellStyle name="Percent 2 4 7" xfId="3520" xr:uid="{00000000-0005-0000-0000-00001D450000}"/>
    <cellStyle name="Percent 2 4 7 2" xfId="3521" xr:uid="{00000000-0005-0000-0000-00001E450000}"/>
    <cellStyle name="Percent 2 4 7 2 2" xfId="6072" xr:uid="{00000000-0005-0000-0000-00001F450000}"/>
    <cellStyle name="Percent 2 4 7 2 2 2" xfId="18499" xr:uid="{00000000-0005-0000-0000-000020450000}"/>
    <cellStyle name="Percent 2 4 7 2 3" xfId="18500" xr:uid="{00000000-0005-0000-0000-000021450000}"/>
    <cellStyle name="Percent 2 4 7 3" xfId="18501" xr:uid="{00000000-0005-0000-0000-000022450000}"/>
    <cellStyle name="Percent 2 4 8" xfId="3522" xr:uid="{00000000-0005-0000-0000-000023450000}"/>
    <cellStyle name="Percent 2 4 8 2" xfId="6073" xr:uid="{00000000-0005-0000-0000-000024450000}"/>
    <cellStyle name="Percent 2 4 8 2 2" xfId="18502" xr:uid="{00000000-0005-0000-0000-000025450000}"/>
    <cellStyle name="Percent 2 4 8 3" xfId="18503" xr:uid="{00000000-0005-0000-0000-000026450000}"/>
    <cellStyle name="Percent 2 4 9" xfId="18504" xr:uid="{00000000-0005-0000-0000-000027450000}"/>
    <cellStyle name="Percent 2 5" xfId="13725" xr:uid="{00000000-0005-0000-0000-000028450000}"/>
    <cellStyle name="Percent 2 6" xfId="13726" xr:uid="{00000000-0005-0000-0000-000029450000}"/>
    <cellStyle name="Percent 3" xfId="430" xr:uid="{00000000-0005-0000-0000-00002A450000}"/>
    <cellStyle name="Percent 3 2" xfId="431" xr:uid="{00000000-0005-0000-0000-00002B450000}"/>
    <cellStyle name="Percent 3 2 2" xfId="3523" xr:uid="{00000000-0005-0000-0000-00002C450000}"/>
    <cellStyle name="Percent 3 2 3" xfId="3524" xr:uid="{00000000-0005-0000-0000-00002D450000}"/>
    <cellStyle name="Percent 3 2 3 2" xfId="3525" xr:uid="{00000000-0005-0000-0000-00002E450000}"/>
    <cellStyle name="Percent 3 2 3 2 2" xfId="3526" xr:uid="{00000000-0005-0000-0000-00002F450000}"/>
    <cellStyle name="Percent 3 2 3 2 2 2" xfId="3527" xr:uid="{00000000-0005-0000-0000-000030450000}"/>
    <cellStyle name="Percent 3 2 3 2 2 2 2" xfId="6074" xr:uid="{00000000-0005-0000-0000-000031450000}"/>
    <cellStyle name="Percent 3 2 3 2 2 2 2 2" xfId="18505" xr:uid="{00000000-0005-0000-0000-000032450000}"/>
    <cellStyle name="Percent 3 2 3 2 2 2 3" xfId="18506" xr:uid="{00000000-0005-0000-0000-000033450000}"/>
    <cellStyle name="Percent 3 2 3 2 2 3" xfId="18507" xr:uid="{00000000-0005-0000-0000-000034450000}"/>
    <cellStyle name="Percent 3 2 3 2 3" xfId="3528" xr:uid="{00000000-0005-0000-0000-000035450000}"/>
    <cellStyle name="Percent 3 2 3 2 3 2" xfId="3529" xr:uid="{00000000-0005-0000-0000-000036450000}"/>
    <cellStyle name="Percent 3 2 3 2 3 2 2" xfId="6075" xr:uid="{00000000-0005-0000-0000-000037450000}"/>
    <cellStyle name="Percent 3 2 3 2 3 2 2 2" xfId="18508" xr:uid="{00000000-0005-0000-0000-000038450000}"/>
    <cellStyle name="Percent 3 2 3 2 3 2 3" xfId="18509" xr:uid="{00000000-0005-0000-0000-000039450000}"/>
    <cellStyle name="Percent 3 2 3 2 3 3" xfId="18510" xr:uid="{00000000-0005-0000-0000-00003A450000}"/>
    <cellStyle name="Percent 3 2 3 2 4" xfId="3530" xr:uid="{00000000-0005-0000-0000-00003B450000}"/>
    <cellStyle name="Percent 3 2 3 2 4 2" xfId="3531" xr:uid="{00000000-0005-0000-0000-00003C450000}"/>
    <cellStyle name="Percent 3 2 3 2 4 2 2" xfId="6076" xr:uid="{00000000-0005-0000-0000-00003D450000}"/>
    <cellStyle name="Percent 3 2 3 2 4 2 2 2" xfId="18511" xr:uid="{00000000-0005-0000-0000-00003E450000}"/>
    <cellStyle name="Percent 3 2 3 2 4 2 3" xfId="18512" xr:uid="{00000000-0005-0000-0000-00003F450000}"/>
    <cellStyle name="Percent 3 2 3 2 4 3" xfId="18513" xr:uid="{00000000-0005-0000-0000-000040450000}"/>
    <cellStyle name="Percent 3 2 3 2 5" xfId="3532" xr:uid="{00000000-0005-0000-0000-000041450000}"/>
    <cellStyle name="Percent 3 2 3 2 5 2" xfId="6077" xr:uid="{00000000-0005-0000-0000-000042450000}"/>
    <cellStyle name="Percent 3 2 3 2 5 2 2" xfId="18514" xr:uid="{00000000-0005-0000-0000-000043450000}"/>
    <cellStyle name="Percent 3 2 3 2 5 3" xfId="18515" xr:uid="{00000000-0005-0000-0000-000044450000}"/>
    <cellStyle name="Percent 3 2 3 2 6" xfId="18516" xr:uid="{00000000-0005-0000-0000-000045450000}"/>
    <cellStyle name="Percent 3 2 3 3" xfId="3533" xr:uid="{00000000-0005-0000-0000-000046450000}"/>
    <cellStyle name="Percent 3 2 3 3 2" xfId="3534" xr:uid="{00000000-0005-0000-0000-000047450000}"/>
    <cellStyle name="Percent 3 2 3 3 2 2" xfId="6078" xr:uid="{00000000-0005-0000-0000-000048450000}"/>
    <cellStyle name="Percent 3 2 3 3 2 2 2" xfId="18517" xr:uid="{00000000-0005-0000-0000-000049450000}"/>
    <cellStyle name="Percent 3 2 3 3 2 3" xfId="18518" xr:uid="{00000000-0005-0000-0000-00004A450000}"/>
    <cellStyle name="Percent 3 2 3 3 3" xfId="18519" xr:uid="{00000000-0005-0000-0000-00004B450000}"/>
    <cellStyle name="Percent 3 2 3 4" xfId="3535" xr:uid="{00000000-0005-0000-0000-00004C450000}"/>
    <cellStyle name="Percent 3 2 3 4 2" xfId="3536" xr:uid="{00000000-0005-0000-0000-00004D450000}"/>
    <cellStyle name="Percent 3 2 3 4 2 2" xfId="6079" xr:uid="{00000000-0005-0000-0000-00004E450000}"/>
    <cellStyle name="Percent 3 2 3 4 2 2 2" xfId="18520" xr:uid="{00000000-0005-0000-0000-00004F450000}"/>
    <cellStyle name="Percent 3 2 3 4 2 3" xfId="18521" xr:uid="{00000000-0005-0000-0000-000050450000}"/>
    <cellStyle name="Percent 3 2 3 4 3" xfId="18522" xr:uid="{00000000-0005-0000-0000-000051450000}"/>
    <cellStyle name="Percent 3 2 3 5" xfId="3537" xr:uid="{00000000-0005-0000-0000-000052450000}"/>
    <cellStyle name="Percent 3 2 3 5 2" xfId="3538" xr:uid="{00000000-0005-0000-0000-000053450000}"/>
    <cellStyle name="Percent 3 2 3 5 2 2" xfId="6080" xr:uid="{00000000-0005-0000-0000-000054450000}"/>
    <cellStyle name="Percent 3 2 3 5 2 2 2" xfId="18523" xr:uid="{00000000-0005-0000-0000-000055450000}"/>
    <cellStyle name="Percent 3 2 3 5 2 3" xfId="18524" xr:uid="{00000000-0005-0000-0000-000056450000}"/>
    <cellStyle name="Percent 3 2 3 5 3" xfId="18525" xr:uid="{00000000-0005-0000-0000-000057450000}"/>
    <cellStyle name="Percent 3 2 3 6" xfId="3539" xr:uid="{00000000-0005-0000-0000-000058450000}"/>
    <cellStyle name="Percent 3 2 3 6 2" xfId="6081" xr:uid="{00000000-0005-0000-0000-000059450000}"/>
    <cellStyle name="Percent 3 2 3 6 2 2" xfId="18526" xr:uid="{00000000-0005-0000-0000-00005A450000}"/>
    <cellStyle name="Percent 3 2 3 6 3" xfId="18527" xr:uid="{00000000-0005-0000-0000-00005B450000}"/>
    <cellStyle name="Percent 3 2 3 7" xfId="18528" xr:uid="{00000000-0005-0000-0000-00005C450000}"/>
    <cellStyle name="Percent 3 2 4" xfId="3540" xr:uid="{00000000-0005-0000-0000-00005D450000}"/>
    <cellStyle name="Percent 3 2 5" xfId="3541" xr:uid="{00000000-0005-0000-0000-00005E450000}"/>
    <cellStyle name="Percent 3 2 5 2" xfId="6082" xr:uid="{00000000-0005-0000-0000-00005F450000}"/>
    <cellStyle name="Percent 3 2 5 2 2" xfId="18529" xr:uid="{00000000-0005-0000-0000-000060450000}"/>
    <cellStyle name="Percent 3 2 5 3" xfId="18530" xr:uid="{00000000-0005-0000-0000-000061450000}"/>
    <cellStyle name="Percent 3 2 6" xfId="3542" xr:uid="{00000000-0005-0000-0000-000062450000}"/>
    <cellStyle name="Percent 3 2 7" xfId="6237" xr:uid="{00000000-0005-0000-0000-000063450000}"/>
    <cellStyle name="Percent 3 2 7 2" xfId="14252" xr:uid="{00000000-0005-0000-0000-000064450000}"/>
    <cellStyle name="Percent 3 2 7 3" xfId="18531" xr:uid="{00000000-0005-0000-0000-000065450000}"/>
    <cellStyle name="Percent 3 2 8" xfId="13727" xr:uid="{00000000-0005-0000-0000-000066450000}"/>
    <cellStyle name="Percent 3 2 8 2" xfId="18532" xr:uid="{00000000-0005-0000-0000-000067450000}"/>
    <cellStyle name="Percent 3 2 9" xfId="14134" xr:uid="{00000000-0005-0000-0000-000068450000}"/>
    <cellStyle name="Percent 3 3" xfId="3543" xr:uid="{00000000-0005-0000-0000-000069450000}"/>
    <cellStyle name="Percent 3 3 2" xfId="3544" xr:uid="{00000000-0005-0000-0000-00006A450000}"/>
    <cellStyle name="Percent 3 3 2 2" xfId="6084" xr:uid="{00000000-0005-0000-0000-00006B450000}"/>
    <cellStyle name="Percent 3 3 2 2 2" xfId="18533" xr:uid="{00000000-0005-0000-0000-00006C450000}"/>
    <cellStyle name="Percent 3 3 2 3" xfId="18534" xr:uid="{00000000-0005-0000-0000-00006D450000}"/>
    <cellStyle name="Percent 3 3 3" xfId="3545" xr:uid="{00000000-0005-0000-0000-00006E450000}"/>
    <cellStyle name="Percent 3 3 4" xfId="6083" xr:uid="{00000000-0005-0000-0000-00006F450000}"/>
    <cellStyle name="Percent 3 3 4 2" xfId="18535" xr:uid="{00000000-0005-0000-0000-000070450000}"/>
    <cellStyle name="Percent 3 3 5" xfId="13728" xr:uid="{00000000-0005-0000-0000-000071450000}"/>
    <cellStyle name="Percent 3 3 5 2" xfId="18536" xr:uid="{00000000-0005-0000-0000-000072450000}"/>
    <cellStyle name="Percent 3 3 6" xfId="13729" xr:uid="{00000000-0005-0000-0000-000073450000}"/>
    <cellStyle name="Percent 3 3 6 2" xfId="18537" xr:uid="{00000000-0005-0000-0000-000074450000}"/>
    <cellStyle name="Percent 3 4" xfId="3546" xr:uid="{00000000-0005-0000-0000-000075450000}"/>
    <cellStyle name="Percent 3 4 2" xfId="3547" xr:uid="{00000000-0005-0000-0000-000076450000}"/>
    <cellStyle name="Percent 3 4 2 2" xfId="3548" xr:uid="{00000000-0005-0000-0000-000077450000}"/>
    <cellStyle name="Percent 3 4 2 2 2" xfId="3549" xr:uid="{00000000-0005-0000-0000-000078450000}"/>
    <cellStyle name="Percent 3 4 2 2 2 2" xfId="6085" xr:uid="{00000000-0005-0000-0000-000079450000}"/>
    <cellStyle name="Percent 3 4 2 2 2 2 2" xfId="18538" xr:uid="{00000000-0005-0000-0000-00007A450000}"/>
    <cellStyle name="Percent 3 4 2 2 2 3" xfId="18539" xr:uid="{00000000-0005-0000-0000-00007B450000}"/>
    <cellStyle name="Percent 3 4 2 2 3" xfId="18540" xr:uid="{00000000-0005-0000-0000-00007C450000}"/>
    <cellStyle name="Percent 3 4 2 3" xfId="3550" xr:uid="{00000000-0005-0000-0000-00007D450000}"/>
    <cellStyle name="Percent 3 4 2 3 2" xfId="3551" xr:uid="{00000000-0005-0000-0000-00007E450000}"/>
    <cellStyle name="Percent 3 4 2 3 2 2" xfId="6086" xr:uid="{00000000-0005-0000-0000-00007F450000}"/>
    <cellStyle name="Percent 3 4 2 3 2 2 2" xfId="18541" xr:uid="{00000000-0005-0000-0000-000080450000}"/>
    <cellStyle name="Percent 3 4 2 3 2 3" xfId="18542" xr:uid="{00000000-0005-0000-0000-000081450000}"/>
    <cellStyle name="Percent 3 4 2 3 3" xfId="18543" xr:uid="{00000000-0005-0000-0000-000082450000}"/>
    <cellStyle name="Percent 3 4 2 4" xfId="3552" xr:uid="{00000000-0005-0000-0000-000083450000}"/>
    <cellStyle name="Percent 3 4 2 4 2" xfId="3553" xr:uid="{00000000-0005-0000-0000-000084450000}"/>
    <cellStyle name="Percent 3 4 2 4 2 2" xfId="6087" xr:uid="{00000000-0005-0000-0000-000085450000}"/>
    <cellStyle name="Percent 3 4 2 4 2 2 2" xfId="18544" xr:uid="{00000000-0005-0000-0000-000086450000}"/>
    <cellStyle name="Percent 3 4 2 4 2 3" xfId="18545" xr:uid="{00000000-0005-0000-0000-000087450000}"/>
    <cellStyle name="Percent 3 4 2 4 3" xfId="18546" xr:uid="{00000000-0005-0000-0000-000088450000}"/>
    <cellStyle name="Percent 3 4 2 5" xfId="3554" xr:uid="{00000000-0005-0000-0000-000089450000}"/>
    <cellStyle name="Percent 3 4 2 5 2" xfId="6088" xr:uid="{00000000-0005-0000-0000-00008A450000}"/>
    <cellStyle name="Percent 3 4 2 5 2 2" xfId="18547" xr:uid="{00000000-0005-0000-0000-00008B450000}"/>
    <cellStyle name="Percent 3 4 2 5 3" xfId="18548" xr:uid="{00000000-0005-0000-0000-00008C450000}"/>
    <cellStyle name="Percent 3 4 2 6" xfId="18549" xr:uid="{00000000-0005-0000-0000-00008D450000}"/>
    <cellStyle name="Percent 3 4 3" xfId="3555" xr:uid="{00000000-0005-0000-0000-00008E450000}"/>
    <cellStyle name="Percent 3 4 3 2" xfId="3556" xr:uid="{00000000-0005-0000-0000-00008F450000}"/>
    <cellStyle name="Percent 3 4 3 2 2" xfId="6089" xr:uid="{00000000-0005-0000-0000-000090450000}"/>
    <cellStyle name="Percent 3 4 3 2 2 2" xfId="18550" xr:uid="{00000000-0005-0000-0000-000091450000}"/>
    <cellStyle name="Percent 3 4 3 2 3" xfId="18551" xr:uid="{00000000-0005-0000-0000-000092450000}"/>
    <cellStyle name="Percent 3 4 3 3" xfId="18552" xr:uid="{00000000-0005-0000-0000-000093450000}"/>
    <cellStyle name="Percent 3 4 4" xfId="3557" xr:uid="{00000000-0005-0000-0000-000094450000}"/>
    <cellStyle name="Percent 3 4 4 2" xfId="3558" xr:uid="{00000000-0005-0000-0000-000095450000}"/>
    <cellStyle name="Percent 3 4 4 2 2" xfId="6090" xr:uid="{00000000-0005-0000-0000-000096450000}"/>
    <cellStyle name="Percent 3 4 4 2 2 2" xfId="18553" xr:uid="{00000000-0005-0000-0000-000097450000}"/>
    <cellStyle name="Percent 3 4 4 2 3" xfId="18554" xr:uid="{00000000-0005-0000-0000-000098450000}"/>
    <cellStyle name="Percent 3 4 4 3" xfId="18555" xr:uid="{00000000-0005-0000-0000-000099450000}"/>
    <cellStyle name="Percent 3 4 5" xfId="3559" xr:uid="{00000000-0005-0000-0000-00009A450000}"/>
    <cellStyle name="Percent 3 4 5 2" xfId="3560" xr:uid="{00000000-0005-0000-0000-00009B450000}"/>
    <cellStyle name="Percent 3 4 5 2 2" xfId="6091" xr:uid="{00000000-0005-0000-0000-00009C450000}"/>
    <cellStyle name="Percent 3 4 5 2 2 2" xfId="18556" xr:uid="{00000000-0005-0000-0000-00009D450000}"/>
    <cellStyle name="Percent 3 4 5 2 3" xfId="18557" xr:uid="{00000000-0005-0000-0000-00009E450000}"/>
    <cellStyle name="Percent 3 4 5 3" xfId="18558" xr:uid="{00000000-0005-0000-0000-00009F450000}"/>
    <cellStyle name="Percent 3 4 6" xfId="3561" xr:uid="{00000000-0005-0000-0000-0000A0450000}"/>
    <cellStyle name="Percent 3 4 6 2" xfId="6092" xr:uid="{00000000-0005-0000-0000-0000A1450000}"/>
    <cellStyle name="Percent 3 4 6 2 2" xfId="18559" xr:uid="{00000000-0005-0000-0000-0000A2450000}"/>
    <cellStyle name="Percent 3 4 6 3" xfId="18560" xr:uid="{00000000-0005-0000-0000-0000A3450000}"/>
    <cellStyle name="Percent 3 4 7" xfId="18561" xr:uid="{00000000-0005-0000-0000-0000A4450000}"/>
    <cellStyle name="Percent 3 5" xfId="3562" xr:uid="{00000000-0005-0000-0000-0000A5450000}"/>
    <cellStyle name="Percent 3 6" xfId="3563" xr:uid="{00000000-0005-0000-0000-0000A6450000}"/>
    <cellStyle name="Percent 3 6 2" xfId="6093" xr:uid="{00000000-0005-0000-0000-0000A7450000}"/>
    <cellStyle name="Percent 3 6 2 2" xfId="18562" xr:uid="{00000000-0005-0000-0000-0000A8450000}"/>
    <cellStyle name="Percent 3 6 3" xfId="13730" xr:uid="{00000000-0005-0000-0000-0000A9450000}"/>
    <cellStyle name="Percent 3 6 4" xfId="13731" xr:uid="{00000000-0005-0000-0000-0000AA450000}"/>
    <cellStyle name="Percent 3 7" xfId="3564" xr:uid="{00000000-0005-0000-0000-0000AB450000}"/>
    <cellStyle name="Percent 3 8" xfId="13732" xr:uid="{00000000-0005-0000-0000-0000AC450000}"/>
    <cellStyle name="Percent 3 9" xfId="13733" xr:uid="{00000000-0005-0000-0000-0000AD450000}"/>
    <cellStyle name="Percent 4" xfId="432" xr:uid="{00000000-0005-0000-0000-0000AE450000}"/>
    <cellStyle name="Percent 4 2" xfId="3565" xr:uid="{00000000-0005-0000-0000-0000AF450000}"/>
    <cellStyle name="Percent 4 2 2" xfId="3566" xr:uid="{00000000-0005-0000-0000-0000B0450000}"/>
    <cellStyle name="Percent 4 2 2 2" xfId="3567" xr:uid="{00000000-0005-0000-0000-0000B1450000}"/>
    <cellStyle name="Percent 4 2 2 2 2" xfId="3568" xr:uid="{00000000-0005-0000-0000-0000B2450000}"/>
    <cellStyle name="Percent 4 2 2 2 2 2" xfId="3569" xr:uid="{00000000-0005-0000-0000-0000B3450000}"/>
    <cellStyle name="Percent 4 2 2 2 2 2 2" xfId="6094" xr:uid="{00000000-0005-0000-0000-0000B4450000}"/>
    <cellStyle name="Percent 4 2 2 2 2 2 2 2" xfId="18563" xr:uid="{00000000-0005-0000-0000-0000B5450000}"/>
    <cellStyle name="Percent 4 2 2 2 2 2 3" xfId="18564" xr:uid="{00000000-0005-0000-0000-0000B6450000}"/>
    <cellStyle name="Percent 4 2 2 2 2 3" xfId="18565" xr:uid="{00000000-0005-0000-0000-0000B7450000}"/>
    <cellStyle name="Percent 4 2 2 2 3" xfId="3570" xr:uid="{00000000-0005-0000-0000-0000B8450000}"/>
    <cellStyle name="Percent 4 2 2 2 3 2" xfId="3571" xr:uid="{00000000-0005-0000-0000-0000B9450000}"/>
    <cellStyle name="Percent 4 2 2 2 3 2 2" xfId="6095" xr:uid="{00000000-0005-0000-0000-0000BA450000}"/>
    <cellStyle name="Percent 4 2 2 2 3 2 2 2" xfId="18566" xr:uid="{00000000-0005-0000-0000-0000BB450000}"/>
    <cellStyle name="Percent 4 2 2 2 3 2 3" xfId="18567" xr:uid="{00000000-0005-0000-0000-0000BC450000}"/>
    <cellStyle name="Percent 4 2 2 2 3 3" xfId="18568" xr:uid="{00000000-0005-0000-0000-0000BD450000}"/>
    <cellStyle name="Percent 4 2 2 2 4" xfId="3572" xr:uid="{00000000-0005-0000-0000-0000BE450000}"/>
    <cellStyle name="Percent 4 2 2 2 4 2" xfId="3573" xr:uid="{00000000-0005-0000-0000-0000BF450000}"/>
    <cellStyle name="Percent 4 2 2 2 4 2 2" xfId="6096" xr:uid="{00000000-0005-0000-0000-0000C0450000}"/>
    <cellStyle name="Percent 4 2 2 2 4 2 2 2" xfId="18569" xr:uid="{00000000-0005-0000-0000-0000C1450000}"/>
    <cellStyle name="Percent 4 2 2 2 4 2 3" xfId="18570" xr:uid="{00000000-0005-0000-0000-0000C2450000}"/>
    <cellStyle name="Percent 4 2 2 2 4 3" xfId="18571" xr:uid="{00000000-0005-0000-0000-0000C3450000}"/>
    <cellStyle name="Percent 4 2 2 2 5" xfId="3574" xr:uid="{00000000-0005-0000-0000-0000C4450000}"/>
    <cellStyle name="Percent 4 2 2 2 5 2" xfId="6097" xr:uid="{00000000-0005-0000-0000-0000C5450000}"/>
    <cellStyle name="Percent 4 2 2 2 5 2 2" xfId="18572" xr:uid="{00000000-0005-0000-0000-0000C6450000}"/>
    <cellStyle name="Percent 4 2 2 2 5 3" xfId="18573" xr:uid="{00000000-0005-0000-0000-0000C7450000}"/>
    <cellStyle name="Percent 4 2 2 2 6" xfId="18574" xr:uid="{00000000-0005-0000-0000-0000C8450000}"/>
    <cellStyle name="Percent 4 2 2 3" xfId="3575" xr:uid="{00000000-0005-0000-0000-0000C9450000}"/>
    <cellStyle name="Percent 4 2 2 3 2" xfId="3576" xr:uid="{00000000-0005-0000-0000-0000CA450000}"/>
    <cellStyle name="Percent 4 2 2 3 2 2" xfId="6098" xr:uid="{00000000-0005-0000-0000-0000CB450000}"/>
    <cellStyle name="Percent 4 2 2 3 2 2 2" xfId="18575" xr:uid="{00000000-0005-0000-0000-0000CC450000}"/>
    <cellStyle name="Percent 4 2 2 3 2 3" xfId="18576" xr:uid="{00000000-0005-0000-0000-0000CD450000}"/>
    <cellStyle name="Percent 4 2 2 3 3" xfId="18577" xr:uid="{00000000-0005-0000-0000-0000CE450000}"/>
    <cellStyle name="Percent 4 2 2 4" xfId="3577" xr:uid="{00000000-0005-0000-0000-0000CF450000}"/>
    <cellStyle name="Percent 4 2 2 4 2" xfId="3578" xr:uid="{00000000-0005-0000-0000-0000D0450000}"/>
    <cellStyle name="Percent 4 2 2 4 2 2" xfId="6099" xr:uid="{00000000-0005-0000-0000-0000D1450000}"/>
    <cellStyle name="Percent 4 2 2 4 2 2 2" xfId="18578" xr:uid="{00000000-0005-0000-0000-0000D2450000}"/>
    <cellStyle name="Percent 4 2 2 4 2 3" xfId="18579" xr:uid="{00000000-0005-0000-0000-0000D3450000}"/>
    <cellStyle name="Percent 4 2 2 4 3" xfId="18580" xr:uid="{00000000-0005-0000-0000-0000D4450000}"/>
    <cellStyle name="Percent 4 2 2 5" xfId="3579" xr:uid="{00000000-0005-0000-0000-0000D5450000}"/>
    <cellStyle name="Percent 4 2 2 5 2" xfId="3580" xr:uid="{00000000-0005-0000-0000-0000D6450000}"/>
    <cellStyle name="Percent 4 2 2 5 2 2" xfId="6100" xr:uid="{00000000-0005-0000-0000-0000D7450000}"/>
    <cellStyle name="Percent 4 2 2 5 2 2 2" xfId="18581" xr:uid="{00000000-0005-0000-0000-0000D8450000}"/>
    <cellStyle name="Percent 4 2 2 5 2 3" xfId="18582" xr:uid="{00000000-0005-0000-0000-0000D9450000}"/>
    <cellStyle name="Percent 4 2 2 5 3" xfId="18583" xr:uid="{00000000-0005-0000-0000-0000DA450000}"/>
    <cellStyle name="Percent 4 2 2 6" xfId="3581" xr:uid="{00000000-0005-0000-0000-0000DB450000}"/>
    <cellStyle name="Percent 4 2 2 6 2" xfId="6101" xr:uid="{00000000-0005-0000-0000-0000DC450000}"/>
    <cellStyle name="Percent 4 2 2 6 2 2" xfId="18584" xr:uid="{00000000-0005-0000-0000-0000DD450000}"/>
    <cellStyle name="Percent 4 2 2 6 3" xfId="18585" xr:uid="{00000000-0005-0000-0000-0000DE450000}"/>
    <cellStyle name="Percent 4 2 2 7" xfId="18586" xr:uid="{00000000-0005-0000-0000-0000DF450000}"/>
    <cellStyle name="Percent 4 2 3" xfId="3582" xr:uid="{00000000-0005-0000-0000-0000E0450000}"/>
    <cellStyle name="Percent 4 2 3 2" xfId="3583" xr:uid="{00000000-0005-0000-0000-0000E1450000}"/>
    <cellStyle name="Percent 4 2 3 2 2" xfId="3584" xr:uid="{00000000-0005-0000-0000-0000E2450000}"/>
    <cellStyle name="Percent 4 2 3 2 2 2" xfId="3585" xr:uid="{00000000-0005-0000-0000-0000E3450000}"/>
    <cellStyle name="Percent 4 2 3 2 2 2 2" xfId="6102" xr:uid="{00000000-0005-0000-0000-0000E4450000}"/>
    <cellStyle name="Percent 4 2 3 2 2 2 2 2" xfId="18587" xr:uid="{00000000-0005-0000-0000-0000E5450000}"/>
    <cellStyle name="Percent 4 2 3 2 2 2 3" xfId="18588" xr:uid="{00000000-0005-0000-0000-0000E6450000}"/>
    <cellStyle name="Percent 4 2 3 2 2 3" xfId="18589" xr:uid="{00000000-0005-0000-0000-0000E7450000}"/>
    <cellStyle name="Percent 4 2 3 2 3" xfId="3586" xr:uid="{00000000-0005-0000-0000-0000E8450000}"/>
    <cellStyle name="Percent 4 2 3 2 3 2" xfId="3587" xr:uid="{00000000-0005-0000-0000-0000E9450000}"/>
    <cellStyle name="Percent 4 2 3 2 3 2 2" xfId="6103" xr:uid="{00000000-0005-0000-0000-0000EA450000}"/>
    <cellStyle name="Percent 4 2 3 2 3 2 2 2" xfId="18590" xr:uid="{00000000-0005-0000-0000-0000EB450000}"/>
    <cellStyle name="Percent 4 2 3 2 3 2 3" xfId="18591" xr:uid="{00000000-0005-0000-0000-0000EC450000}"/>
    <cellStyle name="Percent 4 2 3 2 3 3" xfId="18592" xr:uid="{00000000-0005-0000-0000-0000ED450000}"/>
    <cellStyle name="Percent 4 2 3 2 4" xfId="3588" xr:uid="{00000000-0005-0000-0000-0000EE450000}"/>
    <cellStyle name="Percent 4 2 3 2 4 2" xfId="3589" xr:uid="{00000000-0005-0000-0000-0000EF450000}"/>
    <cellStyle name="Percent 4 2 3 2 4 2 2" xfId="6104" xr:uid="{00000000-0005-0000-0000-0000F0450000}"/>
    <cellStyle name="Percent 4 2 3 2 4 2 2 2" xfId="18593" xr:uid="{00000000-0005-0000-0000-0000F1450000}"/>
    <cellStyle name="Percent 4 2 3 2 4 2 3" xfId="18594" xr:uid="{00000000-0005-0000-0000-0000F2450000}"/>
    <cellStyle name="Percent 4 2 3 2 4 3" xfId="18595" xr:uid="{00000000-0005-0000-0000-0000F3450000}"/>
    <cellStyle name="Percent 4 2 3 2 5" xfId="3590" xr:uid="{00000000-0005-0000-0000-0000F4450000}"/>
    <cellStyle name="Percent 4 2 3 2 5 2" xfId="6105" xr:uid="{00000000-0005-0000-0000-0000F5450000}"/>
    <cellStyle name="Percent 4 2 3 2 5 2 2" xfId="18596" xr:uid="{00000000-0005-0000-0000-0000F6450000}"/>
    <cellStyle name="Percent 4 2 3 2 5 3" xfId="18597" xr:uid="{00000000-0005-0000-0000-0000F7450000}"/>
    <cellStyle name="Percent 4 2 3 2 6" xfId="18598" xr:uid="{00000000-0005-0000-0000-0000F8450000}"/>
    <cellStyle name="Percent 4 2 3 3" xfId="3591" xr:uid="{00000000-0005-0000-0000-0000F9450000}"/>
    <cellStyle name="Percent 4 2 3 3 2" xfId="3592" xr:uid="{00000000-0005-0000-0000-0000FA450000}"/>
    <cellStyle name="Percent 4 2 3 3 2 2" xfId="6106" xr:uid="{00000000-0005-0000-0000-0000FB450000}"/>
    <cellStyle name="Percent 4 2 3 3 2 2 2" xfId="18599" xr:uid="{00000000-0005-0000-0000-0000FC450000}"/>
    <cellStyle name="Percent 4 2 3 3 2 3" xfId="18600" xr:uid="{00000000-0005-0000-0000-0000FD450000}"/>
    <cellStyle name="Percent 4 2 3 3 3" xfId="18601" xr:uid="{00000000-0005-0000-0000-0000FE450000}"/>
    <cellStyle name="Percent 4 2 3 4" xfId="3593" xr:uid="{00000000-0005-0000-0000-0000FF450000}"/>
    <cellStyle name="Percent 4 2 3 4 2" xfId="3594" xr:uid="{00000000-0005-0000-0000-000000460000}"/>
    <cellStyle name="Percent 4 2 3 4 2 2" xfId="6107" xr:uid="{00000000-0005-0000-0000-000001460000}"/>
    <cellStyle name="Percent 4 2 3 4 2 2 2" xfId="18602" xr:uid="{00000000-0005-0000-0000-000002460000}"/>
    <cellStyle name="Percent 4 2 3 4 2 3" xfId="18603" xr:uid="{00000000-0005-0000-0000-000003460000}"/>
    <cellStyle name="Percent 4 2 3 4 3" xfId="18604" xr:uid="{00000000-0005-0000-0000-000004460000}"/>
    <cellStyle name="Percent 4 2 3 5" xfId="3595" xr:uid="{00000000-0005-0000-0000-000005460000}"/>
    <cellStyle name="Percent 4 2 3 5 2" xfId="3596" xr:uid="{00000000-0005-0000-0000-000006460000}"/>
    <cellStyle name="Percent 4 2 3 5 2 2" xfId="6108" xr:uid="{00000000-0005-0000-0000-000007460000}"/>
    <cellStyle name="Percent 4 2 3 5 2 2 2" xfId="18605" xr:uid="{00000000-0005-0000-0000-000008460000}"/>
    <cellStyle name="Percent 4 2 3 5 2 3" xfId="18606" xr:uid="{00000000-0005-0000-0000-000009460000}"/>
    <cellStyle name="Percent 4 2 3 5 3" xfId="18607" xr:uid="{00000000-0005-0000-0000-00000A460000}"/>
    <cellStyle name="Percent 4 2 3 6" xfId="3597" xr:uid="{00000000-0005-0000-0000-00000B460000}"/>
    <cellStyle name="Percent 4 2 3 6 2" xfId="6109" xr:uid="{00000000-0005-0000-0000-00000C460000}"/>
    <cellStyle name="Percent 4 2 3 6 2 2" xfId="18608" xr:uid="{00000000-0005-0000-0000-00000D460000}"/>
    <cellStyle name="Percent 4 2 3 6 3" xfId="18609" xr:uid="{00000000-0005-0000-0000-00000E460000}"/>
    <cellStyle name="Percent 4 2 3 7" xfId="18610" xr:uid="{00000000-0005-0000-0000-00000F460000}"/>
    <cellStyle name="Percent 4 2 4" xfId="3598" xr:uid="{00000000-0005-0000-0000-000010460000}"/>
    <cellStyle name="Percent 4 2 4 2" xfId="3599" xr:uid="{00000000-0005-0000-0000-000011460000}"/>
    <cellStyle name="Percent 4 2 4 2 2" xfId="3600" xr:uid="{00000000-0005-0000-0000-000012460000}"/>
    <cellStyle name="Percent 4 2 4 2 2 2" xfId="6110" xr:uid="{00000000-0005-0000-0000-000013460000}"/>
    <cellStyle name="Percent 4 2 4 2 2 2 2" xfId="18611" xr:uid="{00000000-0005-0000-0000-000014460000}"/>
    <cellStyle name="Percent 4 2 4 2 2 3" xfId="18612" xr:uid="{00000000-0005-0000-0000-000015460000}"/>
    <cellStyle name="Percent 4 2 4 2 3" xfId="18613" xr:uid="{00000000-0005-0000-0000-000016460000}"/>
    <cellStyle name="Percent 4 2 4 3" xfId="3601" xr:uid="{00000000-0005-0000-0000-000017460000}"/>
    <cellStyle name="Percent 4 2 4 3 2" xfId="3602" xr:uid="{00000000-0005-0000-0000-000018460000}"/>
    <cellStyle name="Percent 4 2 4 3 2 2" xfId="6111" xr:uid="{00000000-0005-0000-0000-000019460000}"/>
    <cellStyle name="Percent 4 2 4 3 2 2 2" xfId="18614" xr:uid="{00000000-0005-0000-0000-00001A460000}"/>
    <cellStyle name="Percent 4 2 4 3 2 3" xfId="18615" xr:uid="{00000000-0005-0000-0000-00001B460000}"/>
    <cellStyle name="Percent 4 2 4 3 3" xfId="18616" xr:uid="{00000000-0005-0000-0000-00001C460000}"/>
    <cellStyle name="Percent 4 2 4 4" xfId="3603" xr:uid="{00000000-0005-0000-0000-00001D460000}"/>
    <cellStyle name="Percent 4 2 4 4 2" xfId="3604" xr:uid="{00000000-0005-0000-0000-00001E460000}"/>
    <cellStyle name="Percent 4 2 4 4 2 2" xfId="6112" xr:uid="{00000000-0005-0000-0000-00001F460000}"/>
    <cellStyle name="Percent 4 2 4 4 2 2 2" xfId="18617" xr:uid="{00000000-0005-0000-0000-000020460000}"/>
    <cellStyle name="Percent 4 2 4 4 2 3" xfId="18618" xr:uid="{00000000-0005-0000-0000-000021460000}"/>
    <cellStyle name="Percent 4 2 4 4 3" xfId="18619" xr:uid="{00000000-0005-0000-0000-000022460000}"/>
    <cellStyle name="Percent 4 2 4 5" xfId="3605" xr:uid="{00000000-0005-0000-0000-000023460000}"/>
    <cellStyle name="Percent 4 2 4 5 2" xfId="6113" xr:uid="{00000000-0005-0000-0000-000024460000}"/>
    <cellStyle name="Percent 4 2 4 5 2 2" xfId="18620" xr:uid="{00000000-0005-0000-0000-000025460000}"/>
    <cellStyle name="Percent 4 2 4 5 3" xfId="18621" xr:uid="{00000000-0005-0000-0000-000026460000}"/>
    <cellStyle name="Percent 4 2 4 6" xfId="18622" xr:uid="{00000000-0005-0000-0000-000027460000}"/>
    <cellStyle name="Percent 4 2 5" xfId="3606" xr:uid="{00000000-0005-0000-0000-000028460000}"/>
    <cellStyle name="Percent 4 2 5 2" xfId="3607" xr:uid="{00000000-0005-0000-0000-000029460000}"/>
    <cellStyle name="Percent 4 2 5 2 2" xfId="6114" xr:uid="{00000000-0005-0000-0000-00002A460000}"/>
    <cellStyle name="Percent 4 2 5 2 2 2" xfId="18623" xr:uid="{00000000-0005-0000-0000-00002B460000}"/>
    <cellStyle name="Percent 4 2 5 2 3" xfId="18624" xr:uid="{00000000-0005-0000-0000-00002C460000}"/>
    <cellStyle name="Percent 4 2 5 3" xfId="18625" xr:uid="{00000000-0005-0000-0000-00002D460000}"/>
    <cellStyle name="Percent 4 2 6" xfId="3608" xr:uid="{00000000-0005-0000-0000-00002E460000}"/>
    <cellStyle name="Percent 4 2 6 2" xfId="3609" xr:uid="{00000000-0005-0000-0000-00002F460000}"/>
    <cellStyle name="Percent 4 2 6 2 2" xfId="6115" xr:uid="{00000000-0005-0000-0000-000030460000}"/>
    <cellStyle name="Percent 4 2 6 2 2 2" xfId="18626" xr:uid="{00000000-0005-0000-0000-000031460000}"/>
    <cellStyle name="Percent 4 2 6 2 3" xfId="18627" xr:uid="{00000000-0005-0000-0000-000032460000}"/>
    <cellStyle name="Percent 4 2 6 3" xfId="18628" xr:uid="{00000000-0005-0000-0000-000033460000}"/>
    <cellStyle name="Percent 4 2 7" xfId="3610" xr:uid="{00000000-0005-0000-0000-000034460000}"/>
    <cellStyle name="Percent 4 2 7 2" xfId="3611" xr:uid="{00000000-0005-0000-0000-000035460000}"/>
    <cellStyle name="Percent 4 2 7 2 2" xfId="6116" xr:uid="{00000000-0005-0000-0000-000036460000}"/>
    <cellStyle name="Percent 4 2 7 2 2 2" xfId="18629" xr:uid="{00000000-0005-0000-0000-000037460000}"/>
    <cellStyle name="Percent 4 2 7 2 3" xfId="18630" xr:uid="{00000000-0005-0000-0000-000038460000}"/>
    <cellStyle name="Percent 4 2 7 3" xfId="18631" xr:uid="{00000000-0005-0000-0000-000039460000}"/>
    <cellStyle name="Percent 4 2 8" xfId="3612" xr:uid="{00000000-0005-0000-0000-00003A460000}"/>
    <cellStyle name="Percent 4 2 8 2" xfId="6117" xr:uid="{00000000-0005-0000-0000-00003B460000}"/>
    <cellStyle name="Percent 4 2 8 2 2" xfId="18632" xr:uid="{00000000-0005-0000-0000-00003C460000}"/>
    <cellStyle name="Percent 4 2 8 3" xfId="18633" xr:uid="{00000000-0005-0000-0000-00003D460000}"/>
    <cellStyle name="Percent 4 2 9" xfId="18634" xr:uid="{00000000-0005-0000-0000-00003E460000}"/>
    <cellStyle name="Percent 4 3" xfId="3613" xr:uid="{00000000-0005-0000-0000-00003F460000}"/>
    <cellStyle name="Percent 4 3 2" xfId="3614" xr:uid="{00000000-0005-0000-0000-000040460000}"/>
    <cellStyle name="Percent 4 3 2 2" xfId="3615" xr:uid="{00000000-0005-0000-0000-000041460000}"/>
    <cellStyle name="Percent 4 3 2 2 2" xfId="3616" xr:uid="{00000000-0005-0000-0000-000042460000}"/>
    <cellStyle name="Percent 4 3 2 2 2 2" xfId="3617" xr:uid="{00000000-0005-0000-0000-000043460000}"/>
    <cellStyle name="Percent 4 3 2 2 2 2 2" xfId="6118" xr:uid="{00000000-0005-0000-0000-000044460000}"/>
    <cellStyle name="Percent 4 3 2 2 2 2 2 2" xfId="18635" xr:uid="{00000000-0005-0000-0000-000045460000}"/>
    <cellStyle name="Percent 4 3 2 2 2 2 3" xfId="18636" xr:uid="{00000000-0005-0000-0000-000046460000}"/>
    <cellStyle name="Percent 4 3 2 2 2 3" xfId="18637" xr:uid="{00000000-0005-0000-0000-000047460000}"/>
    <cellStyle name="Percent 4 3 2 2 3" xfId="3618" xr:uid="{00000000-0005-0000-0000-000048460000}"/>
    <cellStyle name="Percent 4 3 2 2 3 2" xfId="3619" xr:uid="{00000000-0005-0000-0000-000049460000}"/>
    <cellStyle name="Percent 4 3 2 2 3 2 2" xfId="6119" xr:uid="{00000000-0005-0000-0000-00004A460000}"/>
    <cellStyle name="Percent 4 3 2 2 3 2 2 2" xfId="18638" xr:uid="{00000000-0005-0000-0000-00004B460000}"/>
    <cellStyle name="Percent 4 3 2 2 3 2 3" xfId="18639" xr:uid="{00000000-0005-0000-0000-00004C460000}"/>
    <cellStyle name="Percent 4 3 2 2 3 3" xfId="18640" xr:uid="{00000000-0005-0000-0000-00004D460000}"/>
    <cellStyle name="Percent 4 3 2 2 4" xfId="3620" xr:uid="{00000000-0005-0000-0000-00004E460000}"/>
    <cellStyle name="Percent 4 3 2 2 4 2" xfId="3621" xr:uid="{00000000-0005-0000-0000-00004F460000}"/>
    <cellStyle name="Percent 4 3 2 2 4 2 2" xfId="6120" xr:uid="{00000000-0005-0000-0000-000050460000}"/>
    <cellStyle name="Percent 4 3 2 2 4 2 2 2" xfId="18641" xr:uid="{00000000-0005-0000-0000-000051460000}"/>
    <cellStyle name="Percent 4 3 2 2 4 2 3" xfId="18642" xr:uid="{00000000-0005-0000-0000-000052460000}"/>
    <cellStyle name="Percent 4 3 2 2 4 3" xfId="18643" xr:uid="{00000000-0005-0000-0000-000053460000}"/>
    <cellStyle name="Percent 4 3 2 2 5" xfId="3622" xr:uid="{00000000-0005-0000-0000-000054460000}"/>
    <cellStyle name="Percent 4 3 2 2 5 2" xfId="6121" xr:uid="{00000000-0005-0000-0000-000055460000}"/>
    <cellStyle name="Percent 4 3 2 2 5 2 2" xfId="18644" xr:uid="{00000000-0005-0000-0000-000056460000}"/>
    <cellStyle name="Percent 4 3 2 2 5 3" xfId="18645" xr:uid="{00000000-0005-0000-0000-000057460000}"/>
    <cellStyle name="Percent 4 3 2 2 6" xfId="18646" xr:uid="{00000000-0005-0000-0000-000058460000}"/>
    <cellStyle name="Percent 4 3 2 3" xfId="3623" xr:uid="{00000000-0005-0000-0000-000059460000}"/>
    <cellStyle name="Percent 4 3 2 3 2" xfId="3624" xr:uid="{00000000-0005-0000-0000-00005A460000}"/>
    <cellStyle name="Percent 4 3 2 3 2 2" xfId="6122" xr:uid="{00000000-0005-0000-0000-00005B460000}"/>
    <cellStyle name="Percent 4 3 2 3 2 2 2" xfId="18647" xr:uid="{00000000-0005-0000-0000-00005C460000}"/>
    <cellStyle name="Percent 4 3 2 3 2 3" xfId="18648" xr:uid="{00000000-0005-0000-0000-00005D460000}"/>
    <cellStyle name="Percent 4 3 2 3 3" xfId="18649" xr:uid="{00000000-0005-0000-0000-00005E460000}"/>
    <cellStyle name="Percent 4 3 2 4" xfId="3625" xr:uid="{00000000-0005-0000-0000-00005F460000}"/>
    <cellStyle name="Percent 4 3 2 4 2" xfId="3626" xr:uid="{00000000-0005-0000-0000-000060460000}"/>
    <cellStyle name="Percent 4 3 2 4 2 2" xfId="6123" xr:uid="{00000000-0005-0000-0000-000061460000}"/>
    <cellStyle name="Percent 4 3 2 4 2 2 2" xfId="18650" xr:uid="{00000000-0005-0000-0000-000062460000}"/>
    <cellStyle name="Percent 4 3 2 4 2 3" xfId="18651" xr:uid="{00000000-0005-0000-0000-000063460000}"/>
    <cellStyle name="Percent 4 3 2 4 3" xfId="18652" xr:uid="{00000000-0005-0000-0000-000064460000}"/>
    <cellStyle name="Percent 4 3 2 5" xfId="3627" xr:uid="{00000000-0005-0000-0000-000065460000}"/>
    <cellStyle name="Percent 4 3 2 5 2" xfId="3628" xr:uid="{00000000-0005-0000-0000-000066460000}"/>
    <cellStyle name="Percent 4 3 2 5 2 2" xfId="6124" xr:uid="{00000000-0005-0000-0000-000067460000}"/>
    <cellStyle name="Percent 4 3 2 5 2 2 2" xfId="18653" xr:uid="{00000000-0005-0000-0000-000068460000}"/>
    <cellStyle name="Percent 4 3 2 5 2 3" xfId="18654" xr:uid="{00000000-0005-0000-0000-000069460000}"/>
    <cellStyle name="Percent 4 3 2 5 3" xfId="18655" xr:uid="{00000000-0005-0000-0000-00006A460000}"/>
    <cellStyle name="Percent 4 3 2 6" xfId="3629" xr:uid="{00000000-0005-0000-0000-00006B460000}"/>
    <cellStyle name="Percent 4 3 2 6 2" xfId="6125" xr:uid="{00000000-0005-0000-0000-00006C460000}"/>
    <cellStyle name="Percent 4 3 2 6 2 2" xfId="18656" xr:uid="{00000000-0005-0000-0000-00006D460000}"/>
    <cellStyle name="Percent 4 3 2 6 3" xfId="18657" xr:uid="{00000000-0005-0000-0000-00006E460000}"/>
    <cellStyle name="Percent 4 3 2 7" xfId="18658" xr:uid="{00000000-0005-0000-0000-00006F460000}"/>
    <cellStyle name="Percent 4 3 3" xfId="3630" xr:uid="{00000000-0005-0000-0000-000070460000}"/>
    <cellStyle name="Percent 4 3 3 2" xfId="3631" xr:uid="{00000000-0005-0000-0000-000071460000}"/>
    <cellStyle name="Percent 4 3 3 2 2" xfId="3632" xr:uid="{00000000-0005-0000-0000-000072460000}"/>
    <cellStyle name="Percent 4 3 3 2 2 2" xfId="3633" xr:uid="{00000000-0005-0000-0000-000073460000}"/>
    <cellStyle name="Percent 4 3 3 2 2 2 2" xfId="6126" xr:uid="{00000000-0005-0000-0000-000074460000}"/>
    <cellStyle name="Percent 4 3 3 2 2 2 2 2" xfId="18659" xr:uid="{00000000-0005-0000-0000-000075460000}"/>
    <cellStyle name="Percent 4 3 3 2 2 2 3" xfId="18660" xr:uid="{00000000-0005-0000-0000-000076460000}"/>
    <cellStyle name="Percent 4 3 3 2 2 3" xfId="18661" xr:uid="{00000000-0005-0000-0000-000077460000}"/>
    <cellStyle name="Percent 4 3 3 2 3" xfId="3634" xr:uid="{00000000-0005-0000-0000-000078460000}"/>
    <cellStyle name="Percent 4 3 3 2 3 2" xfId="3635" xr:uid="{00000000-0005-0000-0000-000079460000}"/>
    <cellStyle name="Percent 4 3 3 2 3 2 2" xfId="6127" xr:uid="{00000000-0005-0000-0000-00007A460000}"/>
    <cellStyle name="Percent 4 3 3 2 3 2 2 2" xfId="18662" xr:uid="{00000000-0005-0000-0000-00007B460000}"/>
    <cellStyle name="Percent 4 3 3 2 3 2 3" xfId="18663" xr:uid="{00000000-0005-0000-0000-00007C460000}"/>
    <cellStyle name="Percent 4 3 3 2 3 3" xfId="18664" xr:uid="{00000000-0005-0000-0000-00007D460000}"/>
    <cellStyle name="Percent 4 3 3 2 4" xfId="3636" xr:uid="{00000000-0005-0000-0000-00007E460000}"/>
    <cellStyle name="Percent 4 3 3 2 4 2" xfId="3637" xr:uid="{00000000-0005-0000-0000-00007F460000}"/>
    <cellStyle name="Percent 4 3 3 2 4 2 2" xfId="6128" xr:uid="{00000000-0005-0000-0000-000080460000}"/>
    <cellStyle name="Percent 4 3 3 2 4 2 2 2" xfId="18665" xr:uid="{00000000-0005-0000-0000-000081460000}"/>
    <cellStyle name="Percent 4 3 3 2 4 2 3" xfId="18666" xr:uid="{00000000-0005-0000-0000-000082460000}"/>
    <cellStyle name="Percent 4 3 3 2 4 3" xfId="18667" xr:uid="{00000000-0005-0000-0000-000083460000}"/>
    <cellStyle name="Percent 4 3 3 2 5" xfId="3638" xr:uid="{00000000-0005-0000-0000-000084460000}"/>
    <cellStyle name="Percent 4 3 3 2 5 2" xfId="6129" xr:uid="{00000000-0005-0000-0000-000085460000}"/>
    <cellStyle name="Percent 4 3 3 2 5 2 2" xfId="18668" xr:uid="{00000000-0005-0000-0000-000086460000}"/>
    <cellStyle name="Percent 4 3 3 2 5 3" xfId="18669" xr:uid="{00000000-0005-0000-0000-000087460000}"/>
    <cellStyle name="Percent 4 3 3 2 6" xfId="18670" xr:uid="{00000000-0005-0000-0000-000088460000}"/>
    <cellStyle name="Percent 4 3 3 3" xfId="3639" xr:uid="{00000000-0005-0000-0000-000089460000}"/>
    <cellStyle name="Percent 4 3 3 3 2" xfId="3640" xr:uid="{00000000-0005-0000-0000-00008A460000}"/>
    <cellStyle name="Percent 4 3 3 3 2 2" xfId="6130" xr:uid="{00000000-0005-0000-0000-00008B460000}"/>
    <cellStyle name="Percent 4 3 3 3 2 2 2" xfId="18671" xr:uid="{00000000-0005-0000-0000-00008C460000}"/>
    <cellStyle name="Percent 4 3 3 3 2 3" xfId="18672" xr:uid="{00000000-0005-0000-0000-00008D460000}"/>
    <cellStyle name="Percent 4 3 3 3 3" xfId="18673" xr:uid="{00000000-0005-0000-0000-00008E460000}"/>
    <cellStyle name="Percent 4 3 3 4" xfId="3641" xr:uid="{00000000-0005-0000-0000-00008F460000}"/>
    <cellStyle name="Percent 4 3 3 4 2" xfId="3642" xr:uid="{00000000-0005-0000-0000-000090460000}"/>
    <cellStyle name="Percent 4 3 3 4 2 2" xfId="6131" xr:uid="{00000000-0005-0000-0000-000091460000}"/>
    <cellStyle name="Percent 4 3 3 4 2 2 2" xfId="18674" xr:uid="{00000000-0005-0000-0000-000092460000}"/>
    <cellStyle name="Percent 4 3 3 4 2 3" xfId="18675" xr:uid="{00000000-0005-0000-0000-000093460000}"/>
    <cellStyle name="Percent 4 3 3 4 3" xfId="18676" xr:uid="{00000000-0005-0000-0000-000094460000}"/>
    <cellStyle name="Percent 4 3 3 5" xfId="3643" xr:uid="{00000000-0005-0000-0000-000095460000}"/>
    <cellStyle name="Percent 4 3 3 5 2" xfId="3644" xr:uid="{00000000-0005-0000-0000-000096460000}"/>
    <cellStyle name="Percent 4 3 3 5 2 2" xfId="6132" xr:uid="{00000000-0005-0000-0000-000097460000}"/>
    <cellStyle name="Percent 4 3 3 5 2 2 2" xfId="18677" xr:uid="{00000000-0005-0000-0000-000098460000}"/>
    <cellStyle name="Percent 4 3 3 5 2 3" xfId="18678" xr:uid="{00000000-0005-0000-0000-000099460000}"/>
    <cellStyle name="Percent 4 3 3 5 3" xfId="18679" xr:uid="{00000000-0005-0000-0000-00009A460000}"/>
    <cellStyle name="Percent 4 3 3 6" xfId="3645" xr:uid="{00000000-0005-0000-0000-00009B460000}"/>
    <cellStyle name="Percent 4 3 3 6 2" xfId="6133" xr:uid="{00000000-0005-0000-0000-00009C460000}"/>
    <cellStyle name="Percent 4 3 3 6 2 2" xfId="18680" xr:uid="{00000000-0005-0000-0000-00009D460000}"/>
    <cellStyle name="Percent 4 3 3 6 3" xfId="18681" xr:uid="{00000000-0005-0000-0000-00009E460000}"/>
    <cellStyle name="Percent 4 3 3 7" xfId="18682" xr:uid="{00000000-0005-0000-0000-00009F460000}"/>
    <cellStyle name="Percent 4 3 4" xfId="3646" xr:uid="{00000000-0005-0000-0000-0000A0460000}"/>
    <cellStyle name="Percent 4 3 4 2" xfId="3647" xr:uid="{00000000-0005-0000-0000-0000A1460000}"/>
    <cellStyle name="Percent 4 3 4 2 2" xfId="3648" xr:uid="{00000000-0005-0000-0000-0000A2460000}"/>
    <cellStyle name="Percent 4 3 4 2 2 2" xfId="6134" xr:uid="{00000000-0005-0000-0000-0000A3460000}"/>
    <cellStyle name="Percent 4 3 4 2 2 2 2" xfId="18683" xr:uid="{00000000-0005-0000-0000-0000A4460000}"/>
    <cellStyle name="Percent 4 3 4 2 2 3" xfId="18684" xr:uid="{00000000-0005-0000-0000-0000A5460000}"/>
    <cellStyle name="Percent 4 3 4 2 3" xfId="18685" xr:uid="{00000000-0005-0000-0000-0000A6460000}"/>
    <cellStyle name="Percent 4 3 4 3" xfId="3649" xr:uid="{00000000-0005-0000-0000-0000A7460000}"/>
    <cellStyle name="Percent 4 3 4 3 2" xfId="3650" xr:uid="{00000000-0005-0000-0000-0000A8460000}"/>
    <cellStyle name="Percent 4 3 4 3 2 2" xfId="6135" xr:uid="{00000000-0005-0000-0000-0000A9460000}"/>
    <cellStyle name="Percent 4 3 4 3 2 2 2" xfId="18686" xr:uid="{00000000-0005-0000-0000-0000AA460000}"/>
    <cellStyle name="Percent 4 3 4 3 2 3" xfId="18687" xr:uid="{00000000-0005-0000-0000-0000AB460000}"/>
    <cellStyle name="Percent 4 3 4 3 3" xfId="18688" xr:uid="{00000000-0005-0000-0000-0000AC460000}"/>
    <cellStyle name="Percent 4 3 4 4" xfId="3651" xr:uid="{00000000-0005-0000-0000-0000AD460000}"/>
    <cellStyle name="Percent 4 3 4 4 2" xfId="3652" xr:uid="{00000000-0005-0000-0000-0000AE460000}"/>
    <cellStyle name="Percent 4 3 4 4 2 2" xfId="6136" xr:uid="{00000000-0005-0000-0000-0000AF460000}"/>
    <cellStyle name="Percent 4 3 4 4 2 2 2" xfId="18689" xr:uid="{00000000-0005-0000-0000-0000B0460000}"/>
    <cellStyle name="Percent 4 3 4 4 2 3" xfId="18690" xr:uid="{00000000-0005-0000-0000-0000B1460000}"/>
    <cellStyle name="Percent 4 3 4 4 3" xfId="18691" xr:uid="{00000000-0005-0000-0000-0000B2460000}"/>
    <cellStyle name="Percent 4 3 4 5" xfId="3653" xr:uid="{00000000-0005-0000-0000-0000B3460000}"/>
    <cellStyle name="Percent 4 3 4 5 2" xfId="6137" xr:uid="{00000000-0005-0000-0000-0000B4460000}"/>
    <cellStyle name="Percent 4 3 4 5 2 2" xfId="18692" xr:uid="{00000000-0005-0000-0000-0000B5460000}"/>
    <cellStyle name="Percent 4 3 4 5 3" xfId="18693" xr:uid="{00000000-0005-0000-0000-0000B6460000}"/>
    <cellStyle name="Percent 4 3 4 6" xfId="18694" xr:uid="{00000000-0005-0000-0000-0000B7460000}"/>
    <cellStyle name="Percent 4 3 5" xfId="3654" xr:uid="{00000000-0005-0000-0000-0000B8460000}"/>
    <cellStyle name="Percent 4 3 5 2" xfId="3655" xr:uid="{00000000-0005-0000-0000-0000B9460000}"/>
    <cellStyle name="Percent 4 3 5 2 2" xfId="6138" xr:uid="{00000000-0005-0000-0000-0000BA460000}"/>
    <cellStyle name="Percent 4 3 5 2 2 2" xfId="18695" xr:uid="{00000000-0005-0000-0000-0000BB460000}"/>
    <cellStyle name="Percent 4 3 5 2 3" xfId="18696" xr:uid="{00000000-0005-0000-0000-0000BC460000}"/>
    <cellStyle name="Percent 4 3 5 3" xfId="18697" xr:uid="{00000000-0005-0000-0000-0000BD460000}"/>
    <cellStyle name="Percent 4 3 6" xfId="3656" xr:uid="{00000000-0005-0000-0000-0000BE460000}"/>
    <cellStyle name="Percent 4 3 6 2" xfId="3657" xr:uid="{00000000-0005-0000-0000-0000BF460000}"/>
    <cellStyle name="Percent 4 3 6 2 2" xfId="6139" xr:uid="{00000000-0005-0000-0000-0000C0460000}"/>
    <cellStyle name="Percent 4 3 6 2 2 2" xfId="18698" xr:uid="{00000000-0005-0000-0000-0000C1460000}"/>
    <cellStyle name="Percent 4 3 6 2 3" xfId="18699" xr:uid="{00000000-0005-0000-0000-0000C2460000}"/>
    <cellStyle name="Percent 4 3 6 3" xfId="18700" xr:uid="{00000000-0005-0000-0000-0000C3460000}"/>
    <cellStyle name="Percent 4 3 7" xfId="3658" xr:uid="{00000000-0005-0000-0000-0000C4460000}"/>
    <cellStyle name="Percent 4 3 7 2" xfId="3659" xr:uid="{00000000-0005-0000-0000-0000C5460000}"/>
    <cellStyle name="Percent 4 3 7 2 2" xfId="6140" xr:uid="{00000000-0005-0000-0000-0000C6460000}"/>
    <cellStyle name="Percent 4 3 7 2 2 2" xfId="18701" xr:uid="{00000000-0005-0000-0000-0000C7460000}"/>
    <cellStyle name="Percent 4 3 7 2 3" xfId="18702" xr:uid="{00000000-0005-0000-0000-0000C8460000}"/>
    <cellStyle name="Percent 4 3 7 3" xfId="18703" xr:uid="{00000000-0005-0000-0000-0000C9460000}"/>
    <cellStyle name="Percent 4 3 8" xfId="3660" xr:uid="{00000000-0005-0000-0000-0000CA460000}"/>
    <cellStyle name="Percent 4 3 8 2" xfId="6141" xr:uid="{00000000-0005-0000-0000-0000CB460000}"/>
    <cellStyle name="Percent 4 3 8 2 2" xfId="18704" xr:uid="{00000000-0005-0000-0000-0000CC460000}"/>
    <cellStyle name="Percent 4 3 8 3" xfId="18705" xr:uid="{00000000-0005-0000-0000-0000CD460000}"/>
    <cellStyle name="Percent 4 3 9" xfId="18706" xr:uid="{00000000-0005-0000-0000-0000CE460000}"/>
    <cellStyle name="Percent 4 4" xfId="4039" xr:uid="{00000000-0005-0000-0000-0000CF460000}"/>
    <cellStyle name="Percent 4 4 2" xfId="13734" xr:uid="{00000000-0005-0000-0000-0000D0460000}"/>
    <cellStyle name="Percent 4 4 3" xfId="13735" xr:uid="{00000000-0005-0000-0000-0000D1460000}"/>
    <cellStyle name="Percent 4 5" xfId="13736" xr:uid="{00000000-0005-0000-0000-0000D2460000}"/>
    <cellStyle name="Percent 4 6" xfId="13737" xr:uid="{00000000-0005-0000-0000-0000D3460000}"/>
    <cellStyle name="Percent 5" xfId="3661" xr:uid="{00000000-0005-0000-0000-0000D4460000}"/>
    <cellStyle name="Percent 5 2" xfId="3662" xr:uid="{00000000-0005-0000-0000-0000D5460000}"/>
    <cellStyle name="Percent 5 2 2" xfId="3663" xr:uid="{00000000-0005-0000-0000-0000D6460000}"/>
    <cellStyle name="Percent 5 2 2 2" xfId="3664" xr:uid="{00000000-0005-0000-0000-0000D7460000}"/>
    <cellStyle name="Percent 5 2 2 2 2" xfId="3665" xr:uid="{00000000-0005-0000-0000-0000D8460000}"/>
    <cellStyle name="Percent 5 2 2 2 2 2" xfId="6142" xr:uid="{00000000-0005-0000-0000-0000D9460000}"/>
    <cellStyle name="Percent 5 2 2 2 2 2 2" xfId="18707" xr:uid="{00000000-0005-0000-0000-0000DA460000}"/>
    <cellStyle name="Percent 5 2 2 2 2 3" xfId="18708" xr:uid="{00000000-0005-0000-0000-0000DB460000}"/>
    <cellStyle name="Percent 5 2 2 2 3" xfId="18709" xr:uid="{00000000-0005-0000-0000-0000DC460000}"/>
    <cellStyle name="Percent 5 2 2 3" xfId="3666" xr:uid="{00000000-0005-0000-0000-0000DD460000}"/>
    <cellStyle name="Percent 5 2 2 3 2" xfId="3667" xr:uid="{00000000-0005-0000-0000-0000DE460000}"/>
    <cellStyle name="Percent 5 2 2 3 2 2" xfId="6143" xr:uid="{00000000-0005-0000-0000-0000DF460000}"/>
    <cellStyle name="Percent 5 2 2 3 2 2 2" xfId="18710" xr:uid="{00000000-0005-0000-0000-0000E0460000}"/>
    <cellStyle name="Percent 5 2 2 3 2 3" xfId="18711" xr:uid="{00000000-0005-0000-0000-0000E1460000}"/>
    <cellStyle name="Percent 5 2 2 3 3" xfId="18712" xr:uid="{00000000-0005-0000-0000-0000E2460000}"/>
    <cellStyle name="Percent 5 2 2 4" xfId="3668" xr:uid="{00000000-0005-0000-0000-0000E3460000}"/>
    <cellStyle name="Percent 5 2 2 4 2" xfId="3669" xr:uid="{00000000-0005-0000-0000-0000E4460000}"/>
    <cellStyle name="Percent 5 2 2 4 2 2" xfId="6144" xr:uid="{00000000-0005-0000-0000-0000E5460000}"/>
    <cellStyle name="Percent 5 2 2 4 2 2 2" xfId="18713" xr:uid="{00000000-0005-0000-0000-0000E6460000}"/>
    <cellStyle name="Percent 5 2 2 4 2 3" xfId="18714" xr:uid="{00000000-0005-0000-0000-0000E7460000}"/>
    <cellStyle name="Percent 5 2 2 4 3" xfId="18715" xr:uid="{00000000-0005-0000-0000-0000E8460000}"/>
    <cellStyle name="Percent 5 2 2 5" xfId="3670" xr:uid="{00000000-0005-0000-0000-0000E9460000}"/>
    <cellStyle name="Percent 5 2 2 5 2" xfId="6145" xr:uid="{00000000-0005-0000-0000-0000EA460000}"/>
    <cellStyle name="Percent 5 2 2 5 2 2" xfId="18716" xr:uid="{00000000-0005-0000-0000-0000EB460000}"/>
    <cellStyle name="Percent 5 2 2 5 3" xfId="18717" xr:uid="{00000000-0005-0000-0000-0000EC460000}"/>
    <cellStyle name="Percent 5 2 2 6" xfId="18718" xr:uid="{00000000-0005-0000-0000-0000ED460000}"/>
    <cellStyle name="Percent 5 2 3" xfId="3671" xr:uid="{00000000-0005-0000-0000-0000EE460000}"/>
    <cellStyle name="Percent 5 2 3 2" xfId="3672" xr:uid="{00000000-0005-0000-0000-0000EF460000}"/>
    <cellStyle name="Percent 5 2 3 2 2" xfId="6146" xr:uid="{00000000-0005-0000-0000-0000F0460000}"/>
    <cellStyle name="Percent 5 2 3 2 2 2" xfId="18719" xr:uid="{00000000-0005-0000-0000-0000F1460000}"/>
    <cellStyle name="Percent 5 2 3 2 3" xfId="18720" xr:uid="{00000000-0005-0000-0000-0000F2460000}"/>
    <cellStyle name="Percent 5 2 3 3" xfId="18721" xr:uid="{00000000-0005-0000-0000-0000F3460000}"/>
    <cellStyle name="Percent 5 2 4" xfId="3673" xr:uid="{00000000-0005-0000-0000-0000F4460000}"/>
    <cellStyle name="Percent 5 2 4 2" xfId="3674" xr:uid="{00000000-0005-0000-0000-0000F5460000}"/>
    <cellStyle name="Percent 5 2 4 2 2" xfId="6147" xr:uid="{00000000-0005-0000-0000-0000F6460000}"/>
    <cellStyle name="Percent 5 2 4 2 2 2" xfId="18722" xr:uid="{00000000-0005-0000-0000-0000F7460000}"/>
    <cellStyle name="Percent 5 2 4 2 3" xfId="18723" xr:uid="{00000000-0005-0000-0000-0000F8460000}"/>
    <cellStyle name="Percent 5 2 4 3" xfId="18724" xr:uid="{00000000-0005-0000-0000-0000F9460000}"/>
    <cellStyle name="Percent 5 2 5" xfId="3675" xr:uid="{00000000-0005-0000-0000-0000FA460000}"/>
    <cellStyle name="Percent 5 2 5 2" xfId="3676" xr:uid="{00000000-0005-0000-0000-0000FB460000}"/>
    <cellStyle name="Percent 5 2 5 2 2" xfId="6148" xr:uid="{00000000-0005-0000-0000-0000FC460000}"/>
    <cellStyle name="Percent 5 2 5 2 2 2" xfId="18725" xr:uid="{00000000-0005-0000-0000-0000FD460000}"/>
    <cellStyle name="Percent 5 2 5 2 3" xfId="18726" xr:uid="{00000000-0005-0000-0000-0000FE460000}"/>
    <cellStyle name="Percent 5 2 5 3" xfId="18727" xr:uid="{00000000-0005-0000-0000-0000FF460000}"/>
    <cellStyle name="Percent 5 2 6" xfId="3677" xr:uid="{00000000-0005-0000-0000-000000470000}"/>
    <cellStyle name="Percent 5 2 6 2" xfId="6149" xr:uid="{00000000-0005-0000-0000-000001470000}"/>
    <cellStyle name="Percent 5 2 6 2 2" xfId="18728" xr:uid="{00000000-0005-0000-0000-000002470000}"/>
    <cellStyle name="Percent 5 2 6 3" xfId="18729" xr:uid="{00000000-0005-0000-0000-000003470000}"/>
    <cellStyle name="Percent 5 2 7" xfId="18730" xr:uid="{00000000-0005-0000-0000-000004470000}"/>
    <cellStyle name="Percent 5 3" xfId="3678" xr:uid="{00000000-0005-0000-0000-000005470000}"/>
    <cellStyle name="Percent 5 3 2" xfId="3679" xr:uid="{00000000-0005-0000-0000-000006470000}"/>
    <cellStyle name="Percent 5 3 2 2" xfId="3680" xr:uid="{00000000-0005-0000-0000-000007470000}"/>
    <cellStyle name="Percent 5 3 2 2 2" xfId="3681" xr:uid="{00000000-0005-0000-0000-000008470000}"/>
    <cellStyle name="Percent 5 3 2 2 2 2" xfId="6150" xr:uid="{00000000-0005-0000-0000-000009470000}"/>
    <cellStyle name="Percent 5 3 2 2 2 2 2" xfId="18731" xr:uid="{00000000-0005-0000-0000-00000A470000}"/>
    <cellStyle name="Percent 5 3 2 2 2 3" xfId="18732" xr:uid="{00000000-0005-0000-0000-00000B470000}"/>
    <cellStyle name="Percent 5 3 2 2 3" xfId="18733" xr:uid="{00000000-0005-0000-0000-00000C470000}"/>
    <cellStyle name="Percent 5 3 2 3" xfId="3682" xr:uid="{00000000-0005-0000-0000-00000D470000}"/>
    <cellStyle name="Percent 5 3 2 3 2" xfId="3683" xr:uid="{00000000-0005-0000-0000-00000E470000}"/>
    <cellStyle name="Percent 5 3 2 3 2 2" xfId="6151" xr:uid="{00000000-0005-0000-0000-00000F470000}"/>
    <cellStyle name="Percent 5 3 2 3 2 2 2" xfId="18734" xr:uid="{00000000-0005-0000-0000-000010470000}"/>
    <cellStyle name="Percent 5 3 2 3 2 3" xfId="18735" xr:uid="{00000000-0005-0000-0000-000011470000}"/>
    <cellStyle name="Percent 5 3 2 3 3" xfId="18736" xr:uid="{00000000-0005-0000-0000-000012470000}"/>
    <cellStyle name="Percent 5 3 2 4" xfId="3684" xr:uid="{00000000-0005-0000-0000-000013470000}"/>
    <cellStyle name="Percent 5 3 2 4 2" xfId="3685" xr:uid="{00000000-0005-0000-0000-000014470000}"/>
    <cellStyle name="Percent 5 3 2 4 2 2" xfId="6152" xr:uid="{00000000-0005-0000-0000-000015470000}"/>
    <cellStyle name="Percent 5 3 2 4 2 2 2" xfId="18737" xr:uid="{00000000-0005-0000-0000-000016470000}"/>
    <cellStyle name="Percent 5 3 2 4 2 3" xfId="18738" xr:uid="{00000000-0005-0000-0000-000017470000}"/>
    <cellStyle name="Percent 5 3 2 4 3" xfId="18739" xr:uid="{00000000-0005-0000-0000-000018470000}"/>
    <cellStyle name="Percent 5 3 2 5" xfId="3686" xr:uid="{00000000-0005-0000-0000-000019470000}"/>
    <cellStyle name="Percent 5 3 2 5 2" xfId="6153" xr:uid="{00000000-0005-0000-0000-00001A470000}"/>
    <cellStyle name="Percent 5 3 2 5 2 2" xfId="18740" xr:uid="{00000000-0005-0000-0000-00001B470000}"/>
    <cellStyle name="Percent 5 3 2 5 3" xfId="18741" xr:uid="{00000000-0005-0000-0000-00001C470000}"/>
    <cellStyle name="Percent 5 3 2 6" xfId="18742" xr:uid="{00000000-0005-0000-0000-00001D470000}"/>
    <cellStyle name="Percent 5 3 3" xfId="3687" xr:uid="{00000000-0005-0000-0000-00001E470000}"/>
    <cellStyle name="Percent 5 3 3 2" xfId="3688" xr:uid="{00000000-0005-0000-0000-00001F470000}"/>
    <cellStyle name="Percent 5 3 3 2 2" xfId="6154" xr:uid="{00000000-0005-0000-0000-000020470000}"/>
    <cellStyle name="Percent 5 3 3 2 2 2" xfId="18743" xr:uid="{00000000-0005-0000-0000-000021470000}"/>
    <cellStyle name="Percent 5 3 3 2 3" xfId="18744" xr:uid="{00000000-0005-0000-0000-000022470000}"/>
    <cellStyle name="Percent 5 3 3 3" xfId="18745" xr:uid="{00000000-0005-0000-0000-000023470000}"/>
    <cellStyle name="Percent 5 3 4" xfId="3689" xr:uid="{00000000-0005-0000-0000-000024470000}"/>
    <cellStyle name="Percent 5 3 4 2" xfId="3690" xr:uid="{00000000-0005-0000-0000-000025470000}"/>
    <cellStyle name="Percent 5 3 4 2 2" xfId="6155" xr:uid="{00000000-0005-0000-0000-000026470000}"/>
    <cellStyle name="Percent 5 3 4 2 2 2" xfId="18746" xr:uid="{00000000-0005-0000-0000-000027470000}"/>
    <cellStyle name="Percent 5 3 4 2 3" xfId="18747" xr:uid="{00000000-0005-0000-0000-000028470000}"/>
    <cellStyle name="Percent 5 3 4 3" xfId="18748" xr:uid="{00000000-0005-0000-0000-000029470000}"/>
    <cellStyle name="Percent 5 3 5" xfId="3691" xr:uid="{00000000-0005-0000-0000-00002A470000}"/>
    <cellStyle name="Percent 5 3 5 2" xfId="3692" xr:uid="{00000000-0005-0000-0000-00002B470000}"/>
    <cellStyle name="Percent 5 3 5 2 2" xfId="6156" xr:uid="{00000000-0005-0000-0000-00002C470000}"/>
    <cellStyle name="Percent 5 3 5 2 2 2" xfId="18749" xr:uid="{00000000-0005-0000-0000-00002D470000}"/>
    <cellStyle name="Percent 5 3 5 2 3" xfId="18750" xr:uid="{00000000-0005-0000-0000-00002E470000}"/>
    <cellStyle name="Percent 5 3 5 3" xfId="18751" xr:uid="{00000000-0005-0000-0000-00002F470000}"/>
    <cellStyle name="Percent 5 3 6" xfId="3693" xr:uid="{00000000-0005-0000-0000-000030470000}"/>
    <cellStyle name="Percent 5 3 6 2" xfId="6157" xr:uid="{00000000-0005-0000-0000-000031470000}"/>
    <cellStyle name="Percent 5 3 6 2 2" xfId="18752" xr:uid="{00000000-0005-0000-0000-000032470000}"/>
    <cellStyle name="Percent 5 3 6 3" xfId="18753" xr:uid="{00000000-0005-0000-0000-000033470000}"/>
    <cellStyle name="Percent 5 3 7" xfId="18754" xr:uid="{00000000-0005-0000-0000-000034470000}"/>
    <cellStyle name="Percent 5 4" xfId="3694" xr:uid="{00000000-0005-0000-0000-000035470000}"/>
    <cellStyle name="Percent 5 4 2" xfId="3695" xr:uid="{00000000-0005-0000-0000-000036470000}"/>
    <cellStyle name="Percent 5 4 2 2" xfId="3696" xr:uid="{00000000-0005-0000-0000-000037470000}"/>
    <cellStyle name="Percent 5 4 2 2 2" xfId="6158" xr:uid="{00000000-0005-0000-0000-000038470000}"/>
    <cellStyle name="Percent 5 4 2 2 2 2" xfId="18755" xr:uid="{00000000-0005-0000-0000-000039470000}"/>
    <cellStyle name="Percent 5 4 2 2 3" xfId="18756" xr:uid="{00000000-0005-0000-0000-00003A470000}"/>
    <cellStyle name="Percent 5 4 2 3" xfId="18757" xr:uid="{00000000-0005-0000-0000-00003B470000}"/>
    <cellStyle name="Percent 5 4 3" xfId="3697" xr:uid="{00000000-0005-0000-0000-00003C470000}"/>
    <cellStyle name="Percent 5 4 3 2" xfId="3698" xr:uid="{00000000-0005-0000-0000-00003D470000}"/>
    <cellStyle name="Percent 5 4 3 2 2" xfId="6159" xr:uid="{00000000-0005-0000-0000-00003E470000}"/>
    <cellStyle name="Percent 5 4 3 2 2 2" xfId="18758" xr:uid="{00000000-0005-0000-0000-00003F470000}"/>
    <cellStyle name="Percent 5 4 3 2 3" xfId="18759" xr:uid="{00000000-0005-0000-0000-000040470000}"/>
    <cellStyle name="Percent 5 4 3 3" xfId="18760" xr:uid="{00000000-0005-0000-0000-000041470000}"/>
    <cellStyle name="Percent 5 4 4" xfId="3699" xr:uid="{00000000-0005-0000-0000-000042470000}"/>
    <cellStyle name="Percent 5 4 4 2" xfId="3700" xr:uid="{00000000-0005-0000-0000-000043470000}"/>
    <cellStyle name="Percent 5 4 4 2 2" xfId="6160" xr:uid="{00000000-0005-0000-0000-000044470000}"/>
    <cellStyle name="Percent 5 4 4 2 2 2" xfId="18761" xr:uid="{00000000-0005-0000-0000-000045470000}"/>
    <cellStyle name="Percent 5 4 4 2 3" xfId="18762" xr:uid="{00000000-0005-0000-0000-000046470000}"/>
    <cellStyle name="Percent 5 4 4 3" xfId="18763" xr:uid="{00000000-0005-0000-0000-000047470000}"/>
    <cellStyle name="Percent 5 4 5" xfId="3701" xr:uid="{00000000-0005-0000-0000-000048470000}"/>
    <cellStyle name="Percent 5 4 5 2" xfId="6161" xr:uid="{00000000-0005-0000-0000-000049470000}"/>
    <cellStyle name="Percent 5 4 5 2 2" xfId="18764" xr:uid="{00000000-0005-0000-0000-00004A470000}"/>
    <cellStyle name="Percent 5 4 5 3" xfId="18765" xr:uid="{00000000-0005-0000-0000-00004B470000}"/>
    <cellStyle name="Percent 5 4 6" xfId="18766" xr:uid="{00000000-0005-0000-0000-00004C470000}"/>
    <cellStyle name="Percent 5 5" xfId="3702" xr:uid="{00000000-0005-0000-0000-00004D470000}"/>
    <cellStyle name="Percent 5 5 2" xfId="3703" xr:uid="{00000000-0005-0000-0000-00004E470000}"/>
    <cellStyle name="Percent 5 5 2 2" xfId="6162" xr:uid="{00000000-0005-0000-0000-00004F470000}"/>
    <cellStyle name="Percent 5 5 2 2 2" xfId="18767" xr:uid="{00000000-0005-0000-0000-000050470000}"/>
    <cellStyle name="Percent 5 5 2 3" xfId="18768" xr:uid="{00000000-0005-0000-0000-000051470000}"/>
    <cellStyle name="Percent 5 5 3" xfId="18769" xr:uid="{00000000-0005-0000-0000-000052470000}"/>
    <cellStyle name="Percent 5 6" xfId="3704" xr:uid="{00000000-0005-0000-0000-000053470000}"/>
    <cellStyle name="Percent 5 6 2" xfId="3705" xr:uid="{00000000-0005-0000-0000-000054470000}"/>
    <cellStyle name="Percent 5 6 2 2" xfId="6163" xr:uid="{00000000-0005-0000-0000-000055470000}"/>
    <cellStyle name="Percent 5 6 2 2 2" xfId="18770" xr:uid="{00000000-0005-0000-0000-000056470000}"/>
    <cellStyle name="Percent 5 6 2 3" xfId="18771" xr:uid="{00000000-0005-0000-0000-000057470000}"/>
    <cellStyle name="Percent 5 6 3" xfId="18772" xr:uid="{00000000-0005-0000-0000-000058470000}"/>
    <cellStyle name="Percent 5 7" xfId="3706" xr:uid="{00000000-0005-0000-0000-000059470000}"/>
    <cellStyle name="Percent 5 7 2" xfId="3707" xr:uid="{00000000-0005-0000-0000-00005A470000}"/>
    <cellStyle name="Percent 5 7 2 2" xfId="6164" xr:uid="{00000000-0005-0000-0000-00005B470000}"/>
    <cellStyle name="Percent 5 7 2 2 2" xfId="18773" xr:uid="{00000000-0005-0000-0000-00005C470000}"/>
    <cellStyle name="Percent 5 7 2 3" xfId="18774" xr:uid="{00000000-0005-0000-0000-00005D470000}"/>
    <cellStyle name="Percent 5 7 3" xfId="18775" xr:uid="{00000000-0005-0000-0000-00005E470000}"/>
    <cellStyle name="Percent 5 8" xfId="3708" xr:uid="{00000000-0005-0000-0000-00005F470000}"/>
    <cellStyle name="Percent 5 8 2" xfId="6165" xr:uid="{00000000-0005-0000-0000-000060470000}"/>
    <cellStyle name="Percent 5 8 2 2" xfId="18776" xr:uid="{00000000-0005-0000-0000-000061470000}"/>
    <cellStyle name="Percent 5 8 3" xfId="18777" xr:uid="{00000000-0005-0000-0000-000062470000}"/>
    <cellStyle name="Percent 5 9" xfId="18778" xr:uid="{00000000-0005-0000-0000-000063470000}"/>
    <cellStyle name="Percent 6" xfId="13738" xr:uid="{00000000-0005-0000-0000-000064470000}"/>
    <cellStyle name="Porcentaje 2" xfId="433" xr:uid="{00000000-0005-0000-0000-000065470000}"/>
    <cellStyle name="Porcentaje 2 2" xfId="434" xr:uid="{00000000-0005-0000-0000-000066470000}"/>
    <cellStyle name="Porcentaje 2 2 2" xfId="613" xr:uid="{00000000-0005-0000-0000-000067470000}"/>
    <cellStyle name="Porcentaje 2 2 3" xfId="4178" xr:uid="{00000000-0005-0000-0000-000068470000}"/>
    <cellStyle name="Porcentaje 2 2 4" xfId="13739" xr:uid="{00000000-0005-0000-0000-000069470000}"/>
    <cellStyle name="Porcentaje 2 2 5" xfId="13740" xr:uid="{00000000-0005-0000-0000-00006A470000}"/>
    <cellStyle name="Porcentaje 2 3" xfId="3833" xr:uid="{00000000-0005-0000-0000-00006B470000}"/>
    <cellStyle name="Porcentaje 2 4" xfId="3896" xr:uid="{00000000-0005-0000-0000-00006C470000}"/>
    <cellStyle name="Porcentaje 2 5" xfId="13741" xr:uid="{00000000-0005-0000-0000-00006D470000}"/>
    <cellStyle name="Porcentaje 2 6" xfId="13742" xr:uid="{00000000-0005-0000-0000-00006E470000}"/>
    <cellStyle name="Porcentaje 3" xfId="435" xr:uid="{00000000-0005-0000-0000-00006F470000}"/>
    <cellStyle name="Porcentaje 3 2" xfId="3709" xr:uid="{00000000-0005-0000-0000-000070470000}"/>
    <cellStyle name="Porcentaje 3 2 2" xfId="3897" xr:uid="{00000000-0005-0000-0000-000071470000}"/>
    <cellStyle name="Porcentaje 3 3" xfId="6238" xr:uid="{00000000-0005-0000-0000-000072470000}"/>
    <cellStyle name="Porcentaje 3 3 2" xfId="13743" xr:uid="{00000000-0005-0000-0000-000073470000}"/>
    <cellStyle name="Porcentaje 3 3 3" xfId="13744" xr:uid="{00000000-0005-0000-0000-000074470000}"/>
    <cellStyle name="Porcentaje 3 4" xfId="13745" xr:uid="{00000000-0005-0000-0000-000075470000}"/>
    <cellStyle name="Porcentaje 4" xfId="3710" xr:uid="{00000000-0005-0000-0000-000076470000}"/>
    <cellStyle name="Porcentaje 4 2" xfId="4179" xr:uid="{00000000-0005-0000-0000-000077470000}"/>
    <cellStyle name="Porcentaje 4 3" xfId="13746" xr:uid="{00000000-0005-0000-0000-000078470000}"/>
    <cellStyle name="Porcentaje 4 4" xfId="13747" xr:uid="{00000000-0005-0000-0000-000079470000}"/>
    <cellStyle name="Porcentaje 5" xfId="3711" xr:uid="{00000000-0005-0000-0000-00007A470000}"/>
    <cellStyle name="Porcentaje 6" xfId="6247" xr:uid="{00000000-0005-0000-0000-00007B470000}"/>
    <cellStyle name="Porcentaje 7" xfId="14144" xr:uid="{00000000-0005-0000-0000-00007C470000}"/>
    <cellStyle name="Porcentual 10" xfId="436" xr:uid="{00000000-0005-0000-0000-00007D470000}"/>
    <cellStyle name="Porcentual 10 2" xfId="4040" xr:uid="{00000000-0005-0000-0000-00007E470000}"/>
    <cellStyle name="Porcentual 10 2 2" xfId="13748" xr:uid="{00000000-0005-0000-0000-00007F470000}"/>
    <cellStyle name="Porcentual 10 2 2 2" xfId="18779" xr:uid="{00000000-0005-0000-0000-000080470000}"/>
    <cellStyle name="Porcentual 10 3" xfId="13749" xr:uid="{00000000-0005-0000-0000-000081470000}"/>
    <cellStyle name="Porcentual 10 4" xfId="13750" xr:uid="{00000000-0005-0000-0000-000082470000}"/>
    <cellStyle name="Porcentual 11" xfId="437" xr:uid="{00000000-0005-0000-0000-000083470000}"/>
    <cellStyle name="Porcentual 11 2" xfId="4041" xr:uid="{00000000-0005-0000-0000-000084470000}"/>
    <cellStyle name="Porcentual 11 3" xfId="13751" xr:uid="{00000000-0005-0000-0000-000085470000}"/>
    <cellStyle name="Porcentual 11 3 2" xfId="18780" xr:uid="{00000000-0005-0000-0000-000086470000}"/>
    <cellStyle name="Porcentual 11 4" xfId="13752" xr:uid="{00000000-0005-0000-0000-000087470000}"/>
    <cellStyle name="Porcentual 12" xfId="592" xr:uid="{00000000-0005-0000-0000-000088470000}"/>
    <cellStyle name="Porcentual 12 2" xfId="4204" xr:uid="{00000000-0005-0000-0000-000089470000}"/>
    <cellStyle name="Porcentual 12 2 2" xfId="18781" xr:uid="{00000000-0005-0000-0000-00008A470000}"/>
    <cellStyle name="Porcentual 12 3" xfId="13753" xr:uid="{00000000-0005-0000-0000-00008B470000}"/>
    <cellStyle name="Porcentual 12 4" xfId="13754" xr:uid="{00000000-0005-0000-0000-00008C470000}"/>
    <cellStyle name="Porcentual 13" xfId="635" xr:uid="{00000000-0005-0000-0000-00008D470000}"/>
    <cellStyle name="Porcentual 13 2" xfId="6166" xr:uid="{00000000-0005-0000-0000-00008E470000}"/>
    <cellStyle name="Porcentual 13 3" xfId="14253" xr:uid="{00000000-0005-0000-0000-00008F470000}"/>
    <cellStyle name="Porcentual 14" xfId="6192" xr:uid="{00000000-0005-0000-0000-000090470000}"/>
    <cellStyle name="Porcentual 14 2" xfId="18782" xr:uid="{00000000-0005-0000-0000-000091470000}"/>
    <cellStyle name="Porcentual 15" xfId="14254" xr:uid="{00000000-0005-0000-0000-000092470000}"/>
    <cellStyle name="Porcentual 2" xfId="438" xr:uid="{00000000-0005-0000-0000-000093470000}"/>
    <cellStyle name="Porcentual 2 2" xfId="439" xr:uid="{00000000-0005-0000-0000-000094470000}"/>
    <cellStyle name="Porcentual 2 2 2" xfId="440" xr:uid="{00000000-0005-0000-0000-000095470000}"/>
    <cellStyle name="Porcentual 2 2 2 2" xfId="4180" xr:uid="{00000000-0005-0000-0000-000096470000}"/>
    <cellStyle name="Porcentual 2 2 2 2 2" xfId="13755" xr:uid="{00000000-0005-0000-0000-000097470000}"/>
    <cellStyle name="Porcentual 2 2 2 2 3" xfId="13756" xr:uid="{00000000-0005-0000-0000-000098470000}"/>
    <cellStyle name="Porcentual 2 2 2 2 4" xfId="13757" xr:uid="{00000000-0005-0000-0000-000099470000}"/>
    <cellStyle name="Porcentual 2 2 2 3" xfId="13758" xr:uid="{00000000-0005-0000-0000-00009A470000}"/>
    <cellStyle name="Porcentual 2 2 2 3 2" xfId="13759" xr:uid="{00000000-0005-0000-0000-00009B470000}"/>
    <cellStyle name="Porcentual 2 2 2 3 3" xfId="13760" xr:uid="{00000000-0005-0000-0000-00009C470000}"/>
    <cellStyle name="Porcentual 2 2 2 4" xfId="13761" xr:uid="{00000000-0005-0000-0000-00009D470000}"/>
    <cellStyle name="Porcentual 2 2 2 5" xfId="13762" xr:uid="{00000000-0005-0000-0000-00009E470000}"/>
    <cellStyle name="Porcentual 2 2 3" xfId="3712" xr:uid="{00000000-0005-0000-0000-00009F470000}"/>
    <cellStyle name="Porcentual 2 2 3 2" xfId="18783" xr:uid="{00000000-0005-0000-0000-0000A0470000}"/>
    <cellStyle name="Porcentual 2 2 4" xfId="3713" xr:uid="{00000000-0005-0000-0000-0000A1470000}"/>
    <cellStyle name="Porcentual 2 2 4 2" xfId="13763" xr:uid="{00000000-0005-0000-0000-0000A2470000}"/>
    <cellStyle name="Porcentual 2 2 4 3" xfId="13764" xr:uid="{00000000-0005-0000-0000-0000A3470000}"/>
    <cellStyle name="Porcentual 2 2 5" xfId="13765" xr:uid="{00000000-0005-0000-0000-0000A4470000}"/>
    <cellStyle name="Porcentual 2 2 5 2" xfId="13766" xr:uid="{00000000-0005-0000-0000-0000A5470000}"/>
    <cellStyle name="Porcentual 2 2 5 3" xfId="13767" xr:uid="{00000000-0005-0000-0000-0000A6470000}"/>
    <cellStyle name="Porcentual 2 2 6" xfId="13768" xr:uid="{00000000-0005-0000-0000-0000A7470000}"/>
    <cellStyle name="Porcentual 2 2 7" xfId="13769" xr:uid="{00000000-0005-0000-0000-0000A8470000}"/>
    <cellStyle name="Porcentual 2 3" xfId="441" xr:uid="{00000000-0005-0000-0000-0000A9470000}"/>
    <cellStyle name="Porcentual 2 3 2" xfId="442" xr:uid="{00000000-0005-0000-0000-0000AA470000}"/>
    <cellStyle name="Porcentual 2 3 2 2" xfId="4181" xr:uid="{00000000-0005-0000-0000-0000AB470000}"/>
    <cellStyle name="Porcentual 2 3 2 3" xfId="13770" xr:uid="{00000000-0005-0000-0000-0000AC470000}"/>
    <cellStyle name="Porcentual 2 3 2 4" xfId="13771" xr:uid="{00000000-0005-0000-0000-0000AD470000}"/>
    <cellStyle name="Porcentual 2 3 3" xfId="3714" xr:uid="{00000000-0005-0000-0000-0000AE470000}"/>
    <cellStyle name="Porcentual 2 3 4" xfId="13772" xr:uid="{00000000-0005-0000-0000-0000AF470000}"/>
    <cellStyle name="Porcentual 2 3 4 2" xfId="13773" xr:uid="{00000000-0005-0000-0000-0000B0470000}"/>
    <cellStyle name="Porcentual 2 3 4 3" xfId="13774" xr:uid="{00000000-0005-0000-0000-0000B1470000}"/>
    <cellStyle name="Porcentual 2 3 5" xfId="13775" xr:uid="{00000000-0005-0000-0000-0000B2470000}"/>
    <cellStyle name="Porcentual 2 4" xfId="443" xr:uid="{00000000-0005-0000-0000-0000B3470000}"/>
    <cellStyle name="Porcentual 2 5" xfId="3715" xr:uid="{00000000-0005-0000-0000-0000B4470000}"/>
    <cellStyle name="Porcentual 2 5 2" xfId="18784" xr:uid="{00000000-0005-0000-0000-0000B5470000}"/>
    <cellStyle name="Porcentual 2 6" xfId="3716" xr:uid="{00000000-0005-0000-0000-0000B6470000}"/>
    <cellStyle name="Porcentual 2 7" xfId="3717" xr:uid="{00000000-0005-0000-0000-0000B7470000}"/>
    <cellStyle name="Porcentual 2 7 2" xfId="13776" xr:uid="{00000000-0005-0000-0000-0000B8470000}"/>
    <cellStyle name="Porcentual 2 7 3" xfId="13777" xr:uid="{00000000-0005-0000-0000-0000B9470000}"/>
    <cellStyle name="Porcentual 2 8" xfId="13778" xr:uid="{00000000-0005-0000-0000-0000BA470000}"/>
    <cellStyle name="Porcentual 2 9" xfId="19390" xr:uid="{00000000-0005-0000-0000-0000BB470000}"/>
    <cellStyle name="Porcentual 2_ANALISIS COSTOS PORTICOS GRAN TECHO" xfId="444" xr:uid="{00000000-0005-0000-0000-0000BC470000}"/>
    <cellStyle name="Porcentual 3" xfId="445" xr:uid="{00000000-0005-0000-0000-0000BD470000}"/>
    <cellStyle name="Porcentual 3 10" xfId="446" xr:uid="{00000000-0005-0000-0000-0000BE470000}"/>
    <cellStyle name="Porcentual 3 11" xfId="447" xr:uid="{00000000-0005-0000-0000-0000BF470000}"/>
    <cellStyle name="Porcentual 3 12" xfId="448" xr:uid="{00000000-0005-0000-0000-0000C0470000}"/>
    <cellStyle name="Porcentual 3 13" xfId="449" xr:uid="{00000000-0005-0000-0000-0000C1470000}"/>
    <cellStyle name="Porcentual 3 14" xfId="450" xr:uid="{00000000-0005-0000-0000-0000C2470000}"/>
    <cellStyle name="Porcentual 3 15" xfId="451" xr:uid="{00000000-0005-0000-0000-0000C3470000}"/>
    <cellStyle name="Porcentual 3 15 2" xfId="4182" xr:uid="{00000000-0005-0000-0000-0000C4470000}"/>
    <cellStyle name="Porcentual 3 15 2 2" xfId="13779" xr:uid="{00000000-0005-0000-0000-0000C5470000}"/>
    <cellStyle name="Porcentual 3 15 2 3" xfId="13780" xr:uid="{00000000-0005-0000-0000-0000C6470000}"/>
    <cellStyle name="Porcentual 3 15 3" xfId="13781" xr:uid="{00000000-0005-0000-0000-0000C7470000}"/>
    <cellStyle name="Porcentual 3 15 4" xfId="13782" xr:uid="{00000000-0005-0000-0000-0000C8470000}"/>
    <cellStyle name="Porcentual 3 16" xfId="3718" xr:uid="{00000000-0005-0000-0000-0000C9470000}"/>
    <cellStyle name="Porcentual 3 17" xfId="4042" xr:uid="{00000000-0005-0000-0000-0000CA470000}"/>
    <cellStyle name="Porcentual 3 17 2" xfId="13783" xr:uid="{00000000-0005-0000-0000-0000CB470000}"/>
    <cellStyle name="Porcentual 3 17 3" xfId="13784" xr:uid="{00000000-0005-0000-0000-0000CC470000}"/>
    <cellStyle name="Porcentual 3 18" xfId="13785" xr:uid="{00000000-0005-0000-0000-0000CD470000}"/>
    <cellStyle name="Porcentual 3 19" xfId="13786" xr:uid="{00000000-0005-0000-0000-0000CE470000}"/>
    <cellStyle name="Porcentual 3 2" xfId="452" xr:uid="{00000000-0005-0000-0000-0000CF470000}"/>
    <cellStyle name="Porcentual 3 2 2" xfId="4043" xr:uid="{00000000-0005-0000-0000-0000D0470000}"/>
    <cellStyle name="Porcentual 3 2 2 2" xfId="18785" xr:uid="{00000000-0005-0000-0000-0000D1470000}"/>
    <cellStyle name="Porcentual 3 2 3" xfId="6239" xr:uid="{00000000-0005-0000-0000-0000D2470000}"/>
    <cellStyle name="Porcentual 3 2 4" xfId="13787" xr:uid="{00000000-0005-0000-0000-0000D3470000}"/>
    <cellStyle name="Porcentual 3 3" xfId="453" xr:uid="{00000000-0005-0000-0000-0000D4470000}"/>
    <cellStyle name="Porcentual 3 4" xfId="454" xr:uid="{00000000-0005-0000-0000-0000D5470000}"/>
    <cellStyle name="Porcentual 3 5" xfId="455" xr:uid="{00000000-0005-0000-0000-0000D6470000}"/>
    <cellStyle name="Porcentual 3 6" xfId="456" xr:uid="{00000000-0005-0000-0000-0000D7470000}"/>
    <cellStyle name="Porcentual 3 7" xfId="457" xr:uid="{00000000-0005-0000-0000-0000D8470000}"/>
    <cellStyle name="Porcentual 3 8" xfId="458" xr:uid="{00000000-0005-0000-0000-0000D9470000}"/>
    <cellStyle name="Porcentual 3 9" xfId="459" xr:uid="{00000000-0005-0000-0000-0000DA470000}"/>
    <cellStyle name="Porcentual 4" xfId="460" xr:uid="{00000000-0005-0000-0000-0000DB470000}"/>
    <cellStyle name="Porcentual 4 2" xfId="614" xr:uid="{00000000-0005-0000-0000-0000DC470000}"/>
    <cellStyle name="Porcentual 4 3" xfId="3719" xr:uid="{00000000-0005-0000-0000-0000DD470000}"/>
    <cellStyle name="Porcentual 4 4" xfId="3720" xr:uid="{00000000-0005-0000-0000-0000DE470000}"/>
    <cellStyle name="Porcentual 4 5" xfId="13788" xr:uid="{00000000-0005-0000-0000-0000DF470000}"/>
    <cellStyle name="Porcentual 4 6" xfId="13789" xr:uid="{00000000-0005-0000-0000-0000E0470000}"/>
    <cellStyle name="Porcentual 5" xfId="461" xr:uid="{00000000-0005-0000-0000-0000E1470000}"/>
    <cellStyle name="Porcentual 5 2" xfId="462" xr:uid="{00000000-0005-0000-0000-0000E2470000}"/>
    <cellStyle name="Porcentual 5 2 2" xfId="463" xr:uid="{00000000-0005-0000-0000-0000E3470000}"/>
    <cellStyle name="Porcentual 5 2 2 2" xfId="4046" xr:uid="{00000000-0005-0000-0000-0000E4470000}"/>
    <cellStyle name="Porcentual 5 2 2 3" xfId="13790" xr:uid="{00000000-0005-0000-0000-0000E5470000}"/>
    <cellStyle name="Porcentual 5 2 2 4" xfId="13791" xr:uid="{00000000-0005-0000-0000-0000E6470000}"/>
    <cellStyle name="Porcentual 5 2 3" xfId="3721" xr:uid="{00000000-0005-0000-0000-0000E7470000}"/>
    <cellStyle name="Porcentual 5 2 3 2" xfId="6167" xr:uid="{00000000-0005-0000-0000-0000E8470000}"/>
    <cellStyle name="Porcentual 5 2 3 2 2" xfId="18786" xr:uid="{00000000-0005-0000-0000-0000E9470000}"/>
    <cellStyle name="Porcentual 5 2 3 3" xfId="18787" xr:uid="{00000000-0005-0000-0000-0000EA470000}"/>
    <cellStyle name="Porcentual 5 2 4" xfId="4045" xr:uid="{00000000-0005-0000-0000-0000EB470000}"/>
    <cellStyle name="Porcentual 5 2 5" xfId="13792" xr:uid="{00000000-0005-0000-0000-0000EC470000}"/>
    <cellStyle name="Porcentual 5 2 6" xfId="13793" xr:uid="{00000000-0005-0000-0000-0000ED470000}"/>
    <cellStyle name="Porcentual 5 3" xfId="3722" xr:uid="{00000000-0005-0000-0000-0000EE470000}"/>
    <cellStyle name="Porcentual 5 3 2" xfId="6168" xr:uid="{00000000-0005-0000-0000-0000EF470000}"/>
    <cellStyle name="Porcentual 5 3 2 2" xfId="18788" xr:uid="{00000000-0005-0000-0000-0000F0470000}"/>
    <cellStyle name="Porcentual 5 3 3" xfId="13794" xr:uid="{00000000-0005-0000-0000-0000F1470000}"/>
    <cellStyle name="Porcentual 5 3 4" xfId="13795" xr:uid="{00000000-0005-0000-0000-0000F2470000}"/>
    <cellStyle name="Porcentual 5 4" xfId="3723" xr:uid="{00000000-0005-0000-0000-0000F3470000}"/>
    <cellStyle name="Porcentual 5 5" xfId="3724" xr:uid="{00000000-0005-0000-0000-0000F4470000}"/>
    <cellStyle name="Porcentual 5 5 2" xfId="6169" xr:uid="{00000000-0005-0000-0000-0000F5470000}"/>
    <cellStyle name="Porcentual 5 5 2 2" xfId="18789" xr:uid="{00000000-0005-0000-0000-0000F6470000}"/>
    <cellStyle name="Porcentual 5 5 3" xfId="18790" xr:uid="{00000000-0005-0000-0000-0000F7470000}"/>
    <cellStyle name="Porcentual 5 6" xfId="4044" xr:uid="{00000000-0005-0000-0000-0000F8470000}"/>
    <cellStyle name="Porcentual 5 7" xfId="13796" xr:uid="{00000000-0005-0000-0000-0000F9470000}"/>
    <cellStyle name="Porcentual 5 7 2" xfId="18791" xr:uid="{00000000-0005-0000-0000-0000FA470000}"/>
    <cellStyle name="Porcentual 5 8" xfId="13797" xr:uid="{00000000-0005-0000-0000-0000FB470000}"/>
    <cellStyle name="Porcentual 6" xfId="464" xr:uid="{00000000-0005-0000-0000-0000FC470000}"/>
    <cellStyle name="Porcentual 6 2" xfId="3725" xr:uid="{00000000-0005-0000-0000-0000FD470000}"/>
    <cellStyle name="Porcentual 6 3" xfId="3726" xr:uid="{00000000-0005-0000-0000-0000FE470000}"/>
    <cellStyle name="Porcentual 6 4" xfId="3727" xr:uid="{00000000-0005-0000-0000-0000FF470000}"/>
    <cellStyle name="Porcentual 6 5" xfId="13798" xr:uid="{00000000-0005-0000-0000-000000480000}"/>
    <cellStyle name="Porcentual 6 6" xfId="13799" xr:uid="{00000000-0005-0000-0000-000001480000}"/>
    <cellStyle name="Porcentual 7" xfId="465" xr:uid="{00000000-0005-0000-0000-000002480000}"/>
    <cellStyle name="Porcentual 7 2" xfId="4183" xr:uid="{00000000-0005-0000-0000-000003480000}"/>
    <cellStyle name="Porcentual 7 2 2" xfId="14255" xr:uid="{00000000-0005-0000-0000-000004480000}"/>
    <cellStyle name="Porcentual 7 2 3" xfId="18792" xr:uid="{00000000-0005-0000-0000-000005480000}"/>
    <cellStyle name="Porcentual 7 3" xfId="4047" xr:uid="{00000000-0005-0000-0000-000006480000}"/>
    <cellStyle name="Porcentual 7 4" xfId="13800" xr:uid="{00000000-0005-0000-0000-000007480000}"/>
    <cellStyle name="Porcentual 7 5" xfId="13801" xr:uid="{00000000-0005-0000-0000-000008480000}"/>
    <cellStyle name="Porcentual 8" xfId="466" xr:uid="{00000000-0005-0000-0000-000009480000}"/>
    <cellStyle name="Porcentual 8 2" xfId="4048" xr:uid="{00000000-0005-0000-0000-00000A480000}"/>
    <cellStyle name="Porcentual 8 3" xfId="13802" xr:uid="{00000000-0005-0000-0000-00000B480000}"/>
    <cellStyle name="Porcentual 8 4" xfId="13803" xr:uid="{00000000-0005-0000-0000-00000C480000}"/>
    <cellStyle name="Porcentual 9" xfId="467" xr:uid="{00000000-0005-0000-0000-00000D480000}"/>
    <cellStyle name="Porcentual 9 2" xfId="3728" xr:uid="{00000000-0005-0000-0000-00000E480000}"/>
    <cellStyle name="Porcentual 9 2 2" xfId="6170" xr:uid="{00000000-0005-0000-0000-00000F480000}"/>
    <cellStyle name="Porcentual 9 2 2 2" xfId="18793" xr:uid="{00000000-0005-0000-0000-000010480000}"/>
    <cellStyle name="Porcentual 9 2 3" xfId="18794" xr:uid="{00000000-0005-0000-0000-000011480000}"/>
    <cellStyle name="Porcentual 9 3" xfId="4049" xr:uid="{00000000-0005-0000-0000-000012480000}"/>
    <cellStyle name="Porcentual 9 3 2" xfId="18795" xr:uid="{00000000-0005-0000-0000-000013480000}"/>
    <cellStyle name="Porcentual 9 4" xfId="13804" xr:uid="{00000000-0005-0000-0000-000014480000}"/>
    <cellStyle name="Porcentual 9 4 2" xfId="18796" xr:uid="{00000000-0005-0000-0000-000015480000}"/>
    <cellStyle name="Porcentual 9 5" xfId="13805" xr:uid="{00000000-0005-0000-0000-000016480000}"/>
    <cellStyle name="Punto0" xfId="3898" xr:uid="{00000000-0005-0000-0000-000017480000}"/>
    <cellStyle name="RM" xfId="3729" xr:uid="{00000000-0005-0000-0000-000018480000}"/>
    <cellStyle name="Salida" xfId="468" builtinId="21" customBuiltin="1"/>
    <cellStyle name="Salida 2" xfId="469" xr:uid="{00000000-0005-0000-0000-00001A480000}"/>
    <cellStyle name="Salida 2 10" xfId="4184" xr:uid="{00000000-0005-0000-0000-00001B480000}"/>
    <cellStyle name="Salida 2 10 2" xfId="13806" xr:uid="{00000000-0005-0000-0000-00001C480000}"/>
    <cellStyle name="Salida 2 10 2 2" xfId="13807" xr:uid="{00000000-0005-0000-0000-00001D480000}"/>
    <cellStyle name="Salida 2 10 2 3" xfId="18797" xr:uid="{00000000-0005-0000-0000-00001E480000}"/>
    <cellStyle name="Salida 2 10 2 4" xfId="18798" xr:uid="{00000000-0005-0000-0000-00001F480000}"/>
    <cellStyle name="Salida 2 10 3" xfId="13808" xr:uid="{00000000-0005-0000-0000-000020480000}"/>
    <cellStyle name="Salida 2 10 3 2" xfId="18799" xr:uid="{00000000-0005-0000-0000-000021480000}"/>
    <cellStyle name="Salida 2 10 3 3" xfId="18800" xr:uid="{00000000-0005-0000-0000-000022480000}"/>
    <cellStyle name="Salida 2 10 4" xfId="18801" xr:uid="{00000000-0005-0000-0000-000023480000}"/>
    <cellStyle name="Salida 2 10 5" xfId="18802" xr:uid="{00000000-0005-0000-0000-000024480000}"/>
    <cellStyle name="Salida 2 11" xfId="13809" xr:uid="{00000000-0005-0000-0000-000025480000}"/>
    <cellStyle name="Salida 2 11 2" xfId="13810" xr:uid="{00000000-0005-0000-0000-000026480000}"/>
    <cellStyle name="Salida 2 11 2 2" xfId="13811" xr:uid="{00000000-0005-0000-0000-000027480000}"/>
    <cellStyle name="Salida 2 11 2 3" xfId="18803" xr:uid="{00000000-0005-0000-0000-000028480000}"/>
    <cellStyle name="Salida 2 11 3" xfId="13812" xr:uid="{00000000-0005-0000-0000-000029480000}"/>
    <cellStyle name="Salida 2 11 3 2" xfId="18804" xr:uid="{00000000-0005-0000-0000-00002A480000}"/>
    <cellStyle name="Salida 2 11 3 3" xfId="18805" xr:uid="{00000000-0005-0000-0000-00002B480000}"/>
    <cellStyle name="Salida 2 11 4" xfId="18806" xr:uid="{00000000-0005-0000-0000-00002C480000}"/>
    <cellStyle name="Salida 2 11 5" xfId="18807" xr:uid="{00000000-0005-0000-0000-00002D480000}"/>
    <cellStyle name="Salida 2 12" xfId="13813" xr:uid="{00000000-0005-0000-0000-00002E480000}"/>
    <cellStyle name="Salida 2 12 2" xfId="13814" xr:uid="{00000000-0005-0000-0000-00002F480000}"/>
    <cellStyle name="Salida 2 12 2 2" xfId="13815" xr:uid="{00000000-0005-0000-0000-000030480000}"/>
    <cellStyle name="Salida 2 12 2 3" xfId="18808" xr:uid="{00000000-0005-0000-0000-000031480000}"/>
    <cellStyle name="Salida 2 12 3" xfId="13816" xr:uid="{00000000-0005-0000-0000-000032480000}"/>
    <cellStyle name="Salida 2 12 3 2" xfId="18809" xr:uid="{00000000-0005-0000-0000-000033480000}"/>
    <cellStyle name="Salida 2 12 3 3" xfId="18810" xr:uid="{00000000-0005-0000-0000-000034480000}"/>
    <cellStyle name="Salida 2 12 4" xfId="18811" xr:uid="{00000000-0005-0000-0000-000035480000}"/>
    <cellStyle name="Salida 2 13" xfId="13817" xr:uid="{00000000-0005-0000-0000-000036480000}"/>
    <cellStyle name="Salida 2 13 2" xfId="13818" xr:uid="{00000000-0005-0000-0000-000037480000}"/>
    <cellStyle name="Salida 2 13 3" xfId="18812" xr:uid="{00000000-0005-0000-0000-000038480000}"/>
    <cellStyle name="Salida 2 14" xfId="13819" xr:uid="{00000000-0005-0000-0000-000039480000}"/>
    <cellStyle name="Salida 2 14 2" xfId="18813" xr:uid="{00000000-0005-0000-0000-00003A480000}"/>
    <cellStyle name="Salida 2 14 3" xfId="18814" xr:uid="{00000000-0005-0000-0000-00003B480000}"/>
    <cellStyle name="Salida 2 15" xfId="18815" xr:uid="{00000000-0005-0000-0000-00003C480000}"/>
    <cellStyle name="Salida 2 16" xfId="18816" xr:uid="{00000000-0005-0000-0000-00003D480000}"/>
    <cellStyle name="Salida 2 2" xfId="3730" xr:uid="{00000000-0005-0000-0000-00003E480000}"/>
    <cellStyle name="Salida 2 2 2" xfId="3731" xr:uid="{00000000-0005-0000-0000-00003F480000}"/>
    <cellStyle name="Salida 2 2 2 2" xfId="13820" xr:uid="{00000000-0005-0000-0000-000040480000}"/>
    <cellStyle name="Salida 2 2 2 2 2" xfId="13821" xr:uid="{00000000-0005-0000-0000-000041480000}"/>
    <cellStyle name="Salida 2 2 2 2 3" xfId="18817" xr:uid="{00000000-0005-0000-0000-000042480000}"/>
    <cellStyle name="Salida 2 2 2 2 4" xfId="18818" xr:uid="{00000000-0005-0000-0000-000043480000}"/>
    <cellStyle name="Salida 2 2 2 3" xfId="13822" xr:uid="{00000000-0005-0000-0000-000044480000}"/>
    <cellStyle name="Salida 2 2 2 3 2" xfId="18819" xr:uid="{00000000-0005-0000-0000-000045480000}"/>
    <cellStyle name="Salida 2 2 2 3 3" xfId="18820" xr:uid="{00000000-0005-0000-0000-000046480000}"/>
    <cellStyle name="Salida 2 2 2 4" xfId="18821" xr:uid="{00000000-0005-0000-0000-000047480000}"/>
    <cellStyle name="Salida 2 2 2 5" xfId="18822" xr:uid="{00000000-0005-0000-0000-000048480000}"/>
    <cellStyle name="Salida 2 2 3" xfId="3732" xr:uid="{00000000-0005-0000-0000-000049480000}"/>
    <cellStyle name="Salida 2 2 3 2" xfId="13823" xr:uid="{00000000-0005-0000-0000-00004A480000}"/>
    <cellStyle name="Salida 2 2 3 2 2" xfId="13824" xr:uid="{00000000-0005-0000-0000-00004B480000}"/>
    <cellStyle name="Salida 2 2 3 2 3" xfId="18823" xr:uid="{00000000-0005-0000-0000-00004C480000}"/>
    <cellStyle name="Salida 2 2 3 2 4" xfId="18824" xr:uid="{00000000-0005-0000-0000-00004D480000}"/>
    <cellStyle name="Salida 2 2 3 3" xfId="13825" xr:uid="{00000000-0005-0000-0000-00004E480000}"/>
    <cellStyle name="Salida 2 2 3 3 2" xfId="18825" xr:uid="{00000000-0005-0000-0000-00004F480000}"/>
    <cellStyle name="Salida 2 2 3 3 3" xfId="18826" xr:uid="{00000000-0005-0000-0000-000050480000}"/>
    <cellStyle name="Salida 2 2 3 4" xfId="18827" xr:uid="{00000000-0005-0000-0000-000051480000}"/>
    <cellStyle name="Salida 2 2 3 5" xfId="18828" xr:uid="{00000000-0005-0000-0000-000052480000}"/>
    <cellStyle name="Salida 2 2 4" xfId="13826" xr:uid="{00000000-0005-0000-0000-000053480000}"/>
    <cellStyle name="Salida 2 2 4 2" xfId="13827" xr:uid="{00000000-0005-0000-0000-000054480000}"/>
    <cellStyle name="Salida 2 2 4 3" xfId="18829" xr:uid="{00000000-0005-0000-0000-000055480000}"/>
    <cellStyle name="Salida 2 2 4 4" xfId="18830" xr:uid="{00000000-0005-0000-0000-000056480000}"/>
    <cellStyle name="Salida 2 2 5" xfId="13828" xr:uid="{00000000-0005-0000-0000-000057480000}"/>
    <cellStyle name="Salida 2 2 5 2" xfId="18831" xr:uid="{00000000-0005-0000-0000-000058480000}"/>
    <cellStyle name="Salida 2 2 5 3" xfId="18832" xr:uid="{00000000-0005-0000-0000-000059480000}"/>
    <cellStyle name="Salida 2 2 6" xfId="18833" xr:uid="{00000000-0005-0000-0000-00005A480000}"/>
    <cellStyle name="Salida 2 2 7" xfId="18834" xr:uid="{00000000-0005-0000-0000-00005B480000}"/>
    <cellStyle name="Salida 2 3" xfId="3733" xr:uid="{00000000-0005-0000-0000-00005C480000}"/>
    <cellStyle name="Salida 2 3 2" xfId="13829" xr:uid="{00000000-0005-0000-0000-00005D480000}"/>
    <cellStyle name="Salida 2 3 2 2" xfId="13830" xr:uid="{00000000-0005-0000-0000-00005E480000}"/>
    <cellStyle name="Salida 2 3 2 3" xfId="18835" xr:uid="{00000000-0005-0000-0000-00005F480000}"/>
    <cellStyle name="Salida 2 3 2 4" xfId="18836" xr:uid="{00000000-0005-0000-0000-000060480000}"/>
    <cellStyle name="Salida 2 3 3" xfId="13831" xr:uid="{00000000-0005-0000-0000-000061480000}"/>
    <cellStyle name="Salida 2 3 3 2" xfId="18837" xr:uid="{00000000-0005-0000-0000-000062480000}"/>
    <cellStyle name="Salida 2 3 3 3" xfId="18838" xr:uid="{00000000-0005-0000-0000-000063480000}"/>
    <cellStyle name="Salida 2 3 4" xfId="18839" xr:uid="{00000000-0005-0000-0000-000064480000}"/>
    <cellStyle name="Salida 2 3 5" xfId="18840" xr:uid="{00000000-0005-0000-0000-000065480000}"/>
    <cellStyle name="Salida 2 4" xfId="3734" xr:uid="{00000000-0005-0000-0000-000066480000}"/>
    <cellStyle name="Salida 2 4 2" xfId="13832" xr:uid="{00000000-0005-0000-0000-000067480000}"/>
    <cellStyle name="Salida 2 4 2 2" xfId="13833" xr:uid="{00000000-0005-0000-0000-000068480000}"/>
    <cellStyle name="Salida 2 4 2 3" xfId="18841" xr:uid="{00000000-0005-0000-0000-000069480000}"/>
    <cellStyle name="Salida 2 4 2 4" xfId="18842" xr:uid="{00000000-0005-0000-0000-00006A480000}"/>
    <cellStyle name="Salida 2 4 3" xfId="13834" xr:uid="{00000000-0005-0000-0000-00006B480000}"/>
    <cellStyle name="Salida 2 4 3 2" xfId="18843" xr:uid="{00000000-0005-0000-0000-00006C480000}"/>
    <cellStyle name="Salida 2 4 3 3" xfId="18844" xr:uid="{00000000-0005-0000-0000-00006D480000}"/>
    <cellStyle name="Salida 2 4 4" xfId="18845" xr:uid="{00000000-0005-0000-0000-00006E480000}"/>
    <cellStyle name="Salida 2 4 5" xfId="18846" xr:uid="{00000000-0005-0000-0000-00006F480000}"/>
    <cellStyle name="Salida 2 5" xfId="3735" xr:uid="{00000000-0005-0000-0000-000070480000}"/>
    <cellStyle name="Salida 2 5 2" xfId="13835" xr:uid="{00000000-0005-0000-0000-000071480000}"/>
    <cellStyle name="Salida 2 5 2 2" xfId="13836" xr:uid="{00000000-0005-0000-0000-000072480000}"/>
    <cellStyle name="Salida 2 5 2 3" xfId="18847" xr:uid="{00000000-0005-0000-0000-000073480000}"/>
    <cellStyle name="Salida 2 5 2 4" xfId="18848" xr:uid="{00000000-0005-0000-0000-000074480000}"/>
    <cellStyle name="Salida 2 5 3" xfId="13837" xr:uid="{00000000-0005-0000-0000-000075480000}"/>
    <cellStyle name="Salida 2 5 3 2" xfId="18849" xr:uid="{00000000-0005-0000-0000-000076480000}"/>
    <cellStyle name="Salida 2 5 3 3" xfId="18850" xr:uid="{00000000-0005-0000-0000-000077480000}"/>
    <cellStyle name="Salida 2 5 4" xfId="18851" xr:uid="{00000000-0005-0000-0000-000078480000}"/>
    <cellStyle name="Salida 2 5 5" xfId="18852" xr:uid="{00000000-0005-0000-0000-000079480000}"/>
    <cellStyle name="Salida 2 6" xfId="3736" xr:uid="{00000000-0005-0000-0000-00007A480000}"/>
    <cellStyle name="Salida 2 6 2" xfId="13838" xr:uid="{00000000-0005-0000-0000-00007B480000}"/>
    <cellStyle name="Salida 2 6 2 2" xfId="13839" xr:uid="{00000000-0005-0000-0000-00007C480000}"/>
    <cellStyle name="Salida 2 6 2 3" xfId="18853" xr:uid="{00000000-0005-0000-0000-00007D480000}"/>
    <cellStyle name="Salida 2 6 2 4" xfId="18854" xr:uid="{00000000-0005-0000-0000-00007E480000}"/>
    <cellStyle name="Salida 2 6 3" xfId="13840" xr:uid="{00000000-0005-0000-0000-00007F480000}"/>
    <cellStyle name="Salida 2 6 3 2" xfId="18855" xr:uid="{00000000-0005-0000-0000-000080480000}"/>
    <cellStyle name="Salida 2 6 3 3" xfId="18856" xr:uid="{00000000-0005-0000-0000-000081480000}"/>
    <cellStyle name="Salida 2 6 4" xfId="18857" xr:uid="{00000000-0005-0000-0000-000082480000}"/>
    <cellStyle name="Salida 2 6 5" xfId="18858" xr:uid="{00000000-0005-0000-0000-000083480000}"/>
    <cellStyle name="Salida 2 7" xfId="3737" xr:uid="{00000000-0005-0000-0000-000084480000}"/>
    <cellStyle name="Salida 2 7 2" xfId="13841" xr:uid="{00000000-0005-0000-0000-000085480000}"/>
    <cellStyle name="Salida 2 7 2 2" xfId="13842" xr:uid="{00000000-0005-0000-0000-000086480000}"/>
    <cellStyle name="Salida 2 7 2 3" xfId="18859" xr:uid="{00000000-0005-0000-0000-000087480000}"/>
    <cellStyle name="Salida 2 7 2 4" xfId="18860" xr:uid="{00000000-0005-0000-0000-000088480000}"/>
    <cellStyle name="Salida 2 7 3" xfId="13843" xr:uid="{00000000-0005-0000-0000-000089480000}"/>
    <cellStyle name="Salida 2 7 3 2" xfId="18861" xr:uid="{00000000-0005-0000-0000-00008A480000}"/>
    <cellStyle name="Salida 2 7 3 3" xfId="18862" xr:uid="{00000000-0005-0000-0000-00008B480000}"/>
    <cellStyle name="Salida 2 7 4" xfId="18863" xr:uid="{00000000-0005-0000-0000-00008C480000}"/>
    <cellStyle name="Salida 2 7 5" xfId="18864" xr:uid="{00000000-0005-0000-0000-00008D480000}"/>
    <cellStyle name="Salida 2 8" xfId="3738" xr:uid="{00000000-0005-0000-0000-00008E480000}"/>
    <cellStyle name="Salida 2 8 2" xfId="13844" xr:uid="{00000000-0005-0000-0000-00008F480000}"/>
    <cellStyle name="Salida 2 8 2 2" xfId="13845" xr:uid="{00000000-0005-0000-0000-000090480000}"/>
    <cellStyle name="Salida 2 8 2 3" xfId="18865" xr:uid="{00000000-0005-0000-0000-000091480000}"/>
    <cellStyle name="Salida 2 8 2 4" xfId="18866" xr:uid="{00000000-0005-0000-0000-000092480000}"/>
    <cellStyle name="Salida 2 8 3" xfId="13846" xr:uid="{00000000-0005-0000-0000-000093480000}"/>
    <cellStyle name="Salida 2 8 3 2" xfId="18867" xr:uid="{00000000-0005-0000-0000-000094480000}"/>
    <cellStyle name="Salida 2 8 3 3" xfId="18868" xr:uid="{00000000-0005-0000-0000-000095480000}"/>
    <cellStyle name="Salida 2 8 4" xfId="18869" xr:uid="{00000000-0005-0000-0000-000096480000}"/>
    <cellStyle name="Salida 2 8 5" xfId="18870" xr:uid="{00000000-0005-0000-0000-000097480000}"/>
    <cellStyle name="Salida 2 9" xfId="3739" xr:uid="{00000000-0005-0000-0000-000098480000}"/>
    <cellStyle name="Salida 2 9 2" xfId="13847" xr:uid="{00000000-0005-0000-0000-000099480000}"/>
    <cellStyle name="Salida 2 9 2 2" xfId="13848" xr:uid="{00000000-0005-0000-0000-00009A480000}"/>
    <cellStyle name="Salida 2 9 2 3" xfId="18871" xr:uid="{00000000-0005-0000-0000-00009B480000}"/>
    <cellStyle name="Salida 2 9 2 4" xfId="18872" xr:uid="{00000000-0005-0000-0000-00009C480000}"/>
    <cellStyle name="Salida 2 9 3" xfId="13849" xr:uid="{00000000-0005-0000-0000-00009D480000}"/>
    <cellStyle name="Salida 2 9 3 2" xfId="18873" xr:uid="{00000000-0005-0000-0000-00009E480000}"/>
    <cellStyle name="Salida 2 9 3 3" xfId="18874" xr:uid="{00000000-0005-0000-0000-00009F480000}"/>
    <cellStyle name="Salida 2 9 4" xfId="18875" xr:uid="{00000000-0005-0000-0000-0000A0480000}"/>
    <cellStyle name="Salida 2 9 5" xfId="18876" xr:uid="{00000000-0005-0000-0000-0000A1480000}"/>
    <cellStyle name="Salida 3" xfId="470" xr:uid="{00000000-0005-0000-0000-0000A2480000}"/>
    <cellStyle name="Salida 3 10" xfId="13850" xr:uid="{00000000-0005-0000-0000-0000A3480000}"/>
    <cellStyle name="Salida 3 10 2" xfId="13851" xr:uid="{00000000-0005-0000-0000-0000A4480000}"/>
    <cellStyle name="Salida 3 10 2 2" xfId="13852" xr:uid="{00000000-0005-0000-0000-0000A5480000}"/>
    <cellStyle name="Salida 3 10 2 3" xfId="18877" xr:uid="{00000000-0005-0000-0000-0000A6480000}"/>
    <cellStyle name="Salida 3 10 3" xfId="13853" xr:uid="{00000000-0005-0000-0000-0000A7480000}"/>
    <cellStyle name="Salida 3 10 3 2" xfId="18878" xr:uid="{00000000-0005-0000-0000-0000A8480000}"/>
    <cellStyle name="Salida 3 10 3 3" xfId="18879" xr:uid="{00000000-0005-0000-0000-0000A9480000}"/>
    <cellStyle name="Salida 3 10 4" xfId="18880" xr:uid="{00000000-0005-0000-0000-0000AA480000}"/>
    <cellStyle name="Salida 3 10 5" xfId="18881" xr:uid="{00000000-0005-0000-0000-0000AB480000}"/>
    <cellStyle name="Salida 3 11" xfId="13854" xr:uid="{00000000-0005-0000-0000-0000AC480000}"/>
    <cellStyle name="Salida 3 11 2" xfId="13855" xr:uid="{00000000-0005-0000-0000-0000AD480000}"/>
    <cellStyle name="Salida 3 11 2 2" xfId="13856" xr:uid="{00000000-0005-0000-0000-0000AE480000}"/>
    <cellStyle name="Salida 3 11 2 3" xfId="18882" xr:uid="{00000000-0005-0000-0000-0000AF480000}"/>
    <cellStyle name="Salida 3 11 3" xfId="13857" xr:uid="{00000000-0005-0000-0000-0000B0480000}"/>
    <cellStyle name="Salida 3 11 3 2" xfId="18883" xr:uid="{00000000-0005-0000-0000-0000B1480000}"/>
    <cellStyle name="Salida 3 11 3 3" xfId="18884" xr:uid="{00000000-0005-0000-0000-0000B2480000}"/>
    <cellStyle name="Salida 3 11 4" xfId="18885" xr:uid="{00000000-0005-0000-0000-0000B3480000}"/>
    <cellStyle name="Salida 3 12" xfId="13858" xr:uid="{00000000-0005-0000-0000-0000B4480000}"/>
    <cellStyle name="Salida 3 12 2" xfId="13859" xr:uid="{00000000-0005-0000-0000-0000B5480000}"/>
    <cellStyle name="Salida 3 12 3" xfId="18886" xr:uid="{00000000-0005-0000-0000-0000B6480000}"/>
    <cellStyle name="Salida 3 13" xfId="13860" xr:uid="{00000000-0005-0000-0000-0000B7480000}"/>
    <cellStyle name="Salida 3 13 2" xfId="18887" xr:uid="{00000000-0005-0000-0000-0000B8480000}"/>
    <cellStyle name="Salida 3 13 3" xfId="18888" xr:uid="{00000000-0005-0000-0000-0000B9480000}"/>
    <cellStyle name="Salida 3 14" xfId="18889" xr:uid="{00000000-0005-0000-0000-0000BA480000}"/>
    <cellStyle name="Salida 3 15" xfId="18890" xr:uid="{00000000-0005-0000-0000-0000BB480000}"/>
    <cellStyle name="Salida 3 2" xfId="3740" xr:uid="{00000000-0005-0000-0000-0000BC480000}"/>
    <cellStyle name="Salida 3 2 2" xfId="3741" xr:uid="{00000000-0005-0000-0000-0000BD480000}"/>
    <cellStyle name="Salida 3 2 2 2" xfId="13861" xr:uid="{00000000-0005-0000-0000-0000BE480000}"/>
    <cellStyle name="Salida 3 2 2 2 2" xfId="13862" xr:uid="{00000000-0005-0000-0000-0000BF480000}"/>
    <cellStyle name="Salida 3 2 2 2 3" xfId="18891" xr:uid="{00000000-0005-0000-0000-0000C0480000}"/>
    <cellStyle name="Salida 3 2 2 2 4" xfId="18892" xr:uid="{00000000-0005-0000-0000-0000C1480000}"/>
    <cellStyle name="Salida 3 2 2 3" xfId="13863" xr:uid="{00000000-0005-0000-0000-0000C2480000}"/>
    <cellStyle name="Salida 3 2 2 3 2" xfId="18893" xr:uid="{00000000-0005-0000-0000-0000C3480000}"/>
    <cellStyle name="Salida 3 2 2 3 3" xfId="18894" xr:uid="{00000000-0005-0000-0000-0000C4480000}"/>
    <cellStyle name="Salida 3 2 2 4" xfId="18895" xr:uid="{00000000-0005-0000-0000-0000C5480000}"/>
    <cellStyle name="Salida 3 2 2 5" xfId="18896" xr:uid="{00000000-0005-0000-0000-0000C6480000}"/>
    <cellStyle name="Salida 3 2 3" xfId="3742" xr:uid="{00000000-0005-0000-0000-0000C7480000}"/>
    <cellStyle name="Salida 3 2 3 2" xfId="13864" xr:uid="{00000000-0005-0000-0000-0000C8480000}"/>
    <cellStyle name="Salida 3 2 3 2 2" xfId="13865" xr:uid="{00000000-0005-0000-0000-0000C9480000}"/>
    <cellStyle name="Salida 3 2 3 2 3" xfId="18897" xr:uid="{00000000-0005-0000-0000-0000CA480000}"/>
    <cellStyle name="Salida 3 2 3 2 4" xfId="18898" xr:uid="{00000000-0005-0000-0000-0000CB480000}"/>
    <cellStyle name="Salida 3 2 3 3" xfId="13866" xr:uid="{00000000-0005-0000-0000-0000CC480000}"/>
    <cellStyle name="Salida 3 2 3 3 2" xfId="18899" xr:uid="{00000000-0005-0000-0000-0000CD480000}"/>
    <cellStyle name="Salida 3 2 3 3 3" xfId="18900" xr:uid="{00000000-0005-0000-0000-0000CE480000}"/>
    <cellStyle name="Salida 3 2 3 4" xfId="18901" xr:uid="{00000000-0005-0000-0000-0000CF480000}"/>
    <cellStyle name="Salida 3 2 3 5" xfId="18902" xr:uid="{00000000-0005-0000-0000-0000D0480000}"/>
    <cellStyle name="Salida 3 2 4" xfId="13867" xr:uid="{00000000-0005-0000-0000-0000D1480000}"/>
    <cellStyle name="Salida 3 2 4 2" xfId="13868" xr:uid="{00000000-0005-0000-0000-0000D2480000}"/>
    <cellStyle name="Salida 3 2 4 3" xfId="18903" xr:uid="{00000000-0005-0000-0000-0000D3480000}"/>
    <cellStyle name="Salida 3 2 4 4" xfId="18904" xr:uid="{00000000-0005-0000-0000-0000D4480000}"/>
    <cellStyle name="Salida 3 2 5" xfId="13869" xr:uid="{00000000-0005-0000-0000-0000D5480000}"/>
    <cellStyle name="Salida 3 2 5 2" xfId="18905" xr:uid="{00000000-0005-0000-0000-0000D6480000}"/>
    <cellStyle name="Salida 3 2 5 3" xfId="18906" xr:uid="{00000000-0005-0000-0000-0000D7480000}"/>
    <cellStyle name="Salida 3 2 6" xfId="18907" xr:uid="{00000000-0005-0000-0000-0000D8480000}"/>
    <cellStyle name="Salida 3 2 7" xfId="18908" xr:uid="{00000000-0005-0000-0000-0000D9480000}"/>
    <cellStyle name="Salida 3 3" xfId="3743" xr:uid="{00000000-0005-0000-0000-0000DA480000}"/>
    <cellStyle name="Salida 3 3 2" xfId="13870" xr:uid="{00000000-0005-0000-0000-0000DB480000}"/>
    <cellStyle name="Salida 3 3 2 2" xfId="13871" xr:uid="{00000000-0005-0000-0000-0000DC480000}"/>
    <cellStyle name="Salida 3 3 2 3" xfId="18909" xr:uid="{00000000-0005-0000-0000-0000DD480000}"/>
    <cellStyle name="Salida 3 3 2 4" xfId="18910" xr:uid="{00000000-0005-0000-0000-0000DE480000}"/>
    <cellStyle name="Salida 3 3 3" xfId="13872" xr:uid="{00000000-0005-0000-0000-0000DF480000}"/>
    <cellStyle name="Salida 3 3 3 2" xfId="18911" xr:uid="{00000000-0005-0000-0000-0000E0480000}"/>
    <cellStyle name="Salida 3 3 3 3" xfId="18912" xr:uid="{00000000-0005-0000-0000-0000E1480000}"/>
    <cellStyle name="Salida 3 3 4" xfId="18913" xr:uid="{00000000-0005-0000-0000-0000E2480000}"/>
    <cellStyle name="Salida 3 3 5" xfId="18914" xr:uid="{00000000-0005-0000-0000-0000E3480000}"/>
    <cellStyle name="Salida 3 4" xfId="3744" xr:uid="{00000000-0005-0000-0000-0000E4480000}"/>
    <cellStyle name="Salida 3 4 2" xfId="13873" xr:uid="{00000000-0005-0000-0000-0000E5480000}"/>
    <cellStyle name="Salida 3 4 2 2" xfId="13874" xr:uid="{00000000-0005-0000-0000-0000E6480000}"/>
    <cellStyle name="Salida 3 4 2 3" xfId="18915" xr:uid="{00000000-0005-0000-0000-0000E7480000}"/>
    <cellStyle name="Salida 3 4 2 4" xfId="18916" xr:uid="{00000000-0005-0000-0000-0000E8480000}"/>
    <cellStyle name="Salida 3 4 3" xfId="13875" xr:uid="{00000000-0005-0000-0000-0000E9480000}"/>
    <cellStyle name="Salida 3 4 3 2" xfId="18917" xr:uid="{00000000-0005-0000-0000-0000EA480000}"/>
    <cellStyle name="Salida 3 4 3 3" xfId="18918" xr:uid="{00000000-0005-0000-0000-0000EB480000}"/>
    <cellStyle name="Salida 3 4 4" xfId="18919" xr:uid="{00000000-0005-0000-0000-0000EC480000}"/>
    <cellStyle name="Salida 3 4 5" xfId="18920" xr:uid="{00000000-0005-0000-0000-0000ED480000}"/>
    <cellStyle name="Salida 3 5" xfId="3745" xr:uid="{00000000-0005-0000-0000-0000EE480000}"/>
    <cellStyle name="Salida 3 5 2" xfId="13876" xr:uid="{00000000-0005-0000-0000-0000EF480000}"/>
    <cellStyle name="Salida 3 5 2 2" xfId="13877" xr:uid="{00000000-0005-0000-0000-0000F0480000}"/>
    <cellStyle name="Salida 3 5 2 3" xfId="18921" xr:uid="{00000000-0005-0000-0000-0000F1480000}"/>
    <cellStyle name="Salida 3 5 2 4" xfId="18922" xr:uid="{00000000-0005-0000-0000-0000F2480000}"/>
    <cellStyle name="Salida 3 5 3" xfId="13878" xr:uid="{00000000-0005-0000-0000-0000F3480000}"/>
    <cellStyle name="Salida 3 5 3 2" xfId="18923" xr:uid="{00000000-0005-0000-0000-0000F4480000}"/>
    <cellStyle name="Salida 3 5 3 3" xfId="18924" xr:uid="{00000000-0005-0000-0000-0000F5480000}"/>
    <cellStyle name="Salida 3 5 4" xfId="18925" xr:uid="{00000000-0005-0000-0000-0000F6480000}"/>
    <cellStyle name="Salida 3 5 5" xfId="18926" xr:uid="{00000000-0005-0000-0000-0000F7480000}"/>
    <cellStyle name="Salida 3 6" xfId="3746" xr:uid="{00000000-0005-0000-0000-0000F8480000}"/>
    <cellStyle name="Salida 3 6 2" xfId="13879" xr:uid="{00000000-0005-0000-0000-0000F9480000}"/>
    <cellStyle name="Salida 3 6 2 2" xfId="13880" xr:uid="{00000000-0005-0000-0000-0000FA480000}"/>
    <cellStyle name="Salida 3 6 2 3" xfId="18927" xr:uid="{00000000-0005-0000-0000-0000FB480000}"/>
    <cellStyle name="Salida 3 6 2 4" xfId="18928" xr:uid="{00000000-0005-0000-0000-0000FC480000}"/>
    <cellStyle name="Salida 3 6 3" xfId="13881" xr:uid="{00000000-0005-0000-0000-0000FD480000}"/>
    <cellStyle name="Salida 3 6 3 2" xfId="18929" xr:uid="{00000000-0005-0000-0000-0000FE480000}"/>
    <cellStyle name="Salida 3 6 3 3" xfId="18930" xr:uid="{00000000-0005-0000-0000-0000FF480000}"/>
    <cellStyle name="Salida 3 6 4" xfId="18931" xr:uid="{00000000-0005-0000-0000-000000490000}"/>
    <cellStyle name="Salida 3 6 5" xfId="18932" xr:uid="{00000000-0005-0000-0000-000001490000}"/>
    <cellStyle name="Salida 3 7" xfId="3747" xr:uid="{00000000-0005-0000-0000-000002490000}"/>
    <cellStyle name="Salida 3 7 2" xfId="13882" xr:uid="{00000000-0005-0000-0000-000003490000}"/>
    <cellStyle name="Salida 3 7 2 2" xfId="13883" xr:uid="{00000000-0005-0000-0000-000004490000}"/>
    <cellStyle name="Salida 3 7 2 3" xfId="18933" xr:uid="{00000000-0005-0000-0000-000005490000}"/>
    <cellStyle name="Salida 3 7 2 4" xfId="18934" xr:uid="{00000000-0005-0000-0000-000006490000}"/>
    <cellStyle name="Salida 3 7 3" xfId="13884" xr:uid="{00000000-0005-0000-0000-000007490000}"/>
    <cellStyle name="Salida 3 7 3 2" xfId="18935" xr:uid="{00000000-0005-0000-0000-000008490000}"/>
    <cellStyle name="Salida 3 7 3 3" xfId="18936" xr:uid="{00000000-0005-0000-0000-000009490000}"/>
    <cellStyle name="Salida 3 7 4" xfId="18937" xr:uid="{00000000-0005-0000-0000-00000A490000}"/>
    <cellStyle name="Salida 3 7 5" xfId="18938" xr:uid="{00000000-0005-0000-0000-00000B490000}"/>
    <cellStyle name="Salida 3 8" xfId="3748" xr:uid="{00000000-0005-0000-0000-00000C490000}"/>
    <cellStyle name="Salida 3 8 2" xfId="13885" xr:uid="{00000000-0005-0000-0000-00000D490000}"/>
    <cellStyle name="Salida 3 8 2 2" xfId="13886" xr:uid="{00000000-0005-0000-0000-00000E490000}"/>
    <cellStyle name="Salida 3 8 2 3" xfId="18939" xr:uid="{00000000-0005-0000-0000-00000F490000}"/>
    <cellStyle name="Salida 3 8 2 4" xfId="18940" xr:uid="{00000000-0005-0000-0000-000010490000}"/>
    <cellStyle name="Salida 3 8 3" xfId="13887" xr:uid="{00000000-0005-0000-0000-000011490000}"/>
    <cellStyle name="Salida 3 8 3 2" xfId="18941" xr:uid="{00000000-0005-0000-0000-000012490000}"/>
    <cellStyle name="Salida 3 8 3 3" xfId="18942" xr:uid="{00000000-0005-0000-0000-000013490000}"/>
    <cellStyle name="Salida 3 8 4" xfId="18943" xr:uid="{00000000-0005-0000-0000-000014490000}"/>
    <cellStyle name="Salida 3 8 5" xfId="18944" xr:uid="{00000000-0005-0000-0000-000015490000}"/>
    <cellStyle name="Salida 3 9" xfId="3749" xr:uid="{00000000-0005-0000-0000-000016490000}"/>
    <cellStyle name="Salida 3 9 2" xfId="13888" xr:uid="{00000000-0005-0000-0000-000017490000}"/>
    <cellStyle name="Salida 3 9 2 2" xfId="13889" xr:uid="{00000000-0005-0000-0000-000018490000}"/>
    <cellStyle name="Salida 3 9 2 3" xfId="18945" xr:uid="{00000000-0005-0000-0000-000019490000}"/>
    <cellStyle name="Salida 3 9 2 4" xfId="18946" xr:uid="{00000000-0005-0000-0000-00001A490000}"/>
    <cellStyle name="Salida 3 9 3" xfId="13890" xr:uid="{00000000-0005-0000-0000-00001B490000}"/>
    <cellStyle name="Salida 3 9 3 2" xfId="18947" xr:uid="{00000000-0005-0000-0000-00001C490000}"/>
    <cellStyle name="Salida 3 9 3 3" xfId="18948" xr:uid="{00000000-0005-0000-0000-00001D490000}"/>
    <cellStyle name="Salida 3 9 4" xfId="18949" xr:uid="{00000000-0005-0000-0000-00001E490000}"/>
    <cellStyle name="Salida 3 9 5" xfId="18950" xr:uid="{00000000-0005-0000-0000-00001F490000}"/>
    <cellStyle name="Salida 4" xfId="471" xr:uid="{00000000-0005-0000-0000-000020490000}"/>
    <cellStyle name="Salida 4 10" xfId="13891" xr:uid="{00000000-0005-0000-0000-000021490000}"/>
    <cellStyle name="Salida 4 10 2" xfId="13892" xr:uid="{00000000-0005-0000-0000-000022490000}"/>
    <cellStyle name="Salida 4 10 2 2" xfId="13893" xr:uid="{00000000-0005-0000-0000-000023490000}"/>
    <cellStyle name="Salida 4 10 2 3" xfId="18951" xr:uid="{00000000-0005-0000-0000-000024490000}"/>
    <cellStyle name="Salida 4 10 3" xfId="13894" xr:uid="{00000000-0005-0000-0000-000025490000}"/>
    <cellStyle name="Salida 4 10 3 2" xfId="18952" xr:uid="{00000000-0005-0000-0000-000026490000}"/>
    <cellStyle name="Salida 4 10 3 3" xfId="18953" xr:uid="{00000000-0005-0000-0000-000027490000}"/>
    <cellStyle name="Salida 4 10 4" xfId="18954" xr:uid="{00000000-0005-0000-0000-000028490000}"/>
    <cellStyle name="Salida 4 10 5" xfId="18955" xr:uid="{00000000-0005-0000-0000-000029490000}"/>
    <cellStyle name="Salida 4 11" xfId="13895" xr:uid="{00000000-0005-0000-0000-00002A490000}"/>
    <cellStyle name="Salida 4 11 2" xfId="13896" xr:uid="{00000000-0005-0000-0000-00002B490000}"/>
    <cellStyle name="Salida 4 11 2 2" xfId="13897" xr:uid="{00000000-0005-0000-0000-00002C490000}"/>
    <cellStyle name="Salida 4 11 2 3" xfId="18956" xr:uid="{00000000-0005-0000-0000-00002D490000}"/>
    <cellStyle name="Salida 4 11 3" xfId="13898" xr:uid="{00000000-0005-0000-0000-00002E490000}"/>
    <cellStyle name="Salida 4 11 3 2" xfId="18957" xr:uid="{00000000-0005-0000-0000-00002F490000}"/>
    <cellStyle name="Salida 4 11 3 3" xfId="18958" xr:uid="{00000000-0005-0000-0000-000030490000}"/>
    <cellStyle name="Salida 4 11 4" xfId="18959" xr:uid="{00000000-0005-0000-0000-000031490000}"/>
    <cellStyle name="Salida 4 12" xfId="13899" xr:uid="{00000000-0005-0000-0000-000032490000}"/>
    <cellStyle name="Salida 4 12 2" xfId="13900" xr:uid="{00000000-0005-0000-0000-000033490000}"/>
    <cellStyle name="Salida 4 12 3" xfId="18960" xr:uid="{00000000-0005-0000-0000-000034490000}"/>
    <cellStyle name="Salida 4 13" xfId="13901" xr:uid="{00000000-0005-0000-0000-000035490000}"/>
    <cellStyle name="Salida 4 13 2" xfId="18961" xr:uid="{00000000-0005-0000-0000-000036490000}"/>
    <cellStyle name="Salida 4 13 3" xfId="18962" xr:uid="{00000000-0005-0000-0000-000037490000}"/>
    <cellStyle name="Salida 4 14" xfId="18963" xr:uid="{00000000-0005-0000-0000-000038490000}"/>
    <cellStyle name="Salida 4 15" xfId="18964" xr:uid="{00000000-0005-0000-0000-000039490000}"/>
    <cellStyle name="Salida 4 2" xfId="3750" xr:uid="{00000000-0005-0000-0000-00003A490000}"/>
    <cellStyle name="Salida 4 2 2" xfId="3751" xr:uid="{00000000-0005-0000-0000-00003B490000}"/>
    <cellStyle name="Salida 4 2 2 2" xfId="13902" xr:uid="{00000000-0005-0000-0000-00003C490000}"/>
    <cellStyle name="Salida 4 2 2 2 2" xfId="13903" xr:uid="{00000000-0005-0000-0000-00003D490000}"/>
    <cellStyle name="Salida 4 2 2 2 3" xfId="18965" xr:uid="{00000000-0005-0000-0000-00003E490000}"/>
    <cellStyle name="Salida 4 2 2 2 4" xfId="18966" xr:uid="{00000000-0005-0000-0000-00003F490000}"/>
    <cellStyle name="Salida 4 2 2 3" xfId="13904" xr:uid="{00000000-0005-0000-0000-000040490000}"/>
    <cellStyle name="Salida 4 2 2 3 2" xfId="18967" xr:uid="{00000000-0005-0000-0000-000041490000}"/>
    <cellStyle name="Salida 4 2 2 3 3" xfId="18968" xr:uid="{00000000-0005-0000-0000-000042490000}"/>
    <cellStyle name="Salida 4 2 2 4" xfId="18969" xr:uid="{00000000-0005-0000-0000-000043490000}"/>
    <cellStyle name="Salida 4 2 2 5" xfId="18970" xr:uid="{00000000-0005-0000-0000-000044490000}"/>
    <cellStyle name="Salida 4 2 3" xfId="3752" xr:uid="{00000000-0005-0000-0000-000045490000}"/>
    <cellStyle name="Salida 4 2 3 2" xfId="13905" xr:uid="{00000000-0005-0000-0000-000046490000}"/>
    <cellStyle name="Salida 4 2 3 2 2" xfId="13906" xr:uid="{00000000-0005-0000-0000-000047490000}"/>
    <cellStyle name="Salida 4 2 3 2 3" xfId="18971" xr:uid="{00000000-0005-0000-0000-000048490000}"/>
    <cellStyle name="Salida 4 2 3 2 4" xfId="18972" xr:uid="{00000000-0005-0000-0000-000049490000}"/>
    <cellStyle name="Salida 4 2 3 3" xfId="13907" xr:uid="{00000000-0005-0000-0000-00004A490000}"/>
    <cellStyle name="Salida 4 2 3 3 2" xfId="18973" xr:uid="{00000000-0005-0000-0000-00004B490000}"/>
    <cellStyle name="Salida 4 2 3 3 3" xfId="18974" xr:uid="{00000000-0005-0000-0000-00004C490000}"/>
    <cellStyle name="Salida 4 2 3 4" xfId="18975" xr:uid="{00000000-0005-0000-0000-00004D490000}"/>
    <cellStyle name="Salida 4 2 3 5" xfId="18976" xr:uid="{00000000-0005-0000-0000-00004E490000}"/>
    <cellStyle name="Salida 4 2 4" xfId="13908" xr:uid="{00000000-0005-0000-0000-00004F490000}"/>
    <cellStyle name="Salida 4 2 4 2" xfId="13909" xr:uid="{00000000-0005-0000-0000-000050490000}"/>
    <cellStyle name="Salida 4 2 4 3" xfId="18977" xr:uid="{00000000-0005-0000-0000-000051490000}"/>
    <cellStyle name="Salida 4 2 4 4" xfId="18978" xr:uid="{00000000-0005-0000-0000-000052490000}"/>
    <cellStyle name="Salida 4 2 5" xfId="13910" xr:uid="{00000000-0005-0000-0000-000053490000}"/>
    <cellStyle name="Salida 4 2 5 2" xfId="18979" xr:uid="{00000000-0005-0000-0000-000054490000}"/>
    <cellStyle name="Salida 4 2 5 3" xfId="18980" xr:uid="{00000000-0005-0000-0000-000055490000}"/>
    <cellStyle name="Salida 4 2 6" xfId="18981" xr:uid="{00000000-0005-0000-0000-000056490000}"/>
    <cellStyle name="Salida 4 2 7" xfId="18982" xr:uid="{00000000-0005-0000-0000-000057490000}"/>
    <cellStyle name="Salida 4 3" xfId="3753" xr:uid="{00000000-0005-0000-0000-000058490000}"/>
    <cellStyle name="Salida 4 3 2" xfId="13911" xr:uid="{00000000-0005-0000-0000-000059490000}"/>
    <cellStyle name="Salida 4 3 2 2" xfId="13912" xr:uid="{00000000-0005-0000-0000-00005A490000}"/>
    <cellStyle name="Salida 4 3 2 3" xfId="18983" xr:uid="{00000000-0005-0000-0000-00005B490000}"/>
    <cellStyle name="Salida 4 3 2 4" xfId="18984" xr:uid="{00000000-0005-0000-0000-00005C490000}"/>
    <cellStyle name="Salida 4 3 3" xfId="13913" xr:uid="{00000000-0005-0000-0000-00005D490000}"/>
    <cellStyle name="Salida 4 3 3 2" xfId="18985" xr:uid="{00000000-0005-0000-0000-00005E490000}"/>
    <cellStyle name="Salida 4 3 3 3" xfId="18986" xr:uid="{00000000-0005-0000-0000-00005F490000}"/>
    <cellStyle name="Salida 4 3 4" xfId="18987" xr:uid="{00000000-0005-0000-0000-000060490000}"/>
    <cellStyle name="Salida 4 3 5" xfId="18988" xr:uid="{00000000-0005-0000-0000-000061490000}"/>
    <cellStyle name="Salida 4 4" xfId="3754" xr:uid="{00000000-0005-0000-0000-000062490000}"/>
    <cellStyle name="Salida 4 4 2" xfId="13914" xr:uid="{00000000-0005-0000-0000-000063490000}"/>
    <cellStyle name="Salida 4 4 2 2" xfId="13915" xr:uid="{00000000-0005-0000-0000-000064490000}"/>
    <cellStyle name="Salida 4 4 2 3" xfId="18989" xr:uid="{00000000-0005-0000-0000-000065490000}"/>
    <cellStyle name="Salida 4 4 2 4" xfId="18990" xr:uid="{00000000-0005-0000-0000-000066490000}"/>
    <cellStyle name="Salida 4 4 3" xfId="13916" xr:uid="{00000000-0005-0000-0000-000067490000}"/>
    <cellStyle name="Salida 4 4 3 2" xfId="18991" xr:uid="{00000000-0005-0000-0000-000068490000}"/>
    <cellStyle name="Salida 4 4 3 3" xfId="18992" xr:uid="{00000000-0005-0000-0000-000069490000}"/>
    <cellStyle name="Salida 4 4 4" xfId="18993" xr:uid="{00000000-0005-0000-0000-00006A490000}"/>
    <cellStyle name="Salida 4 4 5" xfId="18994" xr:uid="{00000000-0005-0000-0000-00006B490000}"/>
    <cellStyle name="Salida 4 5" xfId="3755" xr:uid="{00000000-0005-0000-0000-00006C490000}"/>
    <cellStyle name="Salida 4 5 2" xfId="13917" xr:uid="{00000000-0005-0000-0000-00006D490000}"/>
    <cellStyle name="Salida 4 5 2 2" xfId="13918" xr:uid="{00000000-0005-0000-0000-00006E490000}"/>
    <cellStyle name="Salida 4 5 2 3" xfId="18995" xr:uid="{00000000-0005-0000-0000-00006F490000}"/>
    <cellStyle name="Salida 4 5 2 4" xfId="18996" xr:uid="{00000000-0005-0000-0000-000070490000}"/>
    <cellStyle name="Salida 4 5 3" xfId="13919" xr:uid="{00000000-0005-0000-0000-000071490000}"/>
    <cellStyle name="Salida 4 5 3 2" xfId="18997" xr:uid="{00000000-0005-0000-0000-000072490000}"/>
    <cellStyle name="Salida 4 5 3 3" xfId="18998" xr:uid="{00000000-0005-0000-0000-000073490000}"/>
    <cellStyle name="Salida 4 5 4" xfId="18999" xr:uid="{00000000-0005-0000-0000-000074490000}"/>
    <cellStyle name="Salida 4 5 5" xfId="19000" xr:uid="{00000000-0005-0000-0000-000075490000}"/>
    <cellStyle name="Salida 4 6" xfId="3756" xr:uid="{00000000-0005-0000-0000-000076490000}"/>
    <cellStyle name="Salida 4 6 2" xfId="13920" xr:uid="{00000000-0005-0000-0000-000077490000}"/>
    <cellStyle name="Salida 4 6 2 2" xfId="13921" xr:uid="{00000000-0005-0000-0000-000078490000}"/>
    <cellStyle name="Salida 4 6 2 3" xfId="19001" xr:uid="{00000000-0005-0000-0000-000079490000}"/>
    <cellStyle name="Salida 4 6 2 4" xfId="19002" xr:uid="{00000000-0005-0000-0000-00007A490000}"/>
    <cellStyle name="Salida 4 6 3" xfId="13922" xr:uid="{00000000-0005-0000-0000-00007B490000}"/>
    <cellStyle name="Salida 4 6 3 2" xfId="19003" xr:uid="{00000000-0005-0000-0000-00007C490000}"/>
    <cellStyle name="Salida 4 6 3 3" xfId="19004" xr:uid="{00000000-0005-0000-0000-00007D490000}"/>
    <cellStyle name="Salida 4 6 4" xfId="19005" xr:uid="{00000000-0005-0000-0000-00007E490000}"/>
    <cellStyle name="Salida 4 6 5" xfId="19006" xr:uid="{00000000-0005-0000-0000-00007F490000}"/>
    <cellStyle name="Salida 4 7" xfId="3757" xr:uid="{00000000-0005-0000-0000-000080490000}"/>
    <cellStyle name="Salida 4 7 2" xfId="13923" xr:uid="{00000000-0005-0000-0000-000081490000}"/>
    <cellStyle name="Salida 4 7 2 2" xfId="13924" xr:uid="{00000000-0005-0000-0000-000082490000}"/>
    <cellStyle name="Salida 4 7 2 3" xfId="19007" xr:uid="{00000000-0005-0000-0000-000083490000}"/>
    <cellStyle name="Salida 4 7 2 4" xfId="19008" xr:uid="{00000000-0005-0000-0000-000084490000}"/>
    <cellStyle name="Salida 4 7 3" xfId="13925" xr:uid="{00000000-0005-0000-0000-000085490000}"/>
    <cellStyle name="Salida 4 7 3 2" xfId="19009" xr:uid="{00000000-0005-0000-0000-000086490000}"/>
    <cellStyle name="Salida 4 7 3 3" xfId="19010" xr:uid="{00000000-0005-0000-0000-000087490000}"/>
    <cellStyle name="Salida 4 7 4" xfId="19011" xr:uid="{00000000-0005-0000-0000-000088490000}"/>
    <cellStyle name="Salida 4 7 5" xfId="19012" xr:uid="{00000000-0005-0000-0000-000089490000}"/>
    <cellStyle name="Salida 4 8" xfId="3758" xr:uid="{00000000-0005-0000-0000-00008A490000}"/>
    <cellStyle name="Salida 4 8 2" xfId="13926" xr:uid="{00000000-0005-0000-0000-00008B490000}"/>
    <cellStyle name="Salida 4 8 2 2" xfId="13927" xr:uid="{00000000-0005-0000-0000-00008C490000}"/>
    <cellStyle name="Salida 4 8 2 3" xfId="19013" xr:uid="{00000000-0005-0000-0000-00008D490000}"/>
    <cellStyle name="Salida 4 8 2 4" xfId="19014" xr:uid="{00000000-0005-0000-0000-00008E490000}"/>
    <cellStyle name="Salida 4 8 3" xfId="13928" xr:uid="{00000000-0005-0000-0000-00008F490000}"/>
    <cellStyle name="Salida 4 8 3 2" xfId="19015" xr:uid="{00000000-0005-0000-0000-000090490000}"/>
    <cellStyle name="Salida 4 8 3 3" xfId="19016" xr:uid="{00000000-0005-0000-0000-000091490000}"/>
    <cellStyle name="Salida 4 8 4" xfId="19017" xr:uid="{00000000-0005-0000-0000-000092490000}"/>
    <cellStyle name="Salida 4 8 5" xfId="19018" xr:uid="{00000000-0005-0000-0000-000093490000}"/>
    <cellStyle name="Salida 4 9" xfId="3759" xr:uid="{00000000-0005-0000-0000-000094490000}"/>
    <cellStyle name="Salida 4 9 2" xfId="13929" xr:uid="{00000000-0005-0000-0000-000095490000}"/>
    <cellStyle name="Salida 4 9 2 2" xfId="13930" xr:uid="{00000000-0005-0000-0000-000096490000}"/>
    <cellStyle name="Salida 4 9 2 3" xfId="19019" xr:uid="{00000000-0005-0000-0000-000097490000}"/>
    <cellStyle name="Salida 4 9 2 4" xfId="19020" xr:uid="{00000000-0005-0000-0000-000098490000}"/>
    <cellStyle name="Salida 4 9 3" xfId="13931" xr:uid="{00000000-0005-0000-0000-000099490000}"/>
    <cellStyle name="Salida 4 9 3 2" xfId="19021" xr:uid="{00000000-0005-0000-0000-00009A490000}"/>
    <cellStyle name="Salida 4 9 3 3" xfId="19022" xr:uid="{00000000-0005-0000-0000-00009B490000}"/>
    <cellStyle name="Salida 4 9 4" xfId="19023" xr:uid="{00000000-0005-0000-0000-00009C490000}"/>
    <cellStyle name="Salida 4 9 5" xfId="19024" xr:uid="{00000000-0005-0000-0000-00009D490000}"/>
    <cellStyle name="Salida 5" xfId="19391" xr:uid="{00000000-0005-0000-0000-00009E490000}"/>
    <cellStyle name="Sheet Title" xfId="472" xr:uid="{00000000-0005-0000-0000-00009F490000}"/>
    <cellStyle name="Sheet Title 2" xfId="13932" xr:uid="{00000000-0005-0000-0000-0000A0490000}"/>
    <cellStyle name="Sheet Title 3" xfId="13933" xr:uid="{00000000-0005-0000-0000-0000A1490000}"/>
    <cellStyle name="Sheet Title 4" xfId="13934" xr:uid="{00000000-0005-0000-0000-0000A2490000}"/>
    <cellStyle name="Standard_Anpassen der Amortisation" xfId="13935" xr:uid="{00000000-0005-0000-0000-0000A3490000}"/>
    <cellStyle name="TableStyleLight1" xfId="14135" xr:uid="{00000000-0005-0000-0000-0000A4490000}"/>
    <cellStyle name="Texto de advertencia" xfId="473" builtinId="11" customBuiltin="1"/>
    <cellStyle name="Texto de advertencia 2" xfId="474" xr:uid="{00000000-0005-0000-0000-0000A6490000}"/>
    <cellStyle name="Texto de advertencia 2 2" xfId="4185" xr:uid="{00000000-0005-0000-0000-0000A7490000}"/>
    <cellStyle name="Texto de advertencia 2 2 2" xfId="19392" xr:uid="{00000000-0005-0000-0000-0000A8490000}"/>
    <cellStyle name="Texto de advertencia 2 2 3" xfId="19393" xr:uid="{00000000-0005-0000-0000-0000A9490000}"/>
    <cellStyle name="Texto de advertencia 2 3" xfId="19394" xr:uid="{00000000-0005-0000-0000-0000AA490000}"/>
    <cellStyle name="Texto de advertencia 3" xfId="475" xr:uid="{00000000-0005-0000-0000-0000AB490000}"/>
    <cellStyle name="Texto de advertencia 4" xfId="476" xr:uid="{00000000-0005-0000-0000-0000AC490000}"/>
    <cellStyle name="Texto de advertencia 5" xfId="19395" xr:uid="{00000000-0005-0000-0000-0000AD490000}"/>
    <cellStyle name="Texto explicativo" xfId="477" builtinId="53" customBuiltin="1"/>
    <cellStyle name="Texto explicativo 2" xfId="478" xr:uid="{00000000-0005-0000-0000-0000AF490000}"/>
    <cellStyle name="Texto explicativo 2 2" xfId="4186" xr:uid="{00000000-0005-0000-0000-0000B0490000}"/>
    <cellStyle name="Texto explicativo 2 2 2" xfId="19396" xr:uid="{00000000-0005-0000-0000-0000B1490000}"/>
    <cellStyle name="Texto explicativo 2 2 3" xfId="19397" xr:uid="{00000000-0005-0000-0000-0000B2490000}"/>
    <cellStyle name="Texto explicativo 2 3" xfId="19398" xr:uid="{00000000-0005-0000-0000-0000B3490000}"/>
    <cellStyle name="Texto explicativo 3" xfId="479" xr:uid="{00000000-0005-0000-0000-0000B4490000}"/>
    <cellStyle name="Texto explicativo 4" xfId="480" xr:uid="{00000000-0005-0000-0000-0000B5490000}"/>
    <cellStyle name="Texto explicativo 5" xfId="19399" xr:uid="{00000000-0005-0000-0000-0000B6490000}"/>
    <cellStyle name="Title" xfId="481" xr:uid="{00000000-0005-0000-0000-0000B7490000}"/>
    <cellStyle name="Title 2" xfId="3760" xr:uid="{00000000-0005-0000-0000-0000B8490000}"/>
    <cellStyle name="Title 2 2" xfId="19025" xr:uid="{00000000-0005-0000-0000-0000B9490000}"/>
    <cellStyle name="Título" xfId="482" builtinId="15" customBuiltin="1"/>
    <cellStyle name="Título 1 2" xfId="484" xr:uid="{00000000-0005-0000-0000-0000BB490000}"/>
    <cellStyle name="Título 1 2 2" xfId="4187" xr:uid="{00000000-0005-0000-0000-0000BC490000}"/>
    <cellStyle name="Título 1 3" xfId="485" xr:uid="{00000000-0005-0000-0000-0000BD490000}"/>
    <cellStyle name="Título 1 4" xfId="486" xr:uid="{00000000-0005-0000-0000-0000BE490000}"/>
    <cellStyle name="Título 2" xfId="487" builtinId="17" customBuiltin="1"/>
    <cellStyle name="Título 2 2" xfId="488" xr:uid="{00000000-0005-0000-0000-0000C0490000}"/>
    <cellStyle name="Título 2 2 2" xfId="4188" xr:uid="{00000000-0005-0000-0000-0000C1490000}"/>
    <cellStyle name="Título 2 2 2 2" xfId="19400" xr:uid="{00000000-0005-0000-0000-0000C2490000}"/>
    <cellStyle name="Título 2 2 2 3" xfId="19401" xr:uid="{00000000-0005-0000-0000-0000C3490000}"/>
    <cellStyle name="Título 2 2 3" xfId="19402" xr:uid="{00000000-0005-0000-0000-0000C4490000}"/>
    <cellStyle name="Título 2 3" xfId="489" xr:uid="{00000000-0005-0000-0000-0000C5490000}"/>
    <cellStyle name="Título 2 4" xfId="490" xr:uid="{00000000-0005-0000-0000-0000C6490000}"/>
    <cellStyle name="Título 2 5" xfId="19403" xr:uid="{00000000-0005-0000-0000-0000C7490000}"/>
    <cellStyle name="Título 3" xfId="491" builtinId="18" customBuiltin="1"/>
    <cellStyle name="Título 3 2" xfId="492" xr:uid="{00000000-0005-0000-0000-0000C9490000}"/>
    <cellStyle name="Título 3 2 2" xfId="3761" xr:uid="{00000000-0005-0000-0000-0000CA490000}"/>
    <cellStyle name="Título 3 2 2 2" xfId="3762" xr:uid="{00000000-0005-0000-0000-0000CB490000}"/>
    <cellStyle name="Título 3 2 3" xfId="3763" xr:uid="{00000000-0005-0000-0000-0000CC490000}"/>
    <cellStyle name="Título 3 2 3 2" xfId="3764" xr:uid="{00000000-0005-0000-0000-0000CD490000}"/>
    <cellStyle name="Título 3 2 4" xfId="3765" xr:uid="{00000000-0005-0000-0000-0000CE490000}"/>
    <cellStyle name="Título 3 2 5" xfId="3766" xr:uid="{00000000-0005-0000-0000-0000CF490000}"/>
    <cellStyle name="Título 3 2 6" xfId="3767" xr:uid="{00000000-0005-0000-0000-0000D0490000}"/>
    <cellStyle name="Título 3 2 7" xfId="4189" xr:uid="{00000000-0005-0000-0000-0000D1490000}"/>
    <cellStyle name="Título 3 2 8" xfId="19404" xr:uid="{00000000-0005-0000-0000-0000D2490000}"/>
    <cellStyle name="Título 3 3" xfId="493" xr:uid="{00000000-0005-0000-0000-0000D3490000}"/>
    <cellStyle name="Título 3 3 2" xfId="3768" xr:uid="{00000000-0005-0000-0000-0000D4490000}"/>
    <cellStyle name="Título 3 3 2 2" xfId="3769" xr:uid="{00000000-0005-0000-0000-0000D5490000}"/>
    <cellStyle name="Título 3 3 3" xfId="3770" xr:uid="{00000000-0005-0000-0000-0000D6490000}"/>
    <cellStyle name="Título 3 3 3 2" xfId="3771" xr:uid="{00000000-0005-0000-0000-0000D7490000}"/>
    <cellStyle name="Título 3 3 4" xfId="3772" xr:uid="{00000000-0005-0000-0000-0000D8490000}"/>
    <cellStyle name="Título 3 3 5" xfId="3773" xr:uid="{00000000-0005-0000-0000-0000D9490000}"/>
    <cellStyle name="Título 3 3 6" xfId="3774" xr:uid="{00000000-0005-0000-0000-0000DA490000}"/>
    <cellStyle name="Título 3 4" xfId="494" xr:uid="{00000000-0005-0000-0000-0000DB490000}"/>
    <cellStyle name="Título 3 4 2" xfId="3775" xr:uid="{00000000-0005-0000-0000-0000DC490000}"/>
    <cellStyle name="Título 3 4 2 2" xfId="3776" xr:uid="{00000000-0005-0000-0000-0000DD490000}"/>
    <cellStyle name="Título 3 4 3" xfId="3777" xr:uid="{00000000-0005-0000-0000-0000DE490000}"/>
    <cellStyle name="Título 3 4 3 2" xfId="3778" xr:uid="{00000000-0005-0000-0000-0000DF490000}"/>
    <cellStyle name="Título 3 4 4" xfId="3779" xr:uid="{00000000-0005-0000-0000-0000E0490000}"/>
    <cellStyle name="Título 3 4 5" xfId="3780" xr:uid="{00000000-0005-0000-0000-0000E1490000}"/>
    <cellStyle name="Título 3 4 6" xfId="3781" xr:uid="{00000000-0005-0000-0000-0000E2490000}"/>
    <cellStyle name="Título 3 5" xfId="19405" xr:uid="{00000000-0005-0000-0000-0000E3490000}"/>
    <cellStyle name="Título 4" xfId="495" xr:uid="{00000000-0005-0000-0000-0000E4490000}"/>
    <cellStyle name="Título 4 2" xfId="4190" xr:uid="{00000000-0005-0000-0000-0000E5490000}"/>
    <cellStyle name="Título 4 2 2" xfId="19406" xr:uid="{00000000-0005-0000-0000-0000E6490000}"/>
    <cellStyle name="Título 4 2 3" xfId="19407" xr:uid="{00000000-0005-0000-0000-0000E7490000}"/>
    <cellStyle name="Título 4 3" xfId="19408" xr:uid="{00000000-0005-0000-0000-0000E8490000}"/>
    <cellStyle name="Título 5" xfId="496" xr:uid="{00000000-0005-0000-0000-0000E9490000}"/>
    <cellStyle name="Título 6" xfId="497" xr:uid="{00000000-0005-0000-0000-0000EA490000}"/>
    <cellStyle name="Título 7" xfId="19409" xr:uid="{00000000-0005-0000-0000-0000EB490000}"/>
    <cellStyle name="Título de hoja" xfId="498" xr:uid="{00000000-0005-0000-0000-0000EC490000}"/>
    <cellStyle name="Total" xfId="499" builtinId="25" customBuiltin="1"/>
    <cellStyle name="Total 2" xfId="500" xr:uid="{00000000-0005-0000-0000-0000EE490000}"/>
    <cellStyle name="Total 2 10" xfId="3782" xr:uid="{00000000-0005-0000-0000-0000EF490000}"/>
    <cellStyle name="Total 2 10 2" xfId="13936" xr:uid="{00000000-0005-0000-0000-0000F0490000}"/>
    <cellStyle name="Total 2 10 2 2" xfId="13937" xr:uid="{00000000-0005-0000-0000-0000F1490000}"/>
    <cellStyle name="Total 2 10 2 3" xfId="19026" xr:uid="{00000000-0005-0000-0000-0000F2490000}"/>
    <cellStyle name="Total 2 10 3" xfId="13938" xr:uid="{00000000-0005-0000-0000-0000F3490000}"/>
    <cellStyle name="Total 2 10 3 2" xfId="19027" xr:uid="{00000000-0005-0000-0000-0000F4490000}"/>
    <cellStyle name="Total 2 10 3 3" xfId="19028" xr:uid="{00000000-0005-0000-0000-0000F5490000}"/>
    <cellStyle name="Total 2 10 4" xfId="19029" xr:uid="{00000000-0005-0000-0000-0000F6490000}"/>
    <cellStyle name="Total 2 10 5" xfId="19030" xr:uid="{00000000-0005-0000-0000-0000F7490000}"/>
    <cellStyle name="Total 2 11" xfId="3783" xr:uid="{00000000-0005-0000-0000-0000F8490000}"/>
    <cellStyle name="Total 2 11 2" xfId="13939" xr:uid="{00000000-0005-0000-0000-0000F9490000}"/>
    <cellStyle name="Total 2 11 2 2" xfId="13940" xr:uid="{00000000-0005-0000-0000-0000FA490000}"/>
    <cellStyle name="Total 2 11 2 3" xfId="19031" xr:uid="{00000000-0005-0000-0000-0000FB490000}"/>
    <cellStyle name="Total 2 11 3" xfId="13941" xr:uid="{00000000-0005-0000-0000-0000FC490000}"/>
    <cellStyle name="Total 2 11 3 2" xfId="19032" xr:uid="{00000000-0005-0000-0000-0000FD490000}"/>
    <cellStyle name="Total 2 11 3 3" xfId="19033" xr:uid="{00000000-0005-0000-0000-0000FE490000}"/>
    <cellStyle name="Total 2 11 4" xfId="19034" xr:uid="{00000000-0005-0000-0000-0000FF490000}"/>
    <cellStyle name="Total 2 11 5" xfId="19035" xr:uid="{00000000-0005-0000-0000-0000004A0000}"/>
    <cellStyle name="Total 2 12" xfId="4050" xr:uid="{00000000-0005-0000-0000-0000014A0000}"/>
    <cellStyle name="Total 2 12 2" xfId="13942" xr:uid="{00000000-0005-0000-0000-0000024A0000}"/>
    <cellStyle name="Total 2 12 2 2" xfId="13943" xr:uid="{00000000-0005-0000-0000-0000034A0000}"/>
    <cellStyle name="Total 2 12 2 3" xfId="19036" xr:uid="{00000000-0005-0000-0000-0000044A0000}"/>
    <cellStyle name="Total 2 12 3" xfId="13944" xr:uid="{00000000-0005-0000-0000-0000054A0000}"/>
    <cellStyle name="Total 2 12 3 2" xfId="19037" xr:uid="{00000000-0005-0000-0000-0000064A0000}"/>
    <cellStyle name="Total 2 12 3 3" xfId="19038" xr:uid="{00000000-0005-0000-0000-0000074A0000}"/>
    <cellStyle name="Total 2 12 4" xfId="19039" xr:uid="{00000000-0005-0000-0000-0000084A0000}"/>
    <cellStyle name="Total 2 12 5" xfId="19040" xr:uid="{00000000-0005-0000-0000-0000094A0000}"/>
    <cellStyle name="Total 2 13" xfId="13945" xr:uid="{00000000-0005-0000-0000-00000A4A0000}"/>
    <cellStyle name="Total 2 13 2" xfId="13946" xr:uid="{00000000-0005-0000-0000-00000B4A0000}"/>
    <cellStyle name="Total 2 13 2 2" xfId="13947" xr:uid="{00000000-0005-0000-0000-00000C4A0000}"/>
    <cellStyle name="Total 2 13 2 3" xfId="19041" xr:uid="{00000000-0005-0000-0000-00000D4A0000}"/>
    <cellStyle name="Total 2 13 3" xfId="13948" xr:uid="{00000000-0005-0000-0000-00000E4A0000}"/>
    <cellStyle name="Total 2 13 3 2" xfId="19042" xr:uid="{00000000-0005-0000-0000-00000F4A0000}"/>
    <cellStyle name="Total 2 13 3 3" xfId="19043" xr:uid="{00000000-0005-0000-0000-0000104A0000}"/>
    <cellStyle name="Total 2 13 4" xfId="19044" xr:uid="{00000000-0005-0000-0000-0000114A0000}"/>
    <cellStyle name="Total 2 14" xfId="13949" xr:uid="{00000000-0005-0000-0000-0000124A0000}"/>
    <cellStyle name="Total 2 14 2" xfId="13950" xr:uid="{00000000-0005-0000-0000-0000134A0000}"/>
    <cellStyle name="Total 2 14 2 2" xfId="13951" xr:uid="{00000000-0005-0000-0000-0000144A0000}"/>
    <cellStyle name="Total 2 14 2 3" xfId="19045" xr:uid="{00000000-0005-0000-0000-0000154A0000}"/>
    <cellStyle name="Total 2 14 3" xfId="13952" xr:uid="{00000000-0005-0000-0000-0000164A0000}"/>
    <cellStyle name="Total 2 14 3 2" xfId="19046" xr:uid="{00000000-0005-0000-0000-0000174A0000}"/>
    <cellStyle name="Total 2 14 3 3" xfId="19047" xr:uid="{00000000-0005-0000-0000-0000184A0000}"/>
    <cellStyle name="Total 2 14 4" xfId="19048" xr:uid="{00000000-0005-0000-0000-0000194A0000}"/>
    <cellStyle name="Total 2 15" xfId="13953" xr:uid="{00000000-0005-0000-0000-00001A4A0000}"/>
    <cellStyle name="Total 2 15 2" xfId="13954" xr:uid="{00000000-0005-0000-0000-00001B4A0000}"/>
    <cellStyle name="Total 2 15 3" xfId="19049" xr:uid="{00000000-0005-0000-0000-00001C4A0000}"/>
    <cellStyle name="Total 2 16" xfId="13955" xr:uid="{00000000-0005-0000-0000-00001D4A0000}"/>
    <cellStyle name="Total 2 16 2" xfId="19050" xr:uid="{00000000-0005-0000-0000-00001E4A0000}"/>
    <cellStyle name="Total 2 16 3" xfId="19051" xr:uid="{00000000-0005-0000-0000-00001F4A0000}"/>
    <cellStyle name="Total 2 17" xfId="19052" xr:uid="{00000000-0005-0000-0000-0000204A0000}"/>
    <cellStyle name="Total 2 18" xfId="19053" xr:uid="{00000000-0005-0000-0000-0000214A0000}"/>
    <cellStyle name="Total 2 2" xfId="3784" xr:uid="{00000000-0005-0000-0000-0000224A0000}"/>
    <cellStyle name="Total 2 2 10" xfId="13956" xr:uid="{00000000-0005-0000-0000-0000234A0000}"/>
    <cellStyle name="Total 2 2 10 2" xfId="13957" xr:uid="{00000000-0005-0000-0000-0000244A0000}"/>
    <cellStyle name="Total 2 2 10 2 2" xfId="13958" xr:uid="{00000000-0005-0000-0000-0000254A0000}"/>
    <cellStyle name="Total 2 2 10 2 3" xfId="19054" xr:uid="{00000000-0005-0000-0000-0000264A0000}"/>
    <cellStyle name="Total 2 2 10 3" xfId="13959" xr:uid="{00000000-0005-0000-0000-0000274A0000}"/>
    <cellStyle name="Total 2 2 10 3 2" xfId="19055" xr:uid="{00000000-0005-0000-0000-0000284A0000}"/>
    <cellStyle name="Total 2 2 10 3 3" xfId="19056" xr:uid="{00000000-0005-0000-0000-0000294A0000}"/>
    <cellStyle name="Total 2 2 10 4" xfId="19057" xr:uid="{00000000-0005-0000-0000-00002A4A0000}"/>
    <cellStyle name="Total 2 2 11" xfId="13960" xr:uid="{00000000-0005-0000-0000-00002B4A0000}"/>
    <cellStyle name="Total 2 2 11 2" xfId="13961" xr:uid="{00000000-0005-0000-0000-00002C4A0000}"/>
    <cellStyle name="Total 2 2 11 2 2" xfId="13962" xr:uid="{00000000-0005-0000-0000-00002D4A0000}"/>
    <cellStyle name="Total 2 2 11 2 3" xfId="19058" xr:uid="{00000000-0005-0000-0000-00002E4A0000}"/>
    <cellStyle name="Total 2 2 11 3" xfId="13963" xr:uid="{00000000-0005-0000-0000-00002F4A0000}"/>
    <cellStyle name="Total 2 2 11 3 2" xfId="19059" xr:uid="{00000000-0005-0000-0000-0000304A0000}"/>
    <cellStyle name="Total 2 2 11 3 3" xfId="19060" xr:uid="{00000000-0005-0000-0000-0000314A0000}"/>
    <cellStyle name="Total 2 2 11 4" xfId="19061" xr:uid="{00000000-0005-0000-0000-0000324A0000}"/>
    <cellStyle name="Total 2 2 12" xfId="13964" xr:uid="{00000000-0005-0000-0000-0000334A0000}"/>
    <cellStyle name="Total 2 2 12 2" xfId="13965" xr:uid="{00000000-0005-0000-0000-0000344A0000}"/>
    <cellStyle name="Total 2 2 12 3" xfId="19062" xr:uid="{00000000-0005-0000-0000-0000354A0000}"/>
    <cellStyle name="Total 2 2 13" xfId="13966" xr:uid="{00000000-0005-0000-0000-0000364A0000}"/>
    <cellStyle name="Total 2 2 13 2" xfId="19063" xr:uid="{00000000-0005-0000-0000-0000374A0000}"/>
    <cellStyle name="Total 2 2 13 3" xfId="19064" xr:uid="{00000000-0005-0000-0000-0000384A0000}"/>
    <cellStyle name="Total 2 2 14" xfId="19065" xr:uid="{00000000-0005-0000-0000-0000394A0000}"/>
    <cellStyle name="Total 2 2 15" xfId="19066" xr:uid="{00000000-0005-0000-0000-00003A4A0000}"/>
    <cellStyle name="Total 2 2 2" xfId="3785" xr:uid="{00000000-0005-0000-0000-00003B4A0000}"/>
    <cellStyle name="Total 2 2 2 2" xfId="3786" xr:uid="{00000000-0005-0000-0000-00003C4A0000}"/>
    <cellStyle name="Total 2 2 2 2 2" xfId="13967" xr:uid="{00000000-0005-0000-0000-00003D4A0000}"/>
    <cellStyle name="Total 2 2 2 2 2 2" xfId="13968" xr:uid="{00000000-0005-0000-0000-00003E4A0000}"/>
    <cellStyle name="Total 2 2 2 2 2 3" xfId="19067" xr:uid="{00000000-0005-0000-0000-00003F4A0000}"/>
    <cellStyle name="Total 2 2 2 2 3" xfId="13969" xr:uid="{00000000-0005-0000-0000-0000404A0000}"/>
    <cellStyle name="Total 2 2 2 2 3 2" xfId="19068" xr:uid="{00000000-0005-0000-0000-0000414A0000}"/>
    <cellStyle name="Total 2 2 2 2 3 3" xfId="19069" xr:uid="{00000000-0005-0000-0000-0000424A0000}"/>
    <cellStyle name="Total 2 2 2 2 4" xfId="19070" xr:uid="{00000000-0005-0000-0000-0000434A0000}"/>
    <cellStyle name="Total 2 2 2 2 5" xfId="19071" xr:uid="{00000000-0005-0000-0000-0000444A0000}"/>
    <cellStyle name="Total 2 2 2 3" xfId="3787" xr:uid="{00000000-0005-0000-0000-0000454A0000}"/>
    <cellStyle name="Total 2 2 2 3 2" xfId="13970" xr:uid="{00000000-0005-0000-0000-0000464A0000}"/>
    <cellStyle name="Total 2 2 2 3 2 2" xfId="13971" xr:uid="{00000000-0005-0000-0000-0000474A0000}"/>
    <cellStyle name="Total 2 2 2 3 2 3" xfId="19072" xr:uid="{00000000-0005-0000-0000-0000484A0000}"/>
    <cellStyle name="Total 2 2 2 3 3" xfId="13972" xr:uid="{00000000-0005-0000-0000-0000494A0000}"/>
    <cellStyle name="Total 2 2 2 3 3 2" xfId="19073" xr:uid="{00000000-0005-0000-0000-00004A4A0000}"/>
    <cellStyle name="Total 2 2 2 3 3 3" xfId="19074" xr:uid="{00000000-0005-0000-0000-00004B4A0000}"/>
    <cellStyle name="Total 2 2 2 3 4" xfId="19075" xr:uid="{00000000-0005-0000-0000-00004C4A0000}"/>
    <cellStyle name="Total 2 2 2 3 5" xfId="19076" xr:uid="{00000000-0005-0000-0000-00004D4A0000}"/>
    <cellStyle name="Total 2 2 2 4" xfId="13973" xr:uid="{00000000-0005-0000-0000-00004E4A0000}"/>
    <cellStyle name="Total 2 2 2 4 2" xfId="13974" xr:uid="{00000000-0005-0000-0000-00004F4A0000}"/>
    <cellStyle name="Total 2 2 2 4 3" xfId="19077" xr:uid="{00000000-0005-0000-0000-0000504A0000}"/>
    <cellStyle name="Total 2 2 2 5" xfId="13975" xr:uid="{00000000-0005-0000-0000-0000514A0000}"/>
    <cellStyle name="Total 2 2 2 5 2" xfId="19078" xr:uid="{00000000-0005-0000-0000-0000524A0000}"/>
    <cellStyle name="Total 2 2 2 5 3" xfId="19079" xr:uid="{00000000-0005-0000-0000-0000534A0000}"/>
    <cellStyle name="Total 2 2 2 6" xfId="19080" xr:uid="{00000000-0005-0000-0000-0000544A0000}"/>
    <cellStyle name="Total 2 2 2 7" xfId="19081" xr:uid="{00000000-0005-0000-0000-0000554A0000}"/>
    <cellStyle name="Total 2 2 3" xfId="3788" xr:uid="{00000000-0005-0000-0000-0000564A0000}"/>
    <cellStyle name="Total 2 2 3 2" xfId="13976" xr:uid="{00000000-0005-0000-0000-0000574A0000}"/>
    <cellStyle name="Total 2 2 3 2 2" xfId="13977" xr:uid="{00000000-0005-0000-0000-0000584A0000}"/>
    <cellStyle name="Total 2 2 3 2 3" xfId="19082" xr:uid="{00000000-0005-0000-0000-0000594A0000}"/>
    <cellStyle name="Total 2 2 3 3" xfId="13978" xr:uid="{00000000-0005-0000-0000-00005A4A0000}"/>
    <cellStyle name="Total 2 2 3 3 2" xfId="19083" xr:uid="{00000000-0005-0000-0000-00005B4A0000}"/>
    <cellStyle name="Total 2 2 3 3 3" xfId="19084" xr:uid="{00000000-0005-0000-0000-00005C4A0000}"/>
    <cellStyle name="Total 2 2 3 4" xfId="19085" xr:uid="{00000000-0005-0000-0000-00005D4A0000}"/>
    <cellStyle name="Total 2 2 3 5" xfId="19086" xr:uid="{00000000-0005-0000-0000-00005E4A0000}"/>
    <cellStyle name="Total 2 2 4" xfId="3789" xr:uid="{00000000-0005-0000-0000-00005F4A0000}"/>
    <cellStyle name="Total 2 2 4 2" xfId="13979" xr:uid="{00000000-0005-0000-0000-0000604A0000}"/>
    <cellStyle name="Total 2 2 4 2 2" xfId="13980" xr:uid="{00000000-0005-0000-0000-0000614A0000}"/>
    <cellStyle name="Total 2 2 4 2 3" xfId="19087" xr:uid="{00000000-0005-0000-0000-0000624A0000}"/>
    <cellStyle name="Total 2 2 4 3" xfId="13981" xr:uid="{00000000-0005-0000-0000-0000634A0000}"/>
    <cellStyle name="Total 2 2 4 3 2" xfId="19088" xr:uid="{00000000-0005-0000-0000-0000644A0000}"/>
    <cellStyle name="Total 2 2 4 3 3" xfId="19089" xr:uid="{00000000-0005-0000-0000-0000654A0000}"/>
    <cellStyle name="Total 2 2 4 4" xfId="19090" xr:uid="{00000000-0005-0000-0000-0000664A0000}"/>
    <cellStyle name="Total 2 2 4 5" xfId="19091" xr:uid="{00000000-0005-0000-0000-0000674A0000}"/>
    <cellStyle name="Total 2 2 5" xfId="3790" xr:uid="{00000000-0005-0000-0000-0000684A0000}"/>
    <cellStyle name="Total 2 2 5 2" xfId="13982" xr:uid="{00000000-0005-0000-0000-0000694A0000}"/>
    <cellStyle name="Total 2 2 5 2 2" xfId="13983" xr:uid="{00000000-0005-0000-0000-00006A4A0000}"/>
    <cellStyle name="Total 2 2 5 2 3" xfId="19092" xr:uid="{00000000-0005-0000-0000-00006B4A0000}"/>
    <cellStyle name="Total 2 2 5 3" xfId="13984" xr:uid="{00000000-0005-0000-0000-00006C4A0000}"/>
    <cellStyle name="Total 2 2 5 3 2" xfId="19093" xr:uid="{00000000-0005-0000-0000-00006D4A0000}"/>
    <cellStyle name="Total 2 2 5 3 3" xfId="19094" xr:uid="{00000000-0005-0000-0000-00006E4A0000}"/>
    <cellStyle name="Total 2 2 5 4" xfId="19095" xr:uid="{00000000-0005-0000-0000-00006F4A0000}"/>
    <cellStyle name="Total 2 2 5 5" xfId="19096" xr:uid="{00000000-0005-0000-0000-0000704A0000}"/>
    <cellStyle name="Total 2 2 6" xfId="3791" xr:uid="{00000000-0005-0000-0000-0000714A0000}"/>
    <cellStyle name="Total 2 2 6 2" xfId="13985" xr:uid="{00000000-0005-0000-0000-0000724A0000}"/>
    <cellStyle name="Total 2 2 6 2 2" xfId="13986" xr:uid="{00000000-0005-0000-0000-0000734A0000}"/>
    <cellStyle name="Total 2 2 6 2 3" xfId="19097" xr:uid="{00000000-0005-0000-0000-0000744A0000}"/>
    <cellStyle name="Total 2 2 6 3" xfId="13987" xr:uid="{00000000-0005-0000-0000-0000754A0000}"/>
    <cellStyle name="Total 2 2 6 3 2" xfId="19098" xr:uid="{00000000-0005-0000-0000-0000764A0000}"/>
    <cellStyle name="Total 2 2 6 3 3" xfId="19099" xr:uid="{00000000-0005-0000-0000-0000774A0000}"/>
    <cellStyle name="Total 2 2 6 4" xfId="19100" xr:uid="{00000000-0005-0000-0000-0000784A0000}"/>
    <cellStyle name="Total 2 2 6 5" xfId="19101" xr:uid="{00000000-0005-0000-0000-0000794A0000}"/>
    <cellStyle name="Total 2 2 7" xfId="3792" xr:uid="{00000000-0005-0000-0000-00007A4A0000}"/>
    <cellStyle name="Total 2 2 7 2" xfId="13988" xr:uid="{00000000-0005-0000-0000-00007B4A0000}"/>
    <cellStyle name="Total 2 2 7 2 2" xfId="13989" xr:uid="{00000000-0005-0000-0000-00007C4A0000}"/>
    <cellStyle name="Total 2 2 7 2 3" xfId="19102" xr:uid="{00000000-0005-0000-0000-00007D4A0000}"/>
    <cellStyle name="Total 2 2 7 3" xfId="13990" xr:uid="{00000000-0005-0000-0000-00007E4A0000}"/>
    <cellStyle name="Total 2 2 7 3 2" xfId="19103" xr:uid="{00000000-0005-0000-0000-00007F4A0000}"/>
    <cellStyle name="Total 2 2 7 3 3" xfId="19104" xr:uid="{00000000-0005-0000-0000-0000804A0000}"/>
    <cellStyle name="Total 2 2 7 4" xfId="19105" xr:uid="{00000000-0005-0000-0000-0000814A0000}"/>
    <cellStyle name="Total 2 2 7 5" xfId="19106" xr:uid="{00000000-0005-0000-0000-0000824A0000}"/>
    <cellStyle name="Total 2 2 8" xfId="3793" xr:uid="{00000000-0005-0000-0000-0000834A0000}"/>
    <cellStyle name="Total 2 2 8 2" xfId="13991" xr:uid="{00000000-0005-0000-0000-0000844A0000}"/>
    <cellStyle name="Total 2 2 8 2 2" xfId="13992" xr:uid="{00000000-0005-0000-0000-0000854A0000}"/>
    <cellStyle name="Total 2 2 8 2 3" xfId="19107" xr:uid="{00000000-0005-0000-0000-0000864A0000}"/>
    <cellStyle name="Total 2 2 8 3" xfId="13993" xr:uid="{00000000-0005-0000-0000-0000874A0000}"/>
    <cellStyle name="Total 2 2 8 3 2" xfId="19108" xr:uid="{00000000-0005-0000-0000-0000884A0000}"/>
    <cellStyle name="Total 2 2 8 3 3" xfId="19109" xr:uid="{00000000-0005-0000-0000-0000894A0000}"/>
    <cellStyle name="Total 2 2 8 4" xfId="19110" xr:uid="{00000000-0005-0000-0000-00008A4A0000}"/>
    <cellStyle name="Total 2 2 8 5" xfId="19111" xr:uid="{00000000-0005-0000-0000-00008B4A0000}"/>
    <cellStyle name="Total 2 2 9" xfId="3794" xr:uid="{00000000-0005-0000-0000-00008C4A0000}"/>
    <cellStyle name="Total 2 2 9 2" xfId="13994" xr:uid="{00000000-0005-0000-0000-00008D4A0000}"/>
    <cellStyle name="Total 2 2 9 2 2" xfId="13995" xr:uid="{00000000-0005-0000-0000-00008E4A0000}"/>
    <cellStyle name="Total 2 2 9 2 3" xfId="19112" xr:uid="{00000000-0005-0000-0000-00008F4A0000}"/>
    <cellStyle name="Total 2 2 9 3" xfId="13996" xr:uid="{00000000-0005-0000-0000-0000904A0000}"/>
    <cellStyle name="Total 2 2 9 3 2" xfId="19113" xr:uid="{00000000-0005-0000-0000-0000914A0000}"/>
    <cellStyle name="Total 2 2 9 3 3" xfId="19114" xr:uid="{00000000-0005-0000-0000-0000924A0000}"/>
    <cellStyle name="Total 2 2 9 4" xfId="19115" xr:uid="{00000000-0005-0000-0000-0000934A0000}"/>
    <cellStyle name="Total 2 2 9 5" xfId="19116" xr:uid="{00000000-0005-0000-0000-0000944A0000}"/>
    <cellStyle name="Total 2 3" xfId="3795" xr:uid="{00000000-0005-0000-0000-0000954A0000}"/>
    <cellStyle name="Total 2 3 2" xfId="3796" xr:uid="{00000000-0005-0000-0000-0000964A0000}"/>
    <cellStyle name="Total 2 4" xfId="3797" xr:uid="{00000000-0005-0000-0000-0000974A0000}"/>
    <cellStyle name="Total 2 4 2" xfId="3798" xr:uid="{00000000-0005-0000-0000-0000984A0000}"/>
    <cellStyle name="Total 2 4 2 2" xfId="13997" xr:uid="{00000000-0005-0000-0000-0000994A0000}"/>
    <cellStyle name="Total 2 4 2 2 2" xfId="13998" xr:uid="{00000000-0005-0000-0000-00009A4A0000}"/>
    <cellStyle name="Total 2 4 2 2 3" xfId="19117" xr:uid="{00000000-0005-0000-0000-00009B4A0000}"/>
    <cellStyle name="Total 2 4 2 3" xfId="13999" xr:uid="{00000000-0005-0000-0000-00009C4A0000}"/>
    <cellStyle name="Total 2 4 2 3 2" xfId="19118" xr:uid="{00000000-0005-0000-0000-00009D4A0000}"/>
    <cellStyle name="Total 2 4 2 3 3" xfId="19119" xr:uid="{00000000-0005-0000-0000-00009E4A0000}"/>
    <cellStyle name="Total 2 4 2 4" xfId="19120" xr:uid="{00000000-0005-0000-0000-00009F4A0000}"/>
    <cellStyle name="Total 2 4 2 5" xfId="19121" xr:uid="{00000000-0005-0000-0000-0000A04A0000}"/>
    <cellStyle name="Total 2 4 3" xfId="3799" xr:uid="{00000000-0005-0000-0000-0000A14A0000}"/>
    <cellStyle name="Total 2 4 3 2" xfId="14000" xr:uid="{00000000-0005-0000-0000-0000A24A0000}"/>
    <cellStyle name="Total 2 4 3 2 2" xfId="14001" xr:uid="{00000000-0005-0000-0000-0000A34A0000}"/>
    <cellStyle name="Total 2 4 3 2 3" xfId="19122" xr:uid="{00000000-0005-0000-0000-0000A44A0000}"/>
    <cellStyle name="Total 2 4 3 3" xfId="14002" xr:uid="{00000000-0005-0000-0000-0000A54A0000}"/>
    <cellStyle name="Total 2 4 3 3 2" xfId="19123" xr:uid="{00000000-0005-0000-0000-0000A64A0000}"/>
    <cellStyle name="Total 2 4 3 3 3" xfId="19124" xr:uid="{00000000-0005-0000-0000-0000A74A0000}"/>
    <cellStyle name="Total 2 4 3 4" xfId="19125" xr:uid="{00000000-0005-0000-0000-0000A84A0000}"/>
    <cellStyle name="Total 2 4 3 5" xfId="19126" xr:uid="{00000000-0005-0000-0000-0000A94A0000}"/>
    <cellStyle name="Total 2 4 4" xfId="14003" xr:uid="{00000000-0005-0000-0000-0000AA4A0000}"/>
    <cellStyle name="Total 2 4 4 2" xfId="14004" xr:uid="{00000000-0005-0000-0000-0000AB4A0000}"/>
    <cellStyle name="Total 2 4 4 3" xfId="19127" xr:uid="{00000000-0005-0000-0000-0000AC4A0000}"/>
    <cellStyle name="Total 2 4 5" xfId="14005" xr:uid="{00000000-0005-0000-0000-0000AD4A0000}"/>
    <cellStyle name="Total 2 4 5 2" xfId="19128" xr:uid="{00000000-0005-0000-0000-0000AE4A0000}"/>
    <cellStyle name="Total 2 4 5 3" xfId="19129" xr:uid="{00000000-0005-0000-0000-0000AF4A0000}"/>
    <cellStyle name="Total 2 4 6" xfId="19130" xr:uid="{00000000-0005-0000-0000-0000B04A0000}"/>
    <cellStyle name="Total 2 4 7" xfId="19131" xr:uid="{00000000-0005-0000-0000-0000B14A0000}"/>
    <cellStyle name="Total 2 5" xfId="3800" xr:uid="{00000000-0005-0000-0000-0000B24A0000}"/>
    <cellStyle name="Total 2 5 2" xfId="14006" xr:uid="{00000000-0005-0000-0000-0000B34A0000}"/>
    <cellStyle name="Total 2 5 2 2" xfId="14007" xr:uid="{00000000-0005-0000-0000-0000B44A0000}"/>
    <cellStyle name="Total 2 5 2 3" xfId="19132" xr:uid="{00000000-0005-0000-0000-0000B54A0000}"/>
    <cellStyle name="Total 2 5 3" xfId="14008" xr:uid="{00000000-0005-0000-0000-0000B64A0000}"/>
    <cellStyle name="Total 2 5 3 2" xfId="19133" xr:uid="{00000000-0005-0000-0000-0000B74A0000}"/>
    <cellStyle name="Total 2 5 3 3" xfId="19134" xr:uid="{00000000-0005-0000-0000-0000B84A0000}"/>
    <cellStyle name="Total 2 5 4" xfId="19135" xr:uid="{00000000-0005-0000-0000-0000B94A0000}"/>
    <cellStyle name="Total 2 5 5" xfId="19136" xr:uid="{00000000-0005-0000-0000-0000BA4A0000}"/>
    <cellStyle name="Total 2 6" xfId="3801" xr:uid="{00000000-0005-0000-0000-0000BB4A0000}"/>
    <cellStyle name="Total 2 6 2" xfId="14009" xr:uid="{00000000-0005-0000-0000-0000BC4A0000}"/>
    <cellStyle name="Total 2 6 2 2" xfId="14010" xr:uid="{00000000-0005-0000-0000-0000BD4A0000}"/>
    <cellStyle name="Total 2 6 2 3" xfId="19137" xr:uid="{00000000-0005-0000-0000-0000BE4A0000}"/>
    <cellStyle name="Total 2 6 3" xfId="14011" xr:uid="{00000000-0005-0000-0000-0000BF4A0000}"/>
    <cellStyle name="Total 2 6 3 2" xfId="19138" xr:uid="{00000000-0005-0000-0000-0000C04A0000}"/>
    <cellStyle name="Total 2 6 3 3" xfId="19139" xr:uid="{00000000-0005-0000-0000-0000C14A0000}"/>
    <cellStyle name="Total 2 6 4" xfId="19140" xr:uid="{00000000-0005-0000-0000-0000C24A0000}"/>
    <cellStyle name="Total 2 6 5" xfId="19141" xr:uid="{00000000-0005-0000-0000-0000C34A0000}"/>
    <cellStyle name="Total 2 7" xfId="3802" xr:uid="{00000000-0005-0000-0000-0000C44A0000}"/>
    <cellStyle name="Total 2 7 2" xfId="14012" xr:uid="{00000000-0005-0000-0000-0000C54A0000}"/>
    <cellStyle name="Total 2 7 2 2" xfId="14013" xr:uid="{00000000-0005-0000-0000-0000C64A0000}"/>
    <cellStyle name="Total 2 7 2 3" xfId="19142" xr:uid="{00000000-0005-0000-0000-0000C74A0000}"/>
    <cellStyle name="Total 2 7 3" xfId="14014" xr:uid="{00000000-0005-0000-0000-0000C84A0000}"/>
    <cellStyle name="Total 2 7 3 2" xfId="19143" xr:uid="{00000000-0005-0000-0000-0000C94A0000}"/>
    <cellStyle name="Total 2 7 3 3" xfId="19144" xr:uid="{00000000-0005-0000-0000-0000CA4A0000}"/>
    <cellStyle name="Total 2 7 4" xfId="19145" xr:uid="{00000000-0005-0000-0000-0000CB4A0000}"/>
    <cellStyle name="Total 2 7 5" xfId="19146" xr:uid="{00000000-0005-0000-0000-0000CC4A0000}"/>
    <cellStyle name="Total 2 8" xfId="3803" xr:uid="{00000000-0005-0000-0000-0000CD4A0000}"/>
    <cellStyle name="Total 2 8 2" xfId="14015" xr:uid="{00000000-0005-0000-0000-0000CE4A0000}"/>
    <cellStyle name="Total 2 8 2 2" xfId="14016" xr:uid="{00000000-0005-0000-0000-0000CF4A0000}"/>
    <cellStyle name="Total 2 8 2 3" xfId="19147" xr:uid="{00000000-0005-0000-0000-0000D04A0000}"/>
    <cellStyle name="Total 2 8 3" xfId="14017" xr:uid="{00000000-0005-0000-0000-0000D14A0000}"/>
    <cellStyle name="Total 2 8 3 2" xfId="19148" xr:uid="{00000000-0005-0000-0000-0000D24A0000}"/>
    <cellStyle name="Total 2 8 3 3" xfId="19149" xr:uid="{00000000-0005-0000-0000-0000D34A0000}"/>
    <cellStyle name="Total 2 8 4" xfId="19150" xr:uid="{00000000-0005-0000-0000-0000D44A0000}"/>
    <cellStyle name="Total 2 8 5" xfId="19151" xr:uid="{00000000-0005-0000-0000-0000D54A0000}"/>
    <cellStyle name="Total 2 9" xfId="3804" xr:uid="{00000000-0005-0000-0000-0000D64A0000}"/>
    <cellStyle name="Total 2 9 2" xfId="14018" xr:uid="{00000000-0005-0000-0000-0000D74A0000}"/>
    <cellStyle name="Total 2 9 2 2" xfId="14019" xr:uid="{00000000-0005-0000-0000-0000D84A0000}"/>
    <cellStyle name="Total 2 9 2 3" xfId="19152" xr:uid="{00000000-0005-0000-0000-0000D94A0000}"/>
    <cellStyle name="Total 2 9 3" xfId="14020" xr:uid="{00000000-0005-0000-0000-0000DA4A0000}"/>
    <cellStyle name="Total 2 9 3 2" xfId="19153" xr:uid="{00000000-0005-0000-0000-0000DB4A0000}"/>
    <cellStyle name="Total 2 9 3 3" xfId="19154" xr:uid="{00000000-0005-0000-0000-0000DC4A0000}"/>
    <cellStyle name="Total 2 9 4" xfId="19155" xr:uid="{00000000-0005-0000-0000-0000DD4A0000}"/>
    <cellStyle name="Total 2 9 5" xfId="19156" xr:uid="{00000000-0005-0000-0000-0000DE4A0000}"/>
    <cellStyle name="Total 3" xfId="501" xr:uid="{00000000-0005-0000-0000-0000DF4A0000}"/>
    <cellStyle name="Total 3 10" xfId="14021" xr:uid="{00000000-0005-0000-0000-0000E04A0000}"/>
    <cellStyle name="Total 3 10 2" xfId="14022" xr:uid="{00000000-0005-0000-0000-0000E14A0000}"/>
    <cellStyle name="Total 3 10 2 2" xfId="14023" xr:uid="{00000000-0005-0000-0000-0000E24A0000}"/>
    <cellStyle name="Total 3 10 2 3" xfId="19157" xr:uid="{00000000-0005-0000-0000-0000E34A0000}"/>
    <cellStyle name="Total 3 10 3" xfId="14024" xr:uid="{00000000-0005-0000-0000-0000E44A0000}"/>
    <cellStyle name="Total 3 10 3 2" xfId="19158" xr:uid="{00000000-0005-0000-0000-0000E54A0000}"/>
    <cellStyle name="Total 3 10 3 3" xfId="19159" xr:uid="{00000000-0005-0000-0000-0000E64A0000}"/>
    <cellStyle name="Total 3 10 4" xfId="19160" xr:uid="{00000000-0005-0000-0000-0000E74A0000}"/>
    <cellStyle name="Total 3 11" xfId="14025" xr:uid="{00000000-0005-0000-0000-0000E84A0000}"/>
    <cellStyle name="Total 3 11 2" xfId="14026" xr:uid="{00000000-0005-0000-0000-0000E94A0000}"/>
    <cellStyle name="Total 3 11 2 2" xfId="14027" xr:uid="{00000000-0005-0000-0000-0000EA4A0000}"/>
    <cellStyle name="Total 3 11 2 3" xfId="19161" xr:uid="{00000000-0005-0000-0000-0000EB4A0000}"/>
    <cellStyle name="Total 3 11 3" xfId="14028" xr:uid="{00000000-0005-0000-0000-0000EC4A0000}"/>
    <cellStyle name="Total 3 11 3 2" xfId="19162" xr:uid="{00000000-0005-0000-0000-0000ED4A0000}"/>
    <cellStyle name="Total 3 11 3 3" xfId="19163" xr:uid="{00000000-0005-0000-0000-0000EE4A0000}"/>
    <cellStyle name="Total 3 11 4" xfId="19164" xr:uid="{00000000-0005-0000-0000-0000EF4A0000}"/>
    <cellStyle name="Total 3 12" xfId="14029" xr:uid="{00000000-0005-0000-0000-0000F04A0000}"/>
    <cellStyle name="Total 3 12 2" xfId="14030" xr:uid="{00000000-0005-0000-0000-0000F14A0000}"/>
    <cellStyle name="Total 3 12 3" xfId="19165" xr:uid="{00000000-0005-0000-0000-0000F24A0000}"/>
    <cellStyle name="Total 3 13" xfId="14031" xr:uid="{00000000-0005-0000-0000-0000F34A0000}"/>
    <cellStyle name="Total 3 13 2" xfId="19166" xr:uid="{00000000-0005-0000-0000-0000F44A0000}"/>
    <cellStyle name="Total 3 13 3" xfId="19167" xr:uid="{00000000-0005-0000-0000-0000F54A0000}"/>
    <cellStyle name="Total 3 14" xfId="19168" xr:uid="{00000000-0005-0000-0000-0000F64A0000}"/>
    <cellStyle name="Total 3 15" xfId="19169" xr:uid="{00000000-0005-0000-0000-0000F74A0000}"/>
    <cellStyle name="Total 3 2" xfId="3805" xr:uid="{00000000-0005-0000-0000-0000F84A0000}"/>
    <cellStyle name="Total 3 2 2" xfId="3806" xr:uid="{00000000-0005-0000-0000-0000F94A0000}"/>
    <cellStyle name="Total 3 2 2 2" xfId="14032" xr:uid="{00000000-0005-0000-0000-0000FA4A0000}"/>
    <cellStyle name="Total 3 2 2 2 2" xfId="14033" xr:uid="{00000000-0005-0000-0000-0000FB4A0000}"/>
    <cellStyle name="Total 3 2 2 2 3" xfId="19170" xr:uid="{00000000-0005-0000-0000-0000FC4A0000}"/>
    <cellStyle name="Total 3 2 2 3" xfId="14034" xr:uid="{00000000-0005-0000-0000-0000FD4A0000}"/>
    <cellStyle name="Total 3 2 2 3 2" xfId="19171" xr:uid="{00000000-0005-0000-0000-0000FE4A0000}"/>
    <cellStyle name="Total 3 2 2 3 3" xfId="19172" xr:uid="{00000000-0005-0000-0000-0000FF4A0000}"/>
    <cellStyle name="Total 3 2 2 4" xfId="19173" xr:uid="{00000000-0005-0000-0000-0000004B0000}"/>
    <cellStyle name="Total 3 2 2 5" xfId="19174" xr:uid="{00000000-0005-0000-0000-0000014B0000}"/>
    <cellStyle name="Total 3 2 3" xfId="3807" xr:uid="{00000000-0005-0000-0000-0000024B0000}"/>
    <cellStyle name="Total 3 2 3 2" xfId="14035" xr:uid="{00000000-0005-0000-0000-0000034B0000}"/>
    <cellStyle name="Total 3 2 3 2 2" xfId="14036" xr:uid="{00000000-0005-0000-0000-0000044B0000}"/>
    <cellStyle name="Total 3 2 3 2 3" xfId="19175" xr:uid="{00000000-0005-0000-0000-0000054B0000}"/>
    <cellStyle name="Total 3 2 3 3" xfId="14037" xr:uid="{00000000-0005-0000-0000-0000064B0000}"/>
    <cellStyle name="Total 3 2 3 3 2" xfId="19176" xr:uid="{00000000-0005-0000-0000-0000074B0000}"/>
    <cellStyle name="Total 3 2 3 3 3" xfId="19177" xr:uid="{00000000-0005-0000-0000-0000084B0000}"/>
    <cellStyle name="Total 3 2 3 4" xfId="19178" xr:uid="{00000000-0005-0000-0000-0000094B0000}"/>
    <cellStyle name="Total 3 2 3 5" xfId="19179" xr:uid="{00000000-0005-0000-0000-00000A4B0000}"/>
    <cellStyle name="Total 3 2 4" xfId="14038" xr:uid="{00000000-0005-0000-0000-00000B4B0000}"/>
    <cellStyle name="Total 3 2 4 2" xfId="14039" xr:uid="{00000000-0005-0000-0000-00000C4B0000}"/>
    <cellStyle name="Total 3 2 4 3" xfId="19180" xr:uid="{00000000-0005-0000-0000-00000D4B0000}"/>
    <cellStyle name="Total 3 2 5" xfId="14040" xr:uid="{00000000-0005-0000-0000-00000E4B0000}"/>
    <cellStyle name="Total 3 2 5 2" xfId="19181" xr:uid="{00000000-0005-0000-0000-00000F4B0000}"/>
    <cellStyle name="Total 3 2 5 3" xfId="19182" xr:uid="{00000000-0005-0000-0000-0000104B0000}"/>
    <cellStyle name="Total 3 2 6" xfId="19183" xr:uid="{00000000-0005-0000-0000-0000114B0000}"/>
    <cellStyle name="Total 3 2 7" xfId="19184" xr:uid="{00000000-0005-0000-0000-0000124B0000}"/>
    <cellStyle name="Total 3 3" xfId="3808" xr:uid="{00000000-0005-0000-0000-0000134B0000}"/>
    <cellStyle name="Total 3 3 2" xfId="14041" xr:uid="{00000000-0005-0000-0000-0000144B0000}"/>
    <cellStyle name="Total 3 3 2 2" xfId="14042" xr:uid="{00000000-0005-0000-0000-0000154B0000}"/>
    <cellStyle name="Total 3 3 2 3" xfId="19185" xr:uid="{00000000-0005-0000-0000-0000164B0000}"/>
    <cellStyle name="Total 3 3 3" xfId="14043" xr:uid="{00000000-0005-0000-0000-0000174B0000}"/>
    <cellStyle name="Total 3 3 3 2" xfId="19186" xr:uid="{00000000-0005-0000-0000-0000184B0000}"/>
    <cellStyle name="Total 3 3 3 3" xfId="19187" xr:uid="{00000000-0005-0000-0000-0000194B0000}"/>
    <cellStyle name="Total 3 3 4" xfId="19188" xr:uid="{00000000-0005-0000-0000-00001A4B0000}"/>
    <cellStyle name="Total 3 3 5" xfId="19189" xr:uid="{00000000-0005-0000-0000-00001B4B0000}"/>
    <cellStyle name="Total 3 4" xfId="3809" xr:uid="{00000000-0005-0000-0000-00001C4B0000}"/>
    <cellStyle name="Total 3 4 2" xfId="14044" xr:uid="{00000000-0005-0000-0000-00001D4B0000}"/>
    <cellStyle name="Total 3 4 2 2" xfId="14045" xr:uid="{00000000-0005-0000-0000-00001E4B0000}"/>
    <cellStyle name="Total 3 4 2 3" xfId="19190" xr:uid="{00000000-0005-0000-0000-00001F4B0000}"/>
    <cellStyle name="Total 3 4 3" xfId="14046" xr:uid="{00000000-0005-0000-0000-0000204B0000}"/>
    <cellStyle name="Total 3 4 3 2" xfId="19191" xr:uid="{00000000-0005-0000-0000-0000214B0000}"/>
    <cellStyle name="Total 3 4 3 3" xfId="19192" xr:uid="{00000000-0005-0000-0000-0000224B0000}"/>
    <cellStyle name="Total 3 4 4" xfId="19193" xr:uid="{00000000-0005-0000-0000-0000234B0000}"/>
    <cellStyle name="Total 3 4 5" xfId="19194" xr:uid="{00000000-0005-0000-0000-0000244B0000}"/>
    <cellStyle name="Total 3 5" xfId="3810" xr:uid="{00000000-0005-0000-0000-0000254B0000}"/>
    <cellStyle name="Total 3 5 2" xfId="14047" xr:uid="{00000000-0005-0000-0000-0000264B0000}"/>
    <cellStyle name="Total 3 5 2 2" xfId="14048" xr:uid="{00000000-0005-0000-0000-0000274B0000}"/>
    <cellStyle name="Total 3 5 2 3" xfId="19195" xr:uid="{00000000-0005-0000-0000-0000284B0000}"/>
    <cellStyle name="Total 3 5 3" xfId="14049" xr:uid="{00000000-0005-0000-0000-0000294B0000}"/>
    <cellStyle name="Total 3 5 3 2" xfId="19196" xr:uid="{00000000-0005-0000-0000-00002A4B0000}"/>
    <cellStyle name="Total 3 5 3 3" xfId="19197" xr:uid="{00000000-0005-0000-0000-00002B4B0000}"/>
    <cellStyle name="Total 3 5 4" xfId="19198" xr:uid="{00000000-0005-0000-0000-00002C4B0000}"/>
    <cellStyle name="Total 3 5 5" xfId="19199" xr:uid="{00000000-0005-0000-0000-00002D4B0000}"/>
    <cellStyle name="Total 3 6" xfId="3811" xr:uid="{00000000-0005-0000-0000-00002E4B0000}"/>
    <cellStyle name="Total 3 6 2" xfId="14050" xr:uid="{00000000-0005-0000-0000-00002F4B0000}"/>
    <cellStyle name="Total 3 6 2 2" xfId="14051" xr:uid="{00000000-0005-0000-0000-0000304B0000}"/>
    <cellStyle name="Total 3 6 2 3" xfId="19200" xr:uid="{00000000-0005-0000-0000-0000314B0000}"/>
    <cellStyle name="Total 3 6 3" xfId="14052" xr:uid="{00000000-0005-0000-0000-0000324B0000}"/>
    <cellStyle name="Total 3 6 3 2" xfId="19201" xr:uid="{00000000-0005-0000-0000-0000334B0000}"/>
    <cellStyle name="Total 3 6 3 3" xfId="19202" xr:uid="{00000000-0005-0000-0000-0000344B0000}"/>
    <cellStyle name="Total 3 6 4" xfId="19203" xr:uid="{00000000-0005-0000-0000-0000354B0000}"/>
    <cellStyle name="Total 3 6 5" xfId="19204" xr:uid="{00000000-0005-0000-0000-0000364B0000}"/>
    <cellStyle name="Total 3 7" xfId="3812" xr:uid="{00000000-0005-0000-0000-0000374B0000}"/>
    <cellStyle name="Total 3 7 2" xfId="14053" xr:uid="{00000000-0005-0000-0000-0000384B0000}"/>
    <cellStyle name="Total 3 7 2 2" xfId="14054" xr:uid="{00000000-0005-0000-0000-0000394B0000}"/>
    <cellStyle name="Total 3 7 2 3" xfId="19205" xr:uid="{00000000-0005-0000-0000-00003A4B0000}"/>
    <cellStyle name="Total 3 7 3" xfId="14055" xr:uid="{00000000-0005-0000-0000-00003B4B0000}"/>
    <cellStyle name="Total 3 7 3 2" xfId="19206" xr:uid="{00000000-0005-0000-0000-00003C4B0000}"/>
    <cellStyle name="Total 3 7 3 3" xfId="19207" xr:uid="{00000000-0005-0000-0000-00003D4B0000}"/>
    <cellStyle name="Total 3 7 4" xfId="19208" xr:uid="{00000000-0005-0000-0000-00003E4B0000}"/>
    <cellStyle name="Total 3 7 5" xfId="19209" xr:uid="{00000000-0005-0000-0000-00003F4B0000}"/>
    <cellStyle name="Total 3 8" xfId="3813" xr:uid="{00000000-0005-0000-0000-0000404B0000}"/>
    <cellStyle name="Total 3 8 2" xfId="14056" xr:uid="{00000000-0005-0000-0000-0000414B0000}"/>
    <cellStyle name="Total 3 8 2 2" xfId="14057" xr:uid="{00000000-0005-0000-0000-0000424B0000}"/>
    <cellStyle name="Total 3 8 2 3" xfId="19210" xr:uid="{00000000-0005-0000-0000-0000434B0000}"/>
    <cellStyle name="Total 3 8 3" xfId="14058" xr:uid="{00000000-0005-0000-0000-0000444B0000}"/>
    <cellStyle name="Total 3 8 3 2" xfId="19211" xr:uid="{00000000-0005-0000-0000-0000454B0000}"/>
    <cellStyle name="Total 3 8 3 3" xfId="19212" xr:uid="{00000000-0005-0000-0000-0000464B0000}"/>
    <cellStyle name="Total 3 8 4" xfId="19213" xr:uid="{00000000-0005-0000-0000-0000474B0000}"/>
    <cellStyle name="Total 3 8 5" xfId="19214" xr:uid="{00000000-0005-0000-0000-0000484B0000}"/>
    <cellStyle name="Total 3 9" xfId="3814" xr:uid="{00000000-0005-0000-0000-0000494B0000}"/>
    <cellStyle name="Total 3 9 2" xfId="14059" xr:uid="{00000000-0005-0000-0000-00004A4B0000}"/>
    <cellStyle name="Total 3 9 2 2" xfId="14060" xr:uid="{00000000-0005-0000-0000-00004B4B0000}"/>
    <cellStyle name="Total 3 9 2 3" xfId="19215" xr:uid="{00000000-0005-0000-0000-00004C4B0000}"/>
    <cellStyle name="Total 3 9 3" xfId="14061" xr:uid="{00000000-0005-0000-0000-00004D4B0000}"/>
    <cellStyle name="Total 3 9 3 2" xfId="19216" xr:uid="{00000000-0005-0000-0000-00004E4B0000}"/>
    <cellStyle name="Total 3 9 3 3" xfId="19217" xr:uid="{00000000-0005-0000-0000-00004F4B0000}"/>
    <cellStyle name="Total 3 9 4" xfId="19218" xr:uid="{00000000-0005-0000-0000-0000504B0000}"/>
    <cellStyle name="Total 3 9 5" xfId="19219" xr:uid="{00000000-0005-0000-0000-0000514B0000}"/>
    <cellStyle name="Total 4" xfId="502" xr:uid="{00000000-0005-0000-0000-0000524B0000}"/>
    <cellStyle name="Total 4 10" xfId="14062" xr:uid="{00000000-0005-0000-0000-0000534B0000}"/>
    <cellStyle name="Total 4 10 2" xfId="14063" xr:uid="{00000000-0005-0000-0000-0000544B0000}"/>
    <cellStyle name="Total 4 10 2 2" xfId="14064" xr:uid="{00000000-0005-0000-0000-0000554B0000}"/>
    <cellStyle name="Total 4 10 2 3" xfId="19220" xr:uid="{00000000-0005-0000-0000-0000564B0000}"/>
    <cellStyle name="Total 4 10 3" xfId="14065" xr:uid="{00000000-0005-0000-0000-0000574B0000}"/>
    <cellStyle name="Total 4 10 3 2" xfId="19221" xr:uid="{00000000-0005-0000-0000-0000584B0000}"/>
    <cellStyle name="Total 4 10 3 3" xfId="19222" xr:uid="{00000000-0005-0000-0000-0000594B0000}"/>
    <cellStyle name="Total 4 10 4" xfId="19223" xr:uid="{00000000-0005-0000-0000-00005A4B0000}"/>
    <cellStyle name="Total 4 11" xfId="14066" xr:uid="{00000000-0005-0000-0000-00005B4B0000}"/>
    <cellStyle name="Total 4 11 2" xfId="14067" xr:uid="{00000000-0005-0000-0000-00005C4B0000}"/>
    <cellStyle name="Total 4 11 2 2" xfId="14068" xr:uid="{00000000-0005-0000-0000-00005D4B0000}"/>
    <cellStyle name="Total 4 11 2 3" xfId="19224" xr:uid="{00000000-0005-0000-0000-00005E4B0000}"/>
    <cellStyle name="Total 4 11 3" xfId="14069" xr:uid="{00000000-0005-0000-0000-00005F4B0000}"/>
    <cellStyle name="Total 4 11 3 2" xfId="19225" xr:uid="{00000000-0005-0000-0000-0000604B0000}"/>
    <cellStyle name="Total 4 11 3 3" xfId="19226" xr:uid="{00000000-0005-0000-0000-0000614B0000}"/>
    <cellStyle name="Total 4 11 4" xfId="19227" xr:uid="{00000000-0005-0000-0000-0000624B0000}"/>
    <cellStyle name="Total 4 12" xfId="14070" xr:uid="{00000000-0005-0000-0000-0000634B0000}"/>
    <cellStyle name="Total 4 12 2" xfId="14071" xr:uid="{00000000-0005-0000-0000-0000644B0000}"/>
    <cellStyle name="Total 4 12 3" xfId="19228" xr:uid="{00000000-0005-0000-0000-0000654B0000}"/>
    <cellStyle name="Total 4 13" xfId="14072" xr:uid="{00000000-0005-0000-0000-0000664B0000}"/>
    <cellStyle name="Total 4 13 2" xfId="19229" xr:uid="{00000000-0005-0000-0000-0000674B0000}"/>
    <cellStyle name="Total 4 13 3" xfId="19230" xr:uid="{00000000-0005-0000-0000-0000684B0000}"/>
    <cellStyle name="Total 4 14" xfId="19231" xr:uid="{00000000-0005-0000-0000-0000694B0000}"/>
    <cellStyle name="Total 4 15" xfId="19232" xr:uid="{00000000-0005-0000-0000-00006A4B0000}"/>
    <cellStyle name="Total 4 2" xfId="3815" xr:uid="{00000000-0005-0000-0000-00006B4B0000}"/>
    <cellStyle name="Total 4 2 2" xfId="3816" xr:uid="{00000000-0005-0000-0000-00006C4B0000}"/>
    <cellStyle name="Total 4 2 2 2" xfId="14073" xr:uid="{00000000-0005-0000-0000-00006D4B0000}"/>
    <cellStyle name="Total 4 2 2 2 2" xfId="14074" xr:uid="{00000000-0005-0000-0000-00006E4B0000}"/>
    <cellStyle name="Total 4 2 2 2 3" xfId="19233" xr:uid="{00000000-0005-0000-0000-00006F4B0000}"/>
    <cellStyle name="Total 4 2 2 3" xfId="14075" xr:uid="{00000000-0005-0000-0000-0000704B0000}"/>
    <cellStyle name="Total 4 2 2 3 2" xfId="19234" xr:uid="{00000000-0005-0000-0000-0000714B0000}"/>
    <cellStyle name="Total 4 2 2 3 3" xfId="19235" xr:uid="{00000000-0005-0000-0000-0000724B0000}"/>
    <cellStyle name="Total 4 2 2 4" xfId="19236" xr:uid="{00000000-0005-0000-0000-0000734B0000}"/>
    <cellStyle name="Total 4 2 2 5" xfId="19237" xr:uid="{00000000-0005-0000-0000-0000744B0000}"/>
    <cellStyle name="Total 4 2 3" xfId="3817" xr:uid="{00000000-0005-0000-0000-0000754B0000}"/>
    <cellStyle name="Total 4 2 3 2" xfId="14076" xr:uid="{00000000-0005-0000-0000-0000764B0000}"/>
    <cellStyle name="Total 4 2 3 2 2" xfId="14077" xr:uid="{00000000-0005-0000-0000-0000774B0000}"/>
    <cellStyle name="Total 4 2 3 2 3" xfId="19238" xr:uid="{00000000-0005-0000-0000-0000784B0000}"/>
    <cellStyle name="Total 4 2 3 3" xfId="14078" xr:uid="{00000000-0005-0000-0000-0000794B0000}"/>
    <cellStyle name="Total 4 2 3 3 2" xfId="19239" xr:uid="{00000000-0005-0000-0000-00007A4B0000}"/>
    <cellStyle name="Total 4 2 3 3 3" xfId="19240" xr:uid="{00000000-0005-0000-0000-00007B4B0000}"/>
    <cellStyle name="Total 4 2 3 4" xfId="19241" xr:uid="{00000000-0005-0000-0000-00007C4B0000}"/>
    <cellStyle name="Total 4 2 3 5" xfId="19242" xr:uid="{00000000-0005-0000-0000-00007D4B0000}"/>
    <cellStyle name="Total 4 2 4" xfId="14079" xr:uid="{00000000-0005-0000-0000-00007E4B0000}"/>
    <cellStyle name="Total 4 2 4 2" xfId="14080" xr:uid="{00000000-0005-0000-0000-00007F4B0000}"/>
    <cellStyle name="Total 4 2 4 3" xfId="19243" xr:uid="{00000000-0005-0000-0000-0000804B0000}"/>
    <cellStyle name="Total 4 2 5" xfId="14081" xr:uid="{00000000-0005-0000-0000-0000814B0000}"/>
    <cellStyle name="Total 4 2 5 2" xfId="19244" xr:uid="{00000000-0005-0000-0000-0000824B0000}"/>
    <cellStyle name="Total 4 2 5 3" xfId="19245" xr:uid="{00000000-0005-0000-0000-0000834B0000}"/>
    <cellStyle name="Total 4 2 6" xfId="19246" xr:uid="{00000000-0005-0000-0000-0000844B0000}"/>
    <cellStyle name="Total 4 2 7" xfId="19247" xr:uid="{00000000-0005-0000-0000-0000854B0000}"/>
    <cellStyle name="Total 4 3" xfId="3818" xr:uid="{00000000-0005-0000-0000-0000864B0000}"/>
    <cellStyle name="Total 4 3 2" xfId="14082" xr:uid="{00000000-0005-0000-0000-0000874B0000}"/>
    <cellStyle name="Total 4 3 2 2" xfId="14083" xr:uid="{00000000-0005-0000-0000-0000884B0000}"/>
    <cellStyle name="Total 4 3 2 3" xfId="19248" xr:uid="{00000000-0005-0000-0000-0000894B0000}"/>
    <cellStyle name="Total 4 3 3" xfId="14084" xr:uid="{00000000-0005-0000-0000-00008A4B0000}"/>
    <cellStyle name="Total 4 3 3 2" xfId="19249" xr:uid="{00000000-0005-0000-0000-00008B4B0000}"/>
    <cellStyle name="Total 4 3 3 3" xfId="19250" xr:uid="{00000000-0005-0000-0000-00008C4B0000}"/>
    <cellStyle name="Total 4 3 4" xfId="19251" xr:uid="{00000000-0005-0000-0000-00008D4B0000}"/>
    <cellStyle name="Total 4 3 5" xfId="19252" xr:uid="{00000000-0005-0000-0000-00008E4B0000}"/>
    <cellStyle name="Total 4 4" xfId="3819" xr:uid="{00000000-0005-0000-0000-00008F4B0000}"/>
    <cellStyle name="Total 4 4 2" xfId="14085" xr:uid="{00000000-0005-0000-0000-0000904B0000}"/>
    <cellStyle name="Total 4 4 2 2" xfId="14086" xr:uid="{00000000-0005-0000-0000-0000914B0000}"/>
    <cellStyle name="Total 4 4 2 3" xfId="19253" xr:uid="{00000000-0005-0000-0000-0000924B0000}"/>
    <cellStyle name="Total 4 4 3" xfId="14087" xr:uid="{00000000-0005-0000-0000-0000934B0000}"/>
    <cellStyle name="Total 4 4 3 2" xfId="19254" xr:uid="{00000000-0005-0000-0000-0000944B0000}"/>
    <cellStyle name="Total 4 4 3 3" xfId="19255" xr:uid="{00000000-0005-0000-0000-0000954B0000}"/>
    <cellStyle name="Total 4 4 4" xfId="19256" xr:uid="{00000000-0005-0000-0000-0000964B0000}"/>
    <cellStyle name="Total 4 4 5" xfId="19257" xr:uid="{00000000-0005-0000-0000-0000974B0000}"/>
    <cellStyle name="Total 4 5" xfId="3820" xr:uid="{00000000-0005-0000-0000-0000984B0000}"/>
    <cellStyle name="Total 4 5 2" xfId="14088" xr:uid="{00000000-0005-0000-0000-0000994B0000}"/>
    <cellStyle name="Total 4 5 2 2" xfId="14089" xr:uid="{00000000-0005-0000-0000-00009A4B0000}"/>
    <cellStyle name="Total 4 5 2 3" xfId="19258" xr:uid="{00000000-0005-0000-0000-00009B4B0000}"/>
    <cellStyle name="Total 4 5 3" xfId="14090" xr:uid="{00000000-0005-0000-0000-00009C4B0000}"/>
    <cellStyle name="Total 4 5 3 2" xfId="19259" xr:uid="{00000000-0005-0000-0000-00009D4B0000}"/>
    <cellStyle name="Total 4 5 3 3" xfId="19260" xr:uid="{00000000-0005-0000-0000-00009E4B0000}"/>
    <cellStyle name="Total 4 5 4" xfId="19261" xr:uid="{00000000-0005-0000-0000-00009F4B0000}"/>
    <cellStyle name="Total 4 5 5" xfId="19262" xr:uid="{00000000-0005-0000-0000-0000A04B0000}"/>
    <cellStyle name="Total 4 6" xfId="3821" xr:uid="{00000000-0005-0000-0000-0000A14B0000}"/>
    <cellStyle name="Total 4 6 2" xfId="14091" xr:uid="{00000000-0005-0000-0000-0000A24B0000}"/>
    <cellStyle name="Total 4 6 2 2" xfId="14092" xr:uid="{00000000-0005-0000-0000-0000A34B0000}"/>
    <cellStyle name="Total 4 6 2 3" xfId="19263" xr:uid="{00000000-0005-0000-0000-0000A44B0000}"/>
    <cellStyle name="Total 4 6 3" xfId="14093" xr:uid="{00000000-0005-0000-0000-0000A54B0000}"/>
    <cellStyle name="Total 4 6 3 2" xfId="19264" xr:uid="{00000000-0005-0000-0000-0000A64B0000}"/>
    <cellStyle name="Total 4 6 3 3" xfId="19265" xr:uid="{00000000-0005-0000-0000-0000A74B0000}"/>
    <cellStyle name="Total 4 6 4" xfId="19266" xr:uid="{00000000-0005-0000-0000-0000A84B0000}"/>
    <cellStyle name="Total 4 6 5" xfId="19267" xr:uid="{00000000-0005-0000-0000-0000A94B0000}"/>
    <cellStyle name="Total 4 7" xfId="3822" xr:uid="{00000000-0005-0000-0000-0000AA4B0000}"/>
    <cellStyle name="Total 4 7 2" xfId="14094" xr:uid="{00000000-0005-0000-0000-0000AB4B0000}"/>
    <cellStyle name="Total 4 7 2 2" xfId="14095" xr:uid="{00000000-0005-0000-0000-0000AC4B0000}"/>
    <cellStyle name="Total 4 7 2 3" xfId="19268" xr:uid="{00000000-0005-0000-0000-0000AD4B0000}"/>
    <cellStyle name="Total 4 7 3" xfId="14096" xr:uid="{00000000-0005-0000-0000-0000AE4B0000}"/>
    <cellStyle name="Total 4 7 3 2" xfId="19269" xr:uid="{00000000-0005-0000-0000-0000AF4B0000}"/>
    <cellStyle name="Total 4 7 3 3" xfId="19270" xr:uid="{00000000-0005-0000-0000-0000B04B0000}"/>
    <cellStyle name="Total 4 7 4" xfId="19271" xr:uid="{00000000-0005-0000-0000-0000B14B0000}"/>
    <cellStyle name="Total 4 7 5" xfId="19272" xr:uid="{00000000-0005-0000-0000-0000B24B0000}"/>
    <cellStyle name="Total 4 8" xfId="3823" xr:uid="{00000000-0005-0000-0000-0000B34B0000}"/>
    <cellStyle name="Total 4 8 2" xfId="14097" xr:uid="{00000000-0005-0000-0000-0000B44B0000}"/>
    <cellStyle name="Total 4 8 2 2" xfId="14098" xr:uid="{00000000-0005-0000-0000-0000B54B0000}"/>
    <cellStyle name="Total 4 8 2 3" xfId="19273" xr:uid="{00000000-0005-0000-0000-0000B64B0000}"/>
    <cellStyle name="Total 4 8 3" xfId="14099" xr:uid="{00000000-0005-0000-0000-0000B74B0000}"/>
    <cellStyle name="Total 4 8 3 2" xfId="19274" xr:uid="{00000000-0005-0000-0000-0000B84B0000}"/>
    <cellStyle name="Total 4 8 3 3" xfId="19275" xr:uid="{00000000-0005-0000-0000-0000B94B0000}"/>
    <cellStyle name="Total 4 8 4" xfId="19276" xr:uid="{00000000-0005-0000-0000-0000BA4B0000}"/>
    <cellStyle name="Total 4 8 5" xfId="19277" xr:uid="{00000000-0005-0000-0000-0000BB4B0000}"/>
    <cellStyle name="Total 4 9" xfId="3824" xr:uid="{00000000-0005-0000-0000-0000BC4B0000}"/>
    <cellStyle name="Total 4 9 2" xfId="14100" xr:uid="{00000000-0005-0000-0000-0000BD4B0000}"/>
    <cellStyle name="Total 4 9 2 2" xfId="14101" xr:uid="{00000000-0005-0000-0000-0000BE4B0000}"/>
    <cellStyle name="Total 4 9 2 3" xfId="19278" xr:uid="{00000000-0005-0000-0000-0000BF4B0000}"/>
    <cellStyle name="Total 4 9 3" xfId="14102" xr:uid="{00000000-0005-0000-0000-0000C04B0000}"/>
    <cellStyle name="Total 4 9 3 2" xfId="19279" xr:uid="{00000000-0005-0000-0000-0000C14B0000}"/>
    <cellStyle name="Total 4 9 3 3" xfId="19280" xr:uid="{00000000-0005-0000-0000-0000C24B0000}"/>
    <cellStyle name="Total 4 9 4" xfId="19281" xr:uid="{00000000-0005-0000-0000-0000C34B0000}"/>
    <cellStyle name="Total 4 9 5" xfId="19282" xr:uid="{00000000-0005-0000-0000-0000C44B0000}"/>
    <cellStyle name="Total 5" xfId="19410" xr:uid="{00000000-0005-0000-0000-0000C54B0000}"/>
    <cellStyle name="Währung" xfId="503" xr:uid="{00000000-0005-0000-0000-0000C64B0000}"/>
    <cellStyle name="Währung [0]_Compiling Utility Macros" xfId="14103" xr:uid="{00000000-0005-0000-0000-0000C74B0000}"/>
    <cellStyle name="Währung 2" xfId="4051" xr:uid="{00000000-0005-0000-0000-0000C84B0000}"/>
    <cellStyle name="Währung 3" xfId="14104" xr:uid="{00000000-0005-0000-0000-0000C94B0000}"/>
    <cellStyle name="Währung 4" xfId="14105" xr:uid="{00000000-0005-0000-0000-0000CA4B0000}"/>
    <cellStyle name="Währung 5" xfId="19283" xr:uid="{00000000-0005-0000-0000-0000CB4B0000}"/>
    <cellStyle name="Währung_Compiling Utility Macros" xfId="14106" xr:uid="{00000000-0005-0000-0000-0000CC4B0000}"/>
    <cellStyle name="Warning Text" xfId="504" xr:uid="{00000000-0005-0000-0000-0000CD4B0000}"/>
    <cellStyle name="Warning Text 2" xfId="3825" xr:uid="{00000000-0005-0000-0000-0000CE4B0000}"/>
    <cellStyle name="뷭?_BOOKSHIP_건설 " xfId="3826" xr:uid="{00000000-0005-0000-0000-0000CF4B0000}"/>
    <cellStyle name="콤마 [0]_ 비목별 월별기술 " xfId="3827" xr:uid="{00000000-0005-0000-0000-0000D04B0000}"/>
    <cellStyle name="콤마_ 비목별 월별기술 " xfId="3828" xr:uid="{00000000-0005-0000-0000-0000D14B0000}"/>
    <cellStyle name="표준_BIDFINAL" xfId="3829" xr:uid="{00000000-0005-0000-0000-0000D24B0000}"/>
  </cellStyles>
  <dxfs count="72"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ill>
        <patternFill>
          <bgColor indexed="45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159" Type="http://schemas.openxmlformats.org/officeDocument/2006/relationships/externalLink" Target="externalLinks/externalLink151.xml"/><Relationship Id="rId170" Type="http://schemas.openxmlformats.org/officeDocument/2006/relationships/externalLink" Target="externalLinks/externalLink162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149" Type="http://schemas.openxmlformats.org/officeDocument/2006/relationships/externalLink" Target="externalLinks/externalLink14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7.xml"/><Relationship Id="rId160" Type="http://schemas.openxmlformats.org/officeDocument/2006/relationships/externalLink" Target="externalLinks/externalLink152.xml"/><Relationship Id="rId22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31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71" Type="http://schemas.openxmlformats.org/officeDocument/2006/relationships/externalLink" Target="externalLinks/externalLink163.xml"/><Relationship Id="rId12" Type="http://schemas.openxmlformats.org/officeDocument/2006/relationships/externalLink" Target="externalLinks/externalLink4.xml"/><Relationship Id="rId33" Type="http://schemas.openxmlformats.org/officeDocument/2006/relationships/externalLink" Target="externalLinks/externalLink25.xml"/><Relationship Id="rId108" Type="http://schemas.openxmlformats.org/officeDocument/2006/relationships/externalLink" Target="externalLinks/externalLink100.xml"/><Relationship Id="rId129" Type="http://schemas.openxmlformats.org/officeDocument/2006/relationships/externalLink" Target="externalLinks/externalLink121.xml"/><Relationship Id="rId54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67.xml"/><Relationship Id="rId96" Type="http://schemas.openxmlformats.org/officeDocument/2006/relationships/externalLink" Target="externalLinks/externalLink88.xml"/><Relationship Id="rId140" Type="http://schemas.openxmlformats.org/officeDocument/2006/relationships/externalLink" Target="externalLinks/externalLink132.xml"/><Relationship Id="rId161" Type="http://schemas.openxmlformats.org/officeDocument/2006/relationships/externalLink" Target="externalLinks/externalLink15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44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51" Type="http://schemas.openxmlformats.org/officeDocument/2006/relationships/externalLink" Target="externalLinks/externalLink143.xml"/><Relationship Id="rId156" Type="http://schemas.openxmlformats.org/officeDocument/2006/relationships/externalLink" Target="externalLinks/externalLink148.xml"/><Relationship Id="rId177" Type="http://schemas.openxmlformats.org/officeDocument/2006/relationships/theme" Target="theme/theme1.xml"/><Relationship Id="rId172" Type="http://schemas.openxmlformats.org/officeDocument/2006/relationships/externalLink" Target="externalLinks/externalLink164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externalLink" Target="externalLinks/externalLink138.xml"/><Relationship Id="rId167" Type="http://schemas.openxmlformats.org/officeDocument/2006/relationships/externalLink" Target="externalLinks/externalLink15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162" Type="http://schemas.openxmlformats.org/officeDocument/2006/relationships/externalLink" Target="externalLinks/externalLink15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157" Type="http://schemas.openxmlformats.org/officeDocument/2006/relationships/externalLink" Target="externalLinks/externalLink149.xml"/><Relationship Id="rId178" Type="http://schemas.openxmlformats.org/officeDocument/2006/relationships/styles" Target="style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52" Type="http://schemas.openxmlformats.org/officeDocument/2006/relationships/externalLink" Target="externalLinks/externalLink144.xml"/><Relationship Id="rId173" Type="http://schemas.openxmlformats.org/officeDocument/2006/relationships/externalLink" Target="externalLinks/externalLink165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168" Type="http://schemas.openxmlformats.org/officeDocument/2006/relationships/externalLink" Target="externalLinks/externalLink1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Relationship Id="rId163" Type="http://schemas.openxmlformats.org/officeDocument/2006/relationships/externalLink" Target="externalLinks/externalLink15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externalLink" Target="externalLinks/externalLink150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53" Type="http://schemas.openxmlformats.org/officeDocument/2006/relationships/externalLink" Target="externalLinks/externalLink145.xml"/><Relationship Id="rId174" Type="http://schemas.openxmlformats.org/officeDocument/2006/relationships/externalLink" Target="externalLinks/externalLink166.xml"/><Relationship Id="rId179" Type="http://schemas.openxmlformats.org/officeDocument/2006/relationships/sharedStrings" Target="sharedStrings.xml"/><Relationship Id="rId15" Type="http://schemas.openxmlformats.org/officeDocument/2006/relationships/externalLink" Target="externalLinks/externalLink7.xml"/><Relationship Id="rId36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43" Type="http://schemas.openxmlformats.org/officeDocument/2006/relationships/externalLink" Target="externalLinks/externalLink135.xml"/><Relationship Id="rId148" Type="http://schemas.openxmlformats.org/officeDocument/2006/relationships/externalLink" Target="externalLinks/externalLink140.xml"/><Relationship Id="rId164" Type="http://schemas.openxmlformats.org/officeDocument/2006/relationships/externalLink" Target="externalLinks/externalLink156.xml"/><Relationship Id="rId169" Type="http://schemas.openxmlformats.org/officeDocument/2006/relationships/externalLink" Target="externalLinks/externalLink1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80" Type="http://schemas.openxmlformats.org/officeDocument/2006/relationships/calcChain" Target="calcChain.xml"/><Relationship Id="rId26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externalLink" Target="externalLinks/externalLink146.xml"/><Relationship Id="rId175" Type="http://schemas.openxmlformats.org/officeDocument/2006/relationships/externalLink" Target="externalLinks/externalLink167.xml"/><Relationship Id="rId16" Type="http://schemas.openxmlformats.org/officeDocument/2006/relationships/externalLink" Target="externalLinks/externalLink8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90" Type="http://schemas.openxmlformats.org/officeDocument/2006/relationships/externalLink" Target="externalLinks/externalLink82.xml"/><Relationship Id="rId165" Type="http://schemas.openxmlformats.org/officeDocument/2006/relationships/externalLink" Target="externalLinks/externalLink157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Relationship Id="rId80" Type="http://schemas.openxmlformats.org/officeDocument/2006/relationships/externalLink" Target="externalLinks/externalLink72.xml"/><Relationship Id="rId155" Type="http://schemas.openxmlformats.org/officeDocument/2006/relationships/externalLink" Target="externalLinks/externalLink147.xml"/><Relationship Id="rId176" Type="http://schemas.openxmlformats.org/officeDocument/2006/relationships/externalLink" Target="externalLinks/externalLink168.xml"/><Relationship Id="rId17" Type="http://schemas.openxmlformats.org/officeDocument/2006/relationships/externalLink" Target="externalLinks/externalLink9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24" Type="http://schemas.openxmlformats.org/officeDocument/2006/relationships/externalLink" Target="externalLinks/externalLink116.xml"/><Relationship Id="rId70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137.xml"/><Relationship Id="rId166" Type="http://schemas.openxmlformats.org/officeDocument/2006/relationships/externalLink" Target="externalLinks/externalLink158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" name="TextBox 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" name="TextBox 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" name="TextBox 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" name="TextBox 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" name="TextBox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" name="TextBox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" name="TextBox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" name="TextBox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" name="TextBox 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" name="TextBox 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" name="TextBox 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" name="TextBox 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" name="TextBox 1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" name="TextBox 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" name="TextBox 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" name="TextBox 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" name="TextBox 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" name="TextBox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" name="TextBox 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" name="TextBox 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" name="TextBox 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" name="TextBox 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" name="TextBox 1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" name="TextBox 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" name="TextBox 1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" name="TextBox 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" name="TextBox 1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" name="TextBox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" name="TextBox 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" name="TextBox 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" name="TextBox 1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" name="TextBox 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" name="TextBox 1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" name="TextBox 1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" name="TextBox 1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" name="TextBox 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" name="TextBox 1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" name="TextBox 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" name="TextBox 1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" name="TextBox 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" name="TextBox 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" name="TextBox 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" name="TextBox 1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" name="TextBox 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" name="TextBox 1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" name="TextBox 1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" name="TextBox 1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0" name="TextBox 1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1" name="TextBox 1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2" name="TextBox 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3" name="TextBox 1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4" name="TextBox 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5" name="TextBox 1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6" name="TextBox 1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7" name="TextBox 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8" name="TextBox 1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79" name="TextBox 1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0" name="TextBox 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1" name="TextBox 1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2" name="TextBox 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3" name="TextBox 1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4" name="TextBox 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5" name="TextBox 1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6" name="TextBox 1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7" name="TextBox 1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8" name="TextBox 1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89" name="TextBox 1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0" name="TextBox 1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1" name="TextBox 1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2" name="TextBox 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3" name="TextBox 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4" name="TextBox 1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5" name="TextBox 1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6" name="TextBox 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7" name="TextBox 1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8" name="TextBox 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99" name="TextBox 1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0" name="TextBox 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1" name="TextBox 1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2" name="TextBox 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3" name="TextBox 1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4" name="TextBox 1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5" name="TextBox 1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6" name="TextBox 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7" name="TextBox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8" name="TextBox 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09" name="TextBox 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0" name="TextBox 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1" name="TextBox 1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2" name="TextBox 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3" name="TextBox 1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4" name="TextBox 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5" name="TextBox 1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6" name="TextBox 1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7" name="TextBox 1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8" name="TextBox 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19" name="TextBox 1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0" name="TextBox 1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1" name="TextBox 1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2" name="TextBox 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3" name="TextBox 1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4" name="TextBox 1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5" name="TextBox 1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6" name="TextBox 1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7" name="TextBox 1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8" name="TextBox 1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29" name="TextBox 1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0" name="TextBox 1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1" name="TextBox 1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2" name="TextBox 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3" name="TextBox 1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4" name="TextBox 1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5" name="TextBox 1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6" name="TextBox 1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7" name="TextBox 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8" name="TextBox 1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39" name="TextBox 1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0" name="TextBox 1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1" name="TextBox 1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2" name="TextBox 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3" name="TextBox 1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4" name="TextBox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5" name="TextBox 1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6" name="TextBox 1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7" name="TextBox 1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8" name="TextBox 1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49" name="TextBox 1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0" name="TextBox 1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1" name="TextBox 1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2" name="TextBox 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3" name="TextBox 1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4" name="TextBox 1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5" name="TextBox 1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6" name="TextBox 1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7" name="TextBox 1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8" name="TextBox 1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59" name="TextBox 1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0" name="TextBox 1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1" name="TextBox 1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2" name="TextBox 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3" name="TextBox 1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4" name="TextBox 1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5" name="TextBox 1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6" name="TextBox 1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7" name="TextBox 1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8" name="TextBox 1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69" name="TextBox 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0" name="TextBox 1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1" name="TextBox 1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2" name="TextBox 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3" name="TextBox 1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4" name="TextBox 1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5" name="TextBox 1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6" name="TextBox 1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7" name="TextBox 1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8" name="TextBox 1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79" name="TextBox 1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0" name="TextBox 1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1" name="TextBox 1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2" name="TextBox 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3" name="TextBox 1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4" name="TextBox 1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5" name="TextBox 1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6" name="TextBox 1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7" name="TextBox 1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8" name="TextBox 1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89" name="TextBox 1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0" name="TextBox 1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1" name="TextBox 1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2" name="TextBox 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3" name="TextBox 1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4" name="TextBox 1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5" name="TextBox 1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6" name="TextBox 1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7" name="TextBox 1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8" name="TextBox 1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199" name="TextBox 1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0" name="TextBox 1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1" name="TextBox 1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2" name="TextBox 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3" name="TextBox 1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4" name="TextBox 1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5" name="TextBox 1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6" name="TextBox 1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7" name="TextBox 1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8" name="TextBox 1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09" name="TextBox 1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0" name="TextBox 1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1" name="TextBox 1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2" name="TextBox 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3" name="TextBox 1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4" name="TextBox 1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5" name="TextBox 1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6" name="TextBox 1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7" name="TextBox 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8" name="TextBox 1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19" name="TextBox 1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0" name="TextBox 1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1" name="TextBox 1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2" name="TextBox 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3" name="TextBox 1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4" name="TextBox 1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5" name="TextBox 1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6" name="TextBox 1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7" name="TextBox 1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8" name="TextBox 1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29" name="TextBox 1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0" name="TextBox 1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1" name="TextBox 1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2" name="TextBox 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3" name="TextBox 1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4" name="TextBox 1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5" name="TextBox 1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6" name="TextBox 1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7" name="TextBox 1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8" name="TextBox 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39" name="TextBox 1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0" name="TextBox 1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1" name="TextBox 1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2" name="TextBox 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3" name="TextBox 1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4" name="TextBox 1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5" name="TextBox 1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6" name="TextBox 1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7" name="TextBox 1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8" name="TextBox 1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49" name="TextBox 1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0" name="TextBox 1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1" name="TextBox 1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2" name="TextBox 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3" name="TextBox 1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4" name="TextBox 1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5" name="TextBox 1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6" name="TextBox 1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7" name="TextBox 1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8" name="TextBox 1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59" name="TextBox 1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0" name="TextBox 1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1" name="TextBox 1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2" name="TextBox 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3" name="TextBox 1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4" name="TextBox 1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5" name="TextBox 1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6" name="TextBox 1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7" name="TextBox 1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8" name="TextBox 1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69" name="TextBox 1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0" name="TextBox 1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1" name="TextBox 1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2" name="TextBox 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3" name="TextBox 1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4" name="TextBox 1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5" name="TextBox 1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6" name="TextBox 1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7" name="TextBox 1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8" name="TextBox 1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79" name="TextBox 1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0" name="TextBox 1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1" name="TextBox 1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2" name="TextBox 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3" name="TextBox 1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4" name="TextBox 1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5" name="TextBox 1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6" name="TextBox 1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7" name="TextBox 1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8" name="TextBox 1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89" name="TextBox 1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0" name="TextBox 1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1" name="TextBox 1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2" name="TextBox 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3" name="TextBox 1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4" name="TextBox 1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5" name="TextBox 1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6" name="TextBox 1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7" name="TextBox 1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8" name="TextBox 1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299" name="TextBox 1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0" name="TextBox 1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1" name="TextBox 1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2" name="TextBox 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3" name="TextBox 1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4" name="TextBox 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5" name="TextBox 1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6" name="TextBox 1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7" name="TextBox 1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8" name="TextBox 1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09" name="TextBox 1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0" name="TextBox 1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1" name="TextBox 1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2" name="TextBox 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3" name="TextBox 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4" name="TextBox 1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5" name="TextBox 1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6" name="TextBox 1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7" name="TextBox 1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8" name="TextBox 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19" name="TextBox 1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0" name="TextBox 1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1" name="TextBox 1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2" name="TextBox 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3" name="TextBox 1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4" name="TextBox 1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5" name="TextBox 1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6" name="TextBox 1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7" name="TextBox 1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8" name="TextBox 1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29" name="TextBox 1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0" name="TextBox 1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1" name="TextBox 1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2" name="TextBox 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3" name="TextBox 1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4" name="TextBox 1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5" name="TextBox 1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6" name="TextBox 1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7" name="TextBox 1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8" name="TextBox 1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39" name="TextBox 1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0" name="TextBox 1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1" name="TextBox 1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2" name="TextBox 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3" name="TextBox 1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4" name="TextBox 1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5" name="TextBox 1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6" name="TextBox 1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7" name="TextBox 1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8" name="TextBox 1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49" name="TextBox 1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0" name="TextBox 1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1" name="TextBox 1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2" name="TextBox 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3" name="TextBox 1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4" name="TextBox 1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5" name="TextBox 1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6" name="TextBox 1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7" name="TextBox 1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8" name="TextBox 1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59" name="TextBox 1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0" name="TextBox 1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1" name="TextBox 1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2" name="TextBox 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3" name="TextBox 1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4" name="TextBox 1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5" name="TextBox 1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6" name="TextBox 1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7" name="TextBox 1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8" name="TextBox 1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69" name="TextBox 1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0" name="TextBox 1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1" name="TextBox 1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2" name="TextBox 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3" name="TextBox 1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4" name="TextBox 1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5" name="TextBox 1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6" name="TextBox 1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7" name="TextBox 1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8" name="TextBox 1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79" name="TextBox 1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0" name="TextBox 1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1" name="TextBox 1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2" name="TextBox 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3" name="TextBox 1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4" name="TextBox 1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5" name="TextBox 1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6" name="TextBox 1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7" name="TextBox 1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8" name="TextBox 1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89" name="TextBox 1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0" name="TextBox 1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1" name="TextBox 1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2" name="TextBox 1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3" name="TextBox 1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4" name="TextBox 1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5" name="TextBox 1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6" name="TextBox 1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7" name="TextBox 1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8" name="TextBox 1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399" name="TextBox 1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0" name="TextBox 1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1" name="TextBox 1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2" name="TextBox 1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3" name="TextBox 1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4" name="TextBox 1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5" name="TextBox 1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6" name="TextBox 1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7" name="TextBox 1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8" name="TextBox 1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09" name="TextBox 1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0" name="TextBox 1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1" name="TextBox 1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2" name="TextBox 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3" name="TextBox 1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4" name="TextBox 1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5" name="TextBox 1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6" name="TextBox 1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7" name="TextBox 1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8" name="TextBox 1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19" name="TextBox 1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0" name="TextBox 1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1" name="TextBox 1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2" name="TextBox 1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3" name="TextBox 1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4" name="TextBox 1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5" name="TextBox 1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6" name="TextBox 1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7" name="TextBox 1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8" name="TextBox 1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29" name="TextBox 1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0" name="TextBox 1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1" name="TextBox 1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2" name="TextBox 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3" name="TextBox 1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4" name="TextBox 1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5" name="TextBox 1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6" name="TextBox 1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7" name="TextBox 1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8" name="TextBox 1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39" name="TextBox 1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0" name="TextBox 1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1" name="TextBox 1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2" name="TextBox 1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3" name="TextBox 1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4" name="TextBox 1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5" name="TextBox 1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6" name="TextBox 1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7" name="TextBox 1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8" name="TextBox 1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49" name="TextBox 1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0" name="TextBox 1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1" name="TextBox 1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2" name="TextBox 1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3" name="TextBox 1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4" name="TextBox 1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5" name="TextBox 1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6" name="TextBox 1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7" name="TextBox 1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8" name="TextBox 1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59" name="TextBox 1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0" name="TextBox 1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1" name="TextBox 1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2" name="TextBox 1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3" name="TextBox 1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4" name="TextBox 1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5" name="TextBox 1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6" name="TextBox 1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7" name="TextBox 1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8" name="TextBox 1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69" name="TextBox 1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0" name="TextBox 1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1" name="TextBox 1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2" name="TextBox 1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3" name="TextBox 1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4" name="TextBox 1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5" name="TextBox 1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6" name="TextBox 1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7" name="TextBox 1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8" name="TextBox 1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79" name="TextBox 1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0" name="TextBox 1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1" name="TextBox 1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2" name="TextBox 1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3" name="TextBox 1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4" name="TextBox 1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5" name="TextBox 1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6" name="TextBox 1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7" name="TextBox 1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8" name="TextBox 1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89" name="TextBox 1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0" name="TextBox 1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1" name="TextBox 1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2" name="TextBox 1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3" name="TextBox 1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4" name="TextBox 1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5" name="TextBox 1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6" name="TextBox 1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7" name="TextBox 1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8" name="TextBox 1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499" name="TextBox 1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0" name="TextBox 1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1" name="TextBox 1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2" name="TextBox 1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3" name="TextBox 1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4" name="TextBox 1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5" name="TextBox 1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6" name="TextBox 1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7" name="TextBox 1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8" name="TextBox 1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09" name="TextBox 1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0" name="TextBox 1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1" name="TextBox 1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2" name="TextBox 1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3" name="TextBox 1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4" name="TextBox 1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5" name="TextBox 1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6" name="TextBox 1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7" name="TextBox 1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8" name="TextBox 1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19" name="TextBox 1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0" name="TextBox 1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1" name="TextBox 1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2" name="TextBox 1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3" name="TextBox 1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4" name="TextBox 1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5" name="TextBox 1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6" name="TextBox 1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7" name="TextBox 1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8" name="TextBox 1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29" name="TextBox 1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0" name="TextBox 1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1" name="TextBox 1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2" name="TextBox 1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3" name="TextBox 1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4" name="TextBox 1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5" name="TextBox 1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6" name="TextBox 1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7" name="TextBox 1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8" name="TextBox 1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39" name="TextBox 1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0" name="TextBox 1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1" name="TextBox 1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2" name="TextBox 1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3" name="TextBox 1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4" name="TextBox 1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5" name="TextBox 1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6" name="TextBox 1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7" name="TextBox 1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8" name="TextBox 1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49" name="TextBox 1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0" name="TextBox 1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1" name="TextBox 1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2" name="TextBox 1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3" name="TextBox 1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4" name="TextBox 1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5" name="TextBox 1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6" name="TextBox 1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7" name="TextBox 1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8" name="TextBox 1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59" name="TextBox 1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0" name="TextBox 1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1" name="TextBox 1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2" name="TextBox 1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3" name="TextBox 1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4" name="TextBox 1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5" name="TextBox 1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6" name="TextBox 1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7" name="TextBox 1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8" name="TextBox 1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69" name="TextBox 1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0" name="TextBox 1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1" name="TextBox 1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2" name="TextBox 1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3" name="TextBox 1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4" name="TextBox 1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5" name="TextBox 1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6" name="TextBox 1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7" name="TextBox 1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8" name="TextBox 1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79" name="TextBox 1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0" name="TextBox 1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1" name="TextBox 1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2" name="TextBox 1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3" name="TextBox 1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4" name="TextBox 1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5" name="TextBox 1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6" name="TextBox 1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7" name="TextBox 1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8" name="TextBox 1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89" name="TextBox 1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0" name="TextBox 1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1" name="TextBox 1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2" name="TextBox 1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3" name="TextBox 1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4" name="TextBox 1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5" name="TextBox 1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6" name="TextBox 1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7" name="TextBox 1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8" name="TextBox 1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599" name="TextBox 1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0" name="TextBox 1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1" name="TextBox 1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2" name="TextBox 1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3" name="TextBox 1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4" name="TextBox 1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5" name="TextBox 1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6" name="TextBox 1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7" name="TextBox 1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8" name="TextBox 1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09" name="TextBox 1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0" name="TextBox 1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1" name="TextBox 1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2" name="TextBox 1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3" name="TextBox 1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4" name="TextBox 1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5" name="TextBox 1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6" name="TextBox 1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7" name="TextBox 1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8" name="TextBox 1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19" name="TextBox 1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0" name="TextBox 1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1" name="TextBox 1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2" name="TextBox 1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3" name="TextBox 1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4" name="TextBox 1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5" name="TextBox 1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6" name="TextBox 1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7" name="TextBox 1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8" name="TextBox 1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29" name="TextBox 1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0" name="TextBox 1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1" name="TextBox 1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2" name="TextBox 1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3" name="TextBox 1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4" name="TextBox 1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5" name="TextBox 1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6" name="TextBox 1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7" name="TextBox 1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8" name="TextBox 1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39" name="TextBox 1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0" name="TextBox 1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1" name="TextBox 1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2" name="TextBox 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3" name="TextBox 1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4" name="TextBox 1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5" name="TextBox 1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6" name="TextBox 1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7" name="TextBox 1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8" name="TextBox 1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49" name="TextBox 1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0" name="TextBox 1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1" name="TextBox 1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2" name="TextBox 1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3" name="TextBox 1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4" name="TextBox 1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5" name="TextBox 1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6" name="TextBox 1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7" name="TextBox 1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8" name="TextBox 1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59" name="TextBox 1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0" name="TextBox 1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1" name="TextBox 1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2" name="TextBox 1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3" name="TextBox 1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4" name="TextBox 1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5" name="TextBox 1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6" name="TextBox 1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7" name="TextBox 1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8" name="TextBox 1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69" name="TextBox 1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0" name="TextBox 1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1" name="TextBox 1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2" name="TextBox 1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3" name="TextBox 1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4" name="TextBox 1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5" name="TextBox 1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6" name="TextBox 1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7" name="TextBox 1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8" name="TextBox 1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79" name="TextBox 1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0" name="TextBox 1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1" name="TextBox 1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2" name="TextBox 1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3" name="TextBox 1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4" name="TextBox 1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5" name="TextBox 1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6" name="TextBox 1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7" name="TextBox 1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8" name="TextBox 1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89" name="TextBox 1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0" name="TextBox 1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1" name="TextBox 1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2" name="TextBox 1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3" name="TextBox 1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4" name="TextBox 1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5" name="TextBox 1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6" name="TextBox 1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7" name="TextBox 1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8" name="TextBox 1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615</xdr:row>
      <xdr:rowOff>0</xdr:rowOff>
    </xdr:from>
    <xdr:ext cx="184731" cy="264560"/>
    <xdr:sp macro="" textlink="">
      <xdr:nvSpPr>
        <xdr:cNvPr id="699" name="TextBox 1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 txBox="1"/>
      </xdr:nvSpPr>
      <xdr:spPr>
        <a:xfrm>
          <a:off x="1590675" y="1606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794</xdr:row>
      <xdr:rowOff>0</xdr:rowOff>
    </xdr:from>
    <xdr:ext cx="184731" cy="264560"/>
    <xdr:sp macro="" textlink="">
      <xdr:nvSpPr>
        <xdr:cNvPr id="700" name="TextBox 1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 txBox="1"/>
      </xdr:nvSpPr>
      <xdr:spPr>
        <a:xfrm>
          <a:off x="1638300" y="115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1" name="TextBox 1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2" name="TextBox 1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3" name="TextBox 1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4" name="TextBox 1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5" name="TextBox 1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6" name="TextBox 1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7" name="TextBox 1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8" name="TextBox 1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09" name="TextBox 1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0" name="TextBox 1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1" name="TextBox 1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2" name="TextBox 1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3" name="TextBox 1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4" name="TextBox 1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5" name="TextBox 1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6" name="TextBox 1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7" name="TextBox 1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8" name="TextBox 1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19" name="TextBox 1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0" name="TextBox 1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1" name="TextBox 1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2" name="TextBox 1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3" name="TextBox 1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4" name="TextBox 1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5" name="TextBox 1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6" name="TextBox 1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7" name="TextBox 1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8" name="TextBox 1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29" name="TextBox 1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0" name="TextBox 1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1" name="TextBox 1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2" name="TextBox 1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3" name="TextBox 1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4" name="TextBox 1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5" name="TextBox 1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6" name="TextBox 1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7" name="TextBox 1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8" name="TextBox 1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39" name="TextBox 1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0" name="TextBox 1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1" name="TextBox 1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2" name="TextBox 1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3" name="TextBox 1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4" name="TextBox 1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5" name="TextBox 1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6" name="TextBox 1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7" name="TextBox 1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8" name="TextBox 1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49" name="TextBox 1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0" name="TextBox 1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1" name="TextBox 1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2" name="TextBox 1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3" name="TextBox 1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4" name="TextBox 1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5" name="TextBox 1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6" name="TextBox 1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7" name="TextBox 1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8" name="TextBox 1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59" name="TextBox 1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0" name="TextBox 1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1" name="TextBox 1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2" name="TextBox 1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3" name="TextBox 1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4" name="TextBox 1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5" name="TextBox 1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6" name="TextBox 1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7" name="TextBox 1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8" name="TextBox 1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69" name="TextBox 1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0" name="TextBox 1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1" name="TextBox 1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2" name="TextBox 1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3" name="TextBox 1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4" name="TextBox 1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5" name="TextBox 1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6" name="TextBox 1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7" name="TextBox 1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8" name="TextBox 1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79" name="TextBox 1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0" name="TextBox 1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1" name="TextBox 1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2" name="TextBox 1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3" name="TextBox 1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4" name="TextBox 1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5" name="TextBox 1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6" name="TextBox 1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7" name="TextBox 1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8" name="TextBox 1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89" name="TextBox 1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0" name="TextBox 1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1" name="TextBox 1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2" name="TextBox 1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3" name="TextBox 1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4" name="TextBox 1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5" name="TextBox 1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6" name="TextBox 1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7" name="TextBox 1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8" name="TextBox 1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799" name="TextBox 1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0" name="TextBox 1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1" name="TextBox 1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2" name="TextBox 1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3" name="TextBox 1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4" name="TextBox 1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5" name="TextBox 1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6" name="TextBox 1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7" name="TextBox 1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8" name="TextBox 1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09" name="TextBox 1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0" name="TextBox 1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1" name="TextBox 1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2" name="TextBox 1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3" name="TextBox 1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4" name="TextBox 1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5" name="TextBox 1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6" name="TextBox 1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7" name="TextBox 1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8" name="TextBox 1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19" name="TextBox 1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0" name="TextBox 1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1" name="TextBox 1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2" name="TextBox 1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3" name="TextBox 1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4" name="TextBox 1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5" name="TextBox 1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6" name="TextBox 1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7" name="TextBox 1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8" name="TextBox 1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29" name="TextBox 1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0" name="TextBox 1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1" name="TextBox 1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2" name="TextBox 1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3" name="TextBox 1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4" name="TextBox 1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5" name="TextBox 1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6" name="TextBox 1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7" name="TextBox 1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8" name="TextBox 1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39" name="TextBox 1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0" name="TextBox 1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1" name="TextBox 1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2" name="TextBox 1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3" name="TextBox 1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4" name="TextBox 1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5" name="TextBox 1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6" name="TextBox 1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7" name="TextBox 1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8" name="TextBox 1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49" name="TextBox 1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0" name="TextBox 1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1" name="TextBox 1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2" name="TextBox 1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3" name="TextBox 1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4" name="TextBox 1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5" name="TextBox 1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6" name="TextBox 1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7" name="TextBox 1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8" name="TextBox 1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59" name="TextBox 1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0" name="TextBox 1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1" name="TextBox 1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2" name="TextBox 1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3" name="TextBox 1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4" name="TextBox 1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5" name="TextBox 1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6" name="TextBox 1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7" name="TextBox 1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8" name="TextBox 1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69" name="TextBox 1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0" name="TextBox 1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1" name="TextBox 1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2" name="TextBox 1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3" name="TextBox 1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4" name="TextBox 1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5" name="TextBox 1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6" name="TextBox 1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7" name="TextBox 1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8" name="TextBox 1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79" name="TextBox 1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0" name="TextBox 1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1" name="TextBox 1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2" name="TextBox 1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3" name="TextBox 1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4" name="TextBox 1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5" name="TextBox 1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6" name="TextBox 1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7" name="TextBox 1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8" name="TextBox 1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89" name="TextBox 1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0" name="TextBox 1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1" name="TextBox 1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2" name="TextBox 1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3" name="TextBox 1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4" name="TextBox 1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5" name="TextBox 1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6" name="TextBox 1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7" name="TextBox 1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8" name="TextBox 1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899" name="TextBox 1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0" name="TextBox 1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1" name="TextBox 1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2" name="TextBox 1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3" name="TextBox 1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4" name="TextBox 1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5" name="TextBox 1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6" name="TextBox 1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7" name="TextBox 1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8" name="TextBox 1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09" name="TextBox 1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0" name="TextBox 1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1" name="TextBox 1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2" name="TextBox 1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3" name="TextBox 1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4" name="TextBox 1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5" name="TextBox 1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6" name="TextBox 1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7" name="TextBox 1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8" name="TextBox 1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19" name="TextBox 1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0" name="TextBox 1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1" name="TextBox 1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2" name="TextBox 1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3" name="TextBox 1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4" name="TextBox 1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5" name="TextBox 1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6" name="TextBox 1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7" name="TextBox 1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8" name="TextBox 1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29" name="TextBox 1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0" name="TextBox 1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1" name="TextBox 1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2" name="TextBox 1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3" name="TextBox 1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4" name="TextBox 1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5" name="TextBox 1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6" name="TextBox 1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7" name="TextBox 1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8" name="TextBox 1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39" name="TextBox 1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0" name="TextBox 1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1" name="TextBox 1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2" name="TextBox 1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3" name="TextBox 1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4" name="TextBox 1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5" name="TextBox 1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6" name="TextBox 1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7" name="TextBox 1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8" name="TextBox 1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49" name="TextBox 1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0" name="TextBox 1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1" name="TextBox 1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2" name="TextBox 1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3" name="TextBox 1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4" name="TextBox 1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5" name="TextBox 1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6" name="TextBox 1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7" name="TextBox 1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8" name="TextBox 1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59" name="TextBox 1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0" name="TextBox 1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1" name="TextBox 1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2" name="TextBox 1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3" name="TextBox 1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4" name="TextBox 1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5" name="TextBox 1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6" name="TextBox 1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7" name="TextBox 1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8" name="TextBox 1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69" name="TextBox 1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0" name="TextBox 1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1" name="TextBox 1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2" name="TextBox 1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3" name="TextBox 1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4" name="TextBox 1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5" name="TextBox 1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6" name="TextBox 1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7" name="TextBox 1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8" name="TextBox 1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79" name="TextBox 1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0" name="TextBox 1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1" name="TextBox 1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2" name="TextBox 1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3" name="TextBox 1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4" name="TextBox 1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5" name="TextBox 1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6" name="TextBox 1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7" name="TextBox 1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8" name="TextBox 1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89" name="TextBox 1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0" name="TextBox 1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1" name="TextBox 1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2" name="TextBox 1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3" name="TextBox 1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4" name="TextBox 1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5" name="TextBox 1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 txBox="1"/>
      </xdr:nvSpPr>
      <xdr:spPr>
        <a:xfrm>
          <a:off x="1638300" y="18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6" name="TextBox 1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 txBox="1"/>
      </xdr:nvSpPr>
      <xdr:spPr>
        <a:xfrm>
          <a:off x="1638300" y="18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7" name="TextBox 1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 txBox="1"/>
      </xdr:nvSpPr>
      <xdr:spPr>
        <a:xfrm>
          <a:off x="1638300" y="18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8" name="TextBox 1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 txBox="1"/>
      </xdr:nvSpPr>
      <xdr:spPr>
        <a:xfrm>
          <a:off x="1638300" y="18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999" name="TextBox 1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1000" name="TextBox 1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1001" name="TextBox 1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964</xdr:row>
      <xdr:rowOff>0</xdr:rowOff>
    </xdr:from>
    <xdr:ext cx="184731" cy="264560"/>
    <xdr:sp macro="" textlink="">
      <xdr:nvSpPr>
        <xdr:cNvPr id="1002" name="TextBox 1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 txBox="1"/>
      </xdr:nvSpPr>
      <xdr:spPr>
        <a:xfrm>
          <a:off x="1638300" y="139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795</xdr:row>
      <xdr:rowOff>0</xdr:rowOff>
    </xdr:from>
    <xdr:ext cx="184731" cy="264560"/>
    <xdr:sp macro="" textlink="">
      <xdr:nvSpPr>
        <xdr:cNvPr id="1003" name="TextBox 1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 txBox="1"/>
      </xdr:nvSpPr>
      <xdr:spPr>
        <a:xfrm>
          <a:off x="2352675" y="32993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795</xdr:row>
      <xdr:rowOff>0</xdr:rowOff>
    </xdr:from>
    <xdr:ext cx="184731" cy="264560"/>
    <xdr:sp macro="" textlink="">
      <xdr:nvSpPr>
        <xdr:cNvPr id="1004" name="TextBox 1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 txBox="1"/>
      </xdr:nvSpPr>
      <xdr:spPr>
        <a:xfrm>
          <a:off x="2352675" y="27483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795</xdr:row>
      <xdr:rowOff>0</xdr:rowOff>
    </xdr:from>
    <xdr:ext cx="184731" cy="264560"/>
    <xdr:sp macro="" textlink="">
      <xdr:nvSpPr>
        <xdr:cNvPr id="1005" name="TextBox 1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 txBox="1"/>
      </xdr:nvSpPr>
      <xdr:spPr>
        <a:xfrm>
          <a:off x="2352675" y="27483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795</xdr:row>
      <xdr:rowOff>0</xdr:rowOff>
    </xdr:from>
    <xdr:ext cx="184731" cy="264560"/>
    <xdr:sp macro="" textlink="">
      <xdr:nvSpPr>
        <xdr:cNvPr id="1006" name="TextBox 1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 txBox="1"/>
      </xdr:nvSpPr>
      <xdr:spPr>
        <a:xfrm>
          <a:off x="2352675" y="27483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795</xdr:row>
      <xdr:rowOff>0</xdr:rowOff>
    </xdr:from>
    <xdr:ext cx="184731" cy="264560"/>
    <xdr:sp macro="" textlink="">
      <xdr:nvSpPr>
        <xdr:cNvPr id="1007" name="TextBox 1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 txBox="1"/>
      </xdr:nvSpPr>
      <xdr:spPr>
        <a:xfrm>
          <a:off x="2352675" y="27483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795</xdr:row>
      <xdr:rowOff>0</xdr:rowOff>
    </xdr:from>
    <xdr:ext cx="184731" cy="264560"/>
    <xdr:sp macro="" textlink="">
      <xdr:nvSpPr>
        <xdr:cNvPr id="1008" name="TextBox 1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 txBox="1"/>
      </xdr:nvSpPr>
      <xdr:spPr>
        <a:xfrm>
          <a:off x="2352675" y="27483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876</xdr:row>
      <xdr:rowOff>0</xdr:rowOff>
    </xdr:from>
    <xdr:ext cx="184731" cy="264560"/>
    <xdr:sp macro="" textlink="">
      <xdr:nvSpPr>
        <xdr:cNvPr id="1009" name="TextBox 1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 txBox="1"/>
      </xdr:nvSpPr>
      <xdr:spPr>
        <a:xfrm>
          <a:off x="2352675" y="28392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876</xdr:row>
      <xdr:rowOff>0</xdr:rowOff>
    </xdr:from>
    <xdr:ext cx="184731" cy="264560"/>
    <xdr:sp macro="" textlink="">
      <xdr:nvSpPr>
        <xdr:cNvPr id="1010" name="TextBox 1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 txBox="1"/>
      </xdr:nvSpPr>
      <xdr:spPr>
        <a:xfrm>
          <a:off x="2352675" y="28392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876</xdr:row>
      <xdr:rowOff>0</xdr:rowOff>
    </xdr:from>
    <xdr:ext cx="184731" cy="264560"/>
    <xdr:sp macro="" textlink="">
      <xdr:nvSpPr>
        <xdr:cNvPr id="1011" name="TextBox 1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 txBox="1"/>
      </xdr:nvSpPr>
      <xdr:spPr>
        <a:xfrm>
          <a:off x="2352675" y="28392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876</xdr:row>
      <xdr:rowOff>0</xdr:rowOff>
    </xdr:from>
    <xdr:ext cx="184731" cy="264560"/>
    <xdr:sp macro="" textlink="">
      <xdr:nvSpPr>
        <xdr:cNvPr id="1012" name="TextBox 1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 txBox="1"/>
      </xdr:nvSpPr>
      <xdr:spPr>
        <a:xfrm>
          <a:off x="2352675" y="28392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3" name="TextBox 1">
          <a:extLst>
            <a:ext uri="{FF2B5EF4-FFF2-40B4-BE49-F238E27FC236}">
              <a16:creationId xmlns:a16="http://schemas.microsoft.com/office/drawing/2014/main" id="{84B15450-6112-4192-BEC6-DA2DE3EA2093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4" name="TextBox 1">
          <a:extLst>
            <a:ext uri="{FF2B5EF4-FFF2-40B4-BE49-F238E27FC236}">
              <a16:creationId xmlns:a16="http://schemas.microsoft.com/office/drawing/2014/main" id="{5F1E4272-2177-43AB-99B6-CF746F9FDCB6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5" name="TextBox 1">
          <a:extLst>
            <a:ext uri="{FF2B5EF4-FFF2-40B4-BE49-F238E27FC236}">
              <a16:creationId xmlns:a16="http://schemas.microsoft.com/office/drawing/2014/main" id="{AD597C42-9210-4C3C-8A63-32B5B0EDC27E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6" name="TextBox 1">
          <a:extLst>
            <a:ext uri="{FF2B5EF4-FFF2-40B4-BE49-F238E27FC236}">
              <a16:creationId xmlns:a16="http://schemas.microsoft.com/office/drawing/2014/main" id="{94DA67B6-D26B-411D-A20E-9C147961C2D7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7" name="TextBox 1">
          <a:extLst>
            <a:ext uri="{FF2B5EF4-FFF2-40B4-BE49-F238E27FC236}">
              <a16:creationId xmlns:a16="http://schemas.microsoft.com/office/drawing/2014/main" id="{33E19A8A-216F-4EAB-AA7D-E2DDBE8230CF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8" name="TextBox 1">
          <a:extLst>
            <a:ext uri="{FF2B5EF4-FFF2-40B4-BE49-F238E27FC236}">
              <a16:creationId xmlns:a16="http://schemas.microsoft.com/office/drawing/2014/main" id="{7396C2F0-3DDA-4079-8F4C-CDE370E7C74E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19" name="TextBox 1">
          <a:extLst>
            <a:ext uri="{FF2B5EF4-FFF2-40B4-BE49-F238E27FC236}">
              <a16:creationId xmlns:a16="http://schemas.microsoft.com/office/drawing/2014/main" id="{8F0031AB-2C47-4B53-BABC-8D3DCBFB83D7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20" name="TextBox 1">
          <a:extLst>
            <a:ext uri="{FF2B5EF4-FFF2-40B4-BE49-F238E27FC236}">
              <a16:creationId xmlns:a16="http://schemas.microsoft.com/office/drawing/2014/main" id="{8F19C1F4-55FA-410D-B6CA-65015F0497FC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21" name="TextBox 1">
          <a:extLst>
            <a:ext uri="{FF2B5EF4-FFF2-40B4-BE49-F238E27FC236}">
              <a16:creationId xmlns:a16="http://schemas.microsoft.com/office/drawing/2014/main" id="{0B9AD641-8F75-442A-AEAF-2BB45770571B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22" name="TextBox 1">
          <a:extLst>
            <a:ext uri="{FF2B5EF4-FFF2-40B4-BE49-F238E27FC236}">
              <a16:creationId xmlns:a16="http://schemas.microsoft.com/office/drawing/2014/main" id="{D29168B3-3C3F-495A-8B92-3CC468E4344D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23" name="TextBox 1">
          <a:extLst>
            <a:ext uri="{FF2B5EF4-FFF2-40B4-BE49-F238E27FC236}">
              <a16:creationId xmlns:a16="http://schemas.microsoft.com/office/drawing/2014/main" id="{342A9D7A-CD0B-469A-B631-00EDA03D8478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42</xdr:row>
      <xdr:rowOff>0</xdr:rowOff>
    </xdr:from>
    <xdr:ext cx="184731" cy="264560"/>
    <xdr:sp macro="" textlink="">
      <xdr:nvSpPr>
        <xdr:cNvPr id="1024" name="TextBox 1">
          <a:extLst>
            <a:ext uri="{FF2B5EF4-FFF2-40B4-BE49-F238E27FC236}">
              <a16:creationId xmlns:a16="http://schemas.microsoft.com/office/drawing/2014/main" id="{A2E107A5-0E5E-4C4F-8FDF-F3DAF0436E89}"/>
            </a:ext>
          </a:extLst>
        </xdr:cNvPr>
        <xdr:cNvSpPr txBox="1"/>
      </xdr:nvSpPr>
      <xdr:spPr>
        <a:xfrm>
          <a:off x="1638300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25" name="TextBox 1">
          <a:extLst>
            <a:ext uri="{FF2B5EF4-FFF2-40B4-BE49-F238E27FC236}">
              <a16:creationId xmlns:a16="http://schemas.microsoft.com/office/drawing/2014/main" id="{F176D863-EBD7-49FA-8B25-370FC645DED2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26" name="TextBox 1">
          <a:extLst>
            <a:ext uri="{FF2B5EF4-FFF2-40B4-BE49-F238E27FC236}">
              <a16:creationId xmlns:a16="http://schemas.microsoft.com/office/drawing/2014/main" id="{AFF55C1D-0FD2-4400-B8AD-FFD3511636FA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27" name="TextBox 1">
          <a:extLst>
            <a:ext uri="{FF2B5EF4-FFF2-40B4-BE49-F238E27FC236}">
              <a16:creationId xmlns:a16="http://schemas.microsoft.com/office/drawing/2014/main" id="{CD302301-2C65-4A3D-8696-55F7411300AA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28" name="TextBox 1">
          <a:extLst>
            <a:ext uri="{FF2B5EF4-FFF2-40B4-BE49-F238E27FC236}">
              <a16:creationId xmlns:a16="http://schemas.microsoft.com/office/drawing/2014/main" id="{797D4F9D-A3F4-4EAC-AB75-1FCFA4E94EC7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29" name="TextBox 1">
          <a:extLst>
            <a:ext uri="{FF2B5EF4-FFF2-40B4-BE49-F238E27FC236}">
              <a16:creationId xmlns:a16="http://schemas.microsoft.com/office/drawing/2014/main" id="{057CB14D-23C2-4143-8AF4-1D2AE37798EF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0" name="TextBox 1">
          <a:extLst>
            <a:ext uri="{FF2B5EF4-FFF2-40B4-BE49-F238E27FC236}">
              <a16:creationId xmlns:a16="http://schemas.microsoft.com/office/drawing/2014/main" id="{3F4D942D-3780-4D9E-A7B5-D835E1596C07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1" name="TextBox 1">
          <a:extLst>
            <a:ext uri="{FF2B5EF4-FFF2-40B4-BE49-F238E27FC236}">
              <a16:creationId xmlns:a16="http://schemas.microsoft.com/office/drawing/2014/main" id="{5B6AB59F-6E17-443F-8294-EC90E0CB6C06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2" name="TextBox 1">
          <a:extLst>
            <a:ext uri="{FF2B5EF4-FFF2-40B4-BE49-F238E27FC236}">
              <a16:creationId xmlns:a16="http://schemas.microsoft.com/office/drawing/2014/main" id="{133F2F3C-35A1-4A18-8393-39B9AFEA4A17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3" name="TextBox 1">
          <a:extLst>
            <a:ext uri="{FF2B5EF4-FFF2-40B4-BE49-F238E27FC236}">
              <a16:creationId xmlns:a16="http://schemas.microsoft.com/office/drawing/2014/main" id="{AFD9F1F1-8255-4822-B3B9-F47AE929ACE6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4" name="TextBox 1">
          <a:extLst>
            <a:ext uri="{FF2B5EF4-FFF2-40B4-BE49-F238E27FC236}">
              <a16:creationId xmlns:a16="http://schemas.microsoft.com/office/drawing/2014/main" id="{4C38A254-9926-4A60-AB67-0C89217C5C58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5" name="TextBox 1">
          <a:extLst>
            <a:ext uri="{FF2B5EF4-FFF2-40B4-BE49-F238E27FC236}">
              <a16:creationId xmlns:a16="http://schemas.microsoft.com/office/drawing/2014/main" id="{2153F207-2181-4717-B934-6F4AA90F4555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6" name="TextBox 1">
          <a:extLst>
            <a:ext uri="{FF2B5EF4-FFF2-40B4-BE49-F238E27FC236}">
              <a16:creationId xmlns:a16="http://schemas.microsoft.com/office/drawing/2014/main" id="{B1EAFA61-3ECD-4A33-8C40-76FD7E31F128}"/>
            </a:ext>
          </a:extLst>
        </xdr:cNvPr>
        <xdr:cNvSpPr txBox="1"/>
      </xdr:nvSpPr>
      <xdr:spPr>
        <a:xfrm>
          <a:off x="163830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7" name="TextBox 1">
          <a:extLst>
            <a:ext uri="{FF2B5EF4-FFF2-40B4-BE49-F238E27FC236}">
              <a16:creationId xmlns:a16="http://schemas.microsoft.com/office/drawing/2014/main" id="{C574F8BF-F967-4915-9C26-BECF2A304BB8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8" name="TextBox 1">
          <a:extLst>
            <a:ext uri="{FF2B5EF4-FFF2-40B4-BE49-F238E27FC236}">
              <a16:creationId xmlns:a16="http://schemas.microsoft.com/office/drawing/2014/main" id="{9D2798CE-E81A-4629-860B-F603FFC5236F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39" name="TextBox 1">
          <a:extLst>
            <a:ext uri="{FF2B5EF4-FFF2-40B4-BE49-F238E27FC236}">
              <a16:creationId xmlns:a16="http://schemas.microsoft.com/office/drawing/2014/main" id="{0474FBD9-8C10-4510-BD39-37A73DB3B330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0" name="TextBox 1">
          <a:extLst>
            <a:ext uri="{FF2B5EF4-FFF2-40B4-BE49-F238E27FC236}">
              <a16:creationId xmlns:a16="http://schemas.microsoft.com/office/drawing/2014/main" id="{4154748C-3A98-4F04-A14F-E4D42CEED12D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1" name="TextBox 1">
          <a:extLst>
            <a:ext uri="{FF2B5EF4-FFF2-40B4-BE49-F238E27FC236}">
              <a16:creationId xmlns:a16="http://schemas.microsoft.com/office/drawing/2014/main" id="{890DF288-590E-4639-A9CA-BF04453E7A8C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2" name="TextBox 1">
          <a:extLst>
            <a:ext uri="{FF2B5EF4-FFF2-40B4-BE49-F238E27FC236}">
              <a16:creationId xmlns:a16="http://schemas.microsoft.com/office/drawing/2014/main" id="{CD3E2B19-329B-42A8-9604-C0C1A1995B3A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3" name="TextBox 1">
          <a:extLst>
            <a:ext uri="{FF2B5EF4-FFF2-40B4-BE49-F238E27FC236}">
              <a16:creationId xmlns:a16="http://schemas.microsoft.com/office/drawing/2014/main" id="{9007A2BB-481C-4A82-BF50-AD57AC7C3491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4" name="TextBox 1">
          <a:extLst>
            <a:ext uri="{FF2B5EF4-FFF2-40B4-BE49-F238E27FC236}">
              <a16:creationId xmlns:a16="http://schemas.microsoft.com/office/drawing/2014/main" id="{BE056FFA-6658-4FA9-8F1F-F6436A61828B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5" name="TextBox 1">
          <a:extLst>
            <a:ext uri="{FF2B5EF4-FFF2-40B4-BE49-F238E27FC236}">
              <a16:creationId xmlns:a16="http://schemas.microsoft.com/office/drawing/2014/main" id="{E846100E-05DB-44BA-B84B-D5B3455ED2B0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6" name="TextBox 1">
          <a:extLst>
            <a:ext uri="{FF2B5EF4-FFF2-40B4-BE49-F238E27FC236}">
              <a16:creationId xmlns:a16="http://schemas.microsoft.com/office/drawing/2014/main" id="{D4602243-05C9-488F-9EDA-70BD6A6C141E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7" name="TextBox 1">
          <a:extLst>
            <a:ext uri="{FF2B5EF4-FFF2-40B4-BE49-F238E27FC236}">
              <a16:creationId xmlns:a16="http://schemas.microsoft.com/office/drawing/2014/main" id="{E97720F0-AD0A-4D0B-81B1-00D3CD5B711C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139</xdr:row>
      <xdr:rowOff>0</xdr:rowOff>
    </xdr:from>
    <xdr:ext cx="184731" cy="264560"/>
    <xdr:sp macro="" textlink="">
      <xdr:nvSpPr>
        <xdr:cNvPr id="1048" name="TextBox 1">
          <a:extLst>
            <a:ext uri="{FF2B5EF4-FFF2-40B4-BE49-F238E27FC236}">
              <a16:creationId xmlns:a16="http://schemas.microsoft.com/office/drawing/2014/main" id="{13248500-149E-4A9F-A889-C0A6F758F3D3}"/>
            </a:ext>
          </a:extLst>
        </xdr:cNvPr>
        <xdr:cNvSpPr txBox="1"/>
      </xdr:nvSpPr>
      <xdr:spPr>
        <a:xfrm>
          <a:off x="1638300" y="2545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436</xdr:row>
      <xdr:rowOff>0</xdr:rowOff>
    </xdr:from>
    <xdr:ext cx="184731" cy="264560"/>
    <xdr:sp macro="" textlink="">
      <xdr:nvSpPr>
        <xdr:cNvPr id="1049" name="TextBox 1">
          <a:extLst>
            <a:ext uri="{FF2B5EF4-FFF2-40B4-BE49-F238E27FC236}">
              <a16:creationId xmlns:a16="http://schemas.microsoft.com/office/drawing/2014/main" id="{44A56D48-23B0-4ECD-B985-075B5F2770B7}"/>
            </a:ext>
          </a:extLst>
        </xdr:cNvPr>
        <xdr:cNvSpPr txBox="1"/>
      </xdr:nvSpPr>
      <xdr:spPr>
        <a:xfrm>
          <a:off x="1619250" y="21674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0" name="TextBox 1">
          <a:extLst>
            <a:ext uri="{FF2B5EF4-FFF2-40B4-BE49-F238E27FC236}">
              <a16:creationId xmlns:a16="http://schemas.microsoft.com/office/drawing/2014/main" id="{2516216C-67E5-4239-8B7F-7D2A65516EE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1" name="TextBox 1">
          <a:extLst>
            <a:ext uri="{FF2B5EF4-FFF2-40B4-BE49-F238E27FC236}">
              <a16:creationId xmlns:a16="http://schemas.microsoft.com/office/drawing/2014/main" id="{29607F85-51A4-40D4-948E-2883B0B5583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2" name="TextBox 1">
          <a:extLst>
            <a:ext uri="{FF2B5EF4-FFF2-40B4-BE49-F238E27FC236}">
              <a16:creationId xmlns:a16="http://schemas.microsoft.com/office/drawing/2014/main" id="{5C77E433-CA07-47FC-B26D-18BFE2DABD8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3" name="TextBox 1">
          <a:extLst>
            <a:ext uri="{FF2B5EF4-FFF2-40B4-BE49-F238E27FC236}">
              <a16:creationId xmlns:a16="http://schemas.microsoft.com/office/drawing/2014/main" id="{297D96F3-05E0-47CB-9849-3277ABF76EE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4" name="TextBox 1">
          <a:extLst>
            <a:ext uri="{FF2B5EF4-FFF2-40B4-BE49-F238E27FC236}">
              <a16:creationId xmlns:a16="http://schemas.microsoft.com/office/drawing/2014/main" id="{6C13396D-5572-428F-A280-2E6B20C8E3C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5" name="TextBox 1">
          <a:extLst>
            <a:ext uri="{FF2B5EF4-FFF2-40B4-BE49-F238E27FC236}">
              <a16:creationId xmlns:a16="http://schemas.microsoft.com/office/drawing/2014/main" id="{FFF03784-AEA6-4B9F-BAA8-C0D4B41A3B9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6" name="TextBox 1">
          <a:extLst>
            <a:ext uri="{FF2B5EF4-FFF2-40B4-BE49-F238E27FC236}">
              <a16:creationId xmlns:a16="http://schemas.microsoft.com/office/drawing/2014/main" id="{67910EAE-C911-4297-955D-A1DE4C77D17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7" name="TextBox 1">
          <a:extLst>
            <a:ext uri="{FF2B5EF4-FFF2-40B4-BE49-F238E27FC236}">
              <a16:creationId xmlns:a16="http://schemas.microsoft.com/office/drawing/2014/main" id="{FF4AA583-2F29-4663-B3B9-8D6ECF2FB9B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8" name="TextBox 1">
          <a:extLst>
            <a:ext uri="{FF2B5EF4-FFF2-40B4-BE49-F238E27FC236}">
              <a16:creationId xmlns:a16="http://schemas.microsoft.com/office/drawing/2014/main" id="{9FC122E5-3E65-480C-8873-FDBC73A6792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59" name="TextBox 1">
          <a:extLst>
            <a:ext uri="{FF2B5EF4-FFF2-40B4-BE49-F238E27FC236}">
              <a16:creationId xmlns:a16="http://schemas.microsoft.com/office/drawing/2014/main" id="{1941913E-29F6-4C02-A525-732C6E6DFD4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0" name="TextBox 1">
          <a:extLst>
            <a:ext uri="{FF2B5EF4-FFF2-40B4-BE49-F238E27FC236}">
              <a16:creationId xmlns:a16="http://schemas.microsoft.com/office/drawing/2014/main" id="{62049B1D-640E-47E9-B80E-132DC8F4AE5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1" name="TextBox 1">
          <a:extLst>
            <a:ext uri="{FF2B5EF4-FFF2-40B4-BE49-F238E27FC236}">
              <a16:creationId xmlns:a16="http://schemas.microsoft.com/office/drawing/2014/main" id="{70ECD4EF-BBD0-4248-B75D-1ECE36E02CE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2" name="TextBox 1">
          <a:extLst>
            <a:ext uri="{FF2B5EF4-FFF2-40B4-BE49-F238E27FC236}">
              <a16:creationId xmlns:a16="http://schemas.microsoft.com/office/drawing/2014/main" id="{3D528770-F124-438F-A833-A1BA74A9A3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3" name="TextBox 1">
          <a:extLst>
            <a:ext uri="{FF2B5EF4-FFF2-40B4-BE49-F238E27FC236}">
              <a16:creationId xmlns:a16="http://schemas.microsoft.com/office/drawing/2014/main" id="{83844C98-1D5F-4610-939D-88954590757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4" name="TextBox 1">
          <a:extLst>
            <a:ext uri="{FF2B5EF4-FFF2-40B4-BE49-F238E27FC236}">
              <a16:creationId xmlns:a16="http://schemas.microsoft.com/office/drawing/2014/main" id="{F3194CC6-2669-4E5D-8976-ACFB8AEC0CA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5" name="TextBox 1">
          <a:extLst>
            <a:ext uri="{FF2B5EF4-FFF2-40B4-BE49-F238E27FC236}">
              <a16:creationId xmlns:a16="http://schemas.microsoft.com/office/drawing/2014/main" id="{0A365175-81C5-4649-824D-2AAEA9A2F74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6" name="TextBox 1">
          <a:extLst>
            <a:ext uri="{FF2B5EF4-FFF2-40B4-BE49-F238E27FC236}">
              <a16:creationId xmlns:a16="http://schemas.microsoft.com/office/drawing/2014/main" id="{5238E735-2B6C-4C46-B235-9C4F0108D0D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7" name="TextBox 1">
          <a:extLst>
            <a:ext uri="{FF2B5EF4-FFF2-40B4-BE49-F238E27FC236}">
              <a16:creationId xmlns:a16="http://schemas.microsoft.com/office/drawing/2014/main" id="{29CF440C-9D96-450A-B31C-A6985751440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8" name="TextBox 1">
          <a:extLst>
            <a:ext uri="{FF2B5EF4-FFF2-40B4-BE49-F238E27FC236}">
              <a16:creationId xmlns:a16="http://schemas.microsoft.com/office/drawing/2014/main" id="{F9E698BF-4474-4E4F-8033-122FBC1A6F4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69" name="TextBox 1">
          <a:extLst>
            <a:ext uri="{FF2B5EF4-FFF2-40B4-BE49-F238E27FC236}">
              <a16:creationId xmlns:a16="http://schemas.microsoft.com/office/drawing/2014/main" id="{5EF2F8EF-F4A6-40B0-8880-75F3828977A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0" name="TextBox 1">
          <a:extLst>
            <a:ext uri="{FF2B5EF4-FFF2-40B4-BE49-F238E27FC236}">
              <a16:creationId xmlns:a16="http://schemas.microsoft.com/office/drawing/2014/main" id="{B46E0722-6356-4C38-9E7D-1D9AE230016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1" name="TextBox 1">
          <a:extLst>
            <a:ext uri="{FF2B5EF4-FFF2-40B4-BE49-F238E27FC236}">
              <a16:creationId xmlns:a16="http://schemas.microsoft.com/office/drawing/2014/main" id="{63A1EF4C-6AAC-46D7-9439-F96E2099136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2" name="TextBox 1">
          <a:extLst>
            <a:ext uri="{FF2B5EF4-FFF2-40B4-BE49-F238E27FC236}">
              <a16:creationId xmlns:a16="http://schemas.microsoft.com/office/drawing/2014/main" id="{D5BA73D3-C03C-41A2-8685-BF520614673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3" name="TextBox 1">
          <a:extLst>
            <a:ext uri="{FF2B5EF4-FFF2-40B4-BE49-F238E27FC236}">
              <a16:creationId xmlns:a16="http://schemas.microsoft.com/office/drawing/2014/main" id="{8374BCE6-3994-40F8-97FF-77E034CBD78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4" name="TextBox 1">
          <a:extLst>
            <a:ext uri="{FF2B5EF4-FFF2-40B4-BE49-F238E27FC236}">
              <a16:creationId xmlns:a16="http://schemas.microsoft.com/office/drawing/2014/main" id="{42A75B4B-963F-42B8-97AA-D052FA7D364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5" name="TextBox 1">
          <a:extLst>
            <a:ext uri="{FF2B5EF4-FFF2-40B4-BE49-F238E27FC236}">
              <a16:creationId xmlns:a16="http://schemas.microsoft.com/office/drawing/2014/main" id="{60BCE328-CD69-4609-9181-6559BAB9EDF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6" name="TextBox 1">
          <a:extLst>
            <a:ext uri="{FF2B5EF4-FFF2-40B4-BE49-F238E27FC236}">
              <a16:creationId xmlns:a16="http://schemas.microsoft.com/office/drawing/2014/main" id="{F9988FEA-0D05-4C69-ADE0-24152BA937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7" name="TextBox 1">
          <a:extLst>
            <a:ext uri="{FF2B5EF4-FFF2-40B4-BE49-F238E27FC236}">
              <a16:creationId xmlns:a16="http://schemas.microsoft.com/office/drawing/2014/main" id="{C1876C6D-075E-4FED-AB7F-7629ED8352A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8" name="TextBox 1">
          <a:extLst>
            <a:ext uri="{FF2B5EF4-FFF2-40B4-BE49-F238E27FC236}">
              <a16:creationId xmlns:a16="http://schemas.microsoft.com/office/drawing/2014/main" id="{E59BB030-5375-4F17-A191-5E94F0576D9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79" name="TextBox 1">
          <a:extLst>
            <a:ext uri="{FF2B5EF4-FFF2-40B4-BE49-F238E27FC236}">
              <a16:creationId xmlns:a16="http://schemas.microsoft.com/office/drawing/2014/main" id="{5389CC3C-4D70-4691-8E64-45121241926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0" name="TextBox 1">
          <a:extLst>
            <a:ext uri="{FF2B5EF4-FFF2-40B4-BE49-F238E27FC236}">
              <a16:creationId xmlns:a16="http://schemas.microsoft.com/office/drawing/2014/main" id="{CFE7CA1A-8BB6-4A9D-ABEC-2AC71CCE81A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1" name="TextBox 1">
          <a:extLst>
            <a:ext uri="{FF2B5EF4-FFF2-40B4-BE49-F238E27FC236}">
              <a16:creationId xmlns:a16="http://schemas.microsoft.com/office/drawing/2014/main" id="{3C8471B4-51B1-4D8C-8A91-59E634403D1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2" name="TextBox 1">
          <a:extLst>
            <a:ext uri="{FF2B5EF4-FFF2-40B4-BE49-F238E27FC236}">
              <a16:creationId xmlns:a16="http://schemas.microsoft.com/office/drawing/2014/main" id="{0ED94474-E3F5-483D-99C6-71FBFC5C26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3" name="TextBox 1">
          <a:extLst>
            <a:ext uri="{FF2B5EF4-FFF2-40B4-BE49-F238E27FC236}">
              <a16:creationId xmlns:a16="http://schemas.microsoft.com/office/drawing/2014/main" id="{3C957150-C61F-45CC-8224-849496B7A61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4" name="TextBox 1">
          <a:extLst>
            <a:ext uri="{FF2B5EF4-FFF2-40B4-BE49-F238E27FC236}">
              <a16:creationId xmlns:a16="http://schemas.microsoft.com/office/drawing/2014/main" id="{1FDD254A-6673-4E09-A788-E9CE0171088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5" name="TextBox 1">
          <a:extLst>
            <a:ext uri="{FF2B5EF4-FFF2-40B4-BE49-F238E27FC236}">
              <a16:creationId xmlns:a16="http://schemas.microsoft.com/office/drawing/2014/main" id="{7550BABC-098B-436C-A871-23C6DF22DB2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6" name="TextBox 1">
          <a:extLst>
            <a:ext uri="{FF2B5EF4-FFF2-40B4-BE49-F238E27FC236}">
              <a16:creationId xmlns:a16="http://schemas.microsoft.com/office/drawing/2014/main" id="{9D85D6F9-EB9C-4314-BC02-AD62632CAF9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7" name="TextBox 1">
          <a:extLst>
            <a:ext uri="{FF2B5EF4-FFF2-40B4-BE49-F238E27FC236}">
              <a16:creationId xmlns:a16="http://schemas.microsoft.com/office/drawing/2014/main" id="{7F20192A-703A-4DC2-B17B-291B17390E3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8" name="TextBox 1">
          <a:extLst>
            <a:ext uri="{FF2B5EF4-FFF2-40B4-BE49-F238E27FC236}">
              <a16:creationId xmlns:a16="http://schemas.microsoft.com/office/drawing/2014/main" id="{A750BFE4-C147-411E-AFD3-E9C07E0192F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89" name="TextBox 1">
          <a:extLst>
            <a:ext uri="{FF2B5EF4-FFF2-40B4-BE49-F238E27FC236}">
              <a16:creationId xmlns:a16="http://schemas.microsoft.com/office/drawing/2014/main" id="{2141F3CE-CA72-4C22-BE21-12F108DEC71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0" name="TextBox 1">
          <a:extLst>
            <a:ext uri="{FF2B5EF4-FFF2-40B4-BE49-F238E27FC236}">
              <a16:creationId xmlns:a16="http://schemas.microsoft.com/office/drawing/2014/main" id="{402B959E-8295-49E9-A2D7-7B7F670FA30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1" name="TextBox 1">
          <a:extLst>
            <a:ext uri="{FF2B5EF4-FFF2-40B4-BE49-F238E27FC236}">
              <a16:creationId xmlns:a16="http://schemas.microsoft.com/office/drawing/2014/main" id="{AC79B787-FF4B-422D-AFEB-9828BA3DE7B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2" name="TextBox 1">
          <a:extLst>
            <a:ext uri="{FF2B5EF4-FFF2-40B4-BE49-F238E27FC236}">
              <a16:creationId xmlns:a16="http://schemas.microsoft.com/office/drawing/2014/main" id="{81188E85-DE51-4E6F-881D-E79D03E8EA0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3" name="TextBox 1">
          <a:extLst>
            <a:ext uri="{FF2B5EF4-FFF2-40B4-BE49-F238E27FC236}">
              <a16:creationId xmlns:a16="http://schemas.microsoft.com/office/drawing/2014/main" id="{87F0B88F-198A-4812-BF9B-D4FEC100A3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4" name="TextBox 1">
          <a:extLst>
            <a:ext uri="{FF2B5EF4-FFF2-40B4-BE49-F238E27FC236}">
              <a16:creationId xmlns:a16="http://schemas.microsoft.com/office/drawing/2014/main" id="{6FD6389D-7973-4B56-BB66-0143918D7C4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5" name="TextBox 1">
          <a:extLst>
            <a:ext uri="{FF2B5EF4-FFF2-40B4-BE49-F238E27FC236}">
              <a16:creationId xmlns:a16="http://schemas.microsoft.com/office/drawing/2014/main" id="{69BCE796-938D-42E0-8936-801C6CE3895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6" name="TextBox 1">
          <a:extLst>
            <a:ext uri="{FF2B5EF4-FFF2-40B4-BE49-F238E27FC236}">
              <a16:creationId xmlns:a16="http://schemas.microsoft.com/office/drawing/2014/main" id="{FB0974B0-A5F1-49D1-9C03-7129E464EB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7" name="TextBox 1">
          <a:extLst>
            <a:ext uri="{FF2B5EF4-FFF2-40B4-BE49-F238E27FC236}">
              <a16:creationId xmlns:a16="http://schemas.microsoft.com/office/drawing/2014/main" id="{B2C9F9C1-8B4B-44C5-AC63-7E0652242AF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8" name="TextBox 1">
          <a:extLst>
            <a:ext uri="{FF2B5EF4-FFF2-40B4-BE49-F238E27FC236}">
              <a16:creationId xmlns:a16="http://schemas.microsoft.com/office/drawing/2014/main" id="{534BBC8D-CC92-4385-B34E-AB9A4379AC9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099" name="TextBox 1">
          <a:extLst>
            <a:ext uri="{FF2B5EF4-FFF2-40B4-BE49-F238E27FC236}">
              <a16:creationId xmlns:a16="http://schemas.microsoft.com/office/drawing/2014/main" id="{C25911D6-D742-47C5-B294-B784FE29ACB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0" name="TextBox 1">
          <a:extLst>
            <a:ext uri="{FF2B5EF4-FFF2-40B4-BE49-F238E27FC236}">
              <a16:creationId xmlns:a16="http://schemas.microsoft.com/office/drawing/2014/main" id="{CB2FB0B0-A0A2-419B-BB25-A9CDDE66782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1" name="TextBox 1">
          <a:extLst>
            <a:ext uri="{FF2B5EF4-FFF2-40B4-BE49-F238E27FC236}">
              <a16:creationId xmlns:a16="http://schemas.microsoft.com/office/drawing/2014/main" id="{64FA3AC8-8676-4FCE-AED0-105B82DB94C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2" name="TextBox 1">
          <a:extLst>
            <a:ext uri="{FF2B5EF4-FFF2-40B4-BE49-F238E27FC236}">
              <a16:creationId xmlns:a16="http://schemas.microsoft.com/office/drawing/2014/main" id="{37618C89-7EF8-4656-B188-3679FE90847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3" name="TextBox 1">
          <a:extLst>
            <a:ext uri="{FF2B5EF4-FFF2-40B4-BE49-F238E27FC236}">
              <a16:creationId xmlns:a16="http://schemas.microsoft.com/office/drawing/2014/main" id="{089AF397-677B-41F2-A490-7A36326AB29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4" name="TextBox 1">
          <a:extLst>
            <a:ext uri="{FF2B5EF4-FFF2-40B4-BE49-F238E27FC236}">
              <a16:creationId xmlns:a16="http://schemas.microsoft.com/office/drawing/2014/main" id="{A80EED7D-B894-420C-9F8E-ADC863AA349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5" name="TextBox 1">
          <a:extLst>
            <a:ext uri="{FF2B5EF4-FFF2-40B4-BE49-F238E27FC236}">
              <a16:creationId xmlns:a16="http://schemas.microsoft.com/office/drawing/2014/main" id="{E15D0AB4-F0AC-4B5A-BD13-37E01334ABF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6" name="TextBox 1">
          <a:extLst>
            <a:ext uri="{FF2B5EF4-FFF2-40B4-BE49-F238E27FC236}">
              <a16:creationId xmlns:a16="http://schemas.microsoft.com/office/drawing/2014/main" id="{F7A765C8-2C19-4324-B52D-D7930DE7CF4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7" name="TextBox 1">
          <a:extLst>
            <a:ext uri="{FF2B5EF4-FFF2-40B4-BE49-F238E27FC236}">
              <a16:creationId xmlns:a16="http://schemas.microsoft.com/office/drawing/2014/main" id="{58D232F5-5B5C-4BDB-AD11-39F3CE676D4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8" name="TextBox 1">
          <a:extLst>
            <a:ext uri="{FF2B5EF4-FFF2-40B4-BE49-F238E27FC236}">
              <a16:creationId xmlns:a16="http://schemas.microsoft.com/office/drawing/2014/main" id="{583F7FE0-F1A1-4885-A744-28024D9F6D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09" name="TextBox 1">
          <a:extLst>
            <a:ext uri="{FF2B5EF4-FFF2-40B4-BE49-F238E27FC236}">
              <a16:creationId xmlns:a16="http://schemas.microsoft.com/office/drawing/2014/main" id="{8EAF71D2-8D08-4861-BDAD-5FA137B546B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0" name="TextBox 1">
          <a:extLst>
            <a:ext uri="{FF2B5EF4-FFF2-40B4-BE49-F238E27FC236}">
              <a16:creationId xmlns:a16="http://schemas.microsoft.com/office/drawing/2014/main" id="{761CA7F8-BFED-408B-A944-374BF1FBA76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1" name="TextBox 1">
          <a:extLst>
            <a:ext uri="{FF2B5EF4-FFF2-40B4-BE49-F238E27FC236}">
              <a16:creationId xmlns:a16="http://schemas.microsoft.com/office/drawing/2014/main" id="{B26D16F3-C3D1-451B-B2B4-7E2B3129505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2" name="TextBox 1">
          <a:extLst>
            <a:ext uri="{FF2B5EF4-FFF2-40B4-BE49-F238E27FC236}">
              <a16:creationId xmlns:a16="http://schemas.microsoft.com/office/drawing/2014/main" id="{21F16080-18D1-4B0B-BF51-75CF74F8C1F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3" name="TextBox 1">
          <a:extLst>
            <a:ext uri="{FF2B5EF4-FFF2-40B4-BE49-F238E27FC236}">
              <a16:creationId xmlns:a16="http://schemas.microsoft.com/office/drawing/2014/main" id="{DCF3951C-FBE1-4C9E-9E25-F09DDC5B650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4" name="TextBox 1">
          <a:extLst>
            <a:ext uri="{FF2B5EF4-FFF2-40B4-BE49-F238E27FC236}">
              <a16:creationId xmlns:a16="http://schemas.microsoft.com/office/drawing/2014/main" id="{309AE642-8877-402D-A921-A6E5F75BB7B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5" name="TextBox 1">
          <a:extLst>
            <a:ext uri="{FF2B5EF4-FFF2-40B4-BE49-F238E27FC236}">
              <a16:creationId xmlns:a16="http://schemas.microsoft.com/office/drawing/2014/main" id="{98B00C83-48F0-4B8B-AF30-A3B4EAD9466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6" name="TextBox 1">
          <a:extLst>
            <a:ext uri="{FF2B5EF4-FFF2-40B4-BE49-F238E27FC236}">
              <a16:creationId xmlns:a16="http://schemas.microsoft.com/office/drawing/2014/main" id="{F2C024DF-B92A-4A4A-BA30-7C5296501C9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7" name="TextBox 1">
          <a:extLst>
            <a:ext uri="{FF2B5EF4-FFF2-40B4-BE49-F238E27FC236}">
              <a16:creationId xmlns:a16="http://schemas.microsoft.com/office/drawing/2014/main" id="{74A466C9-D711-4265-B32D-8D20A049A63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8" name="TextBox 1">
          <a:extLst>
            <a:ext uri="{FF2B5EF4-FFF2-40B4-BE49-F238E27FC236}">
              <a16:creationId xmlns:a16="http://schemas.microsoft.com/office/drawing/2014/main" id="{D20974A3-8380-46AF-BBE0-47D520CA6AE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19" name="TextBox 1">
          <a:extLst>
            <a:ext uri="{FF2B5EF4-FFF2-40B4-BE49-F238E27FC236}">
              <a16:creationId xmlns:a16="http://schemas.microsoft.com/office/drawing/2014/main" id="{87D485A2-0411-4FE5-9E54-4412B48093C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0" name="TextBox 1">
          <a:extLst>
            <a:ext uri="{FF2B5EF4-FFF2-40B4-BE49-F238E27FC236}">
              <a16:creationId xmlns:a16="http://schemas.microsoft.com/office/drawing/2014/main" id="{D461A0C6-19B7-4BB6-B8E8-8A070087D35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1" name="TextBox 1">
          <a:extLst>
            <a:ext uri="{FF2B5EF4-FFF2-40B4-BE49-F238E27FC236}">
              <a16:creationId xmlns:a16="http://schemas.microsoft.com/office/drawing/2014/main" id="{791091AC-731F-4B47-B342-A9F78B9C981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2" name="TextBox 1">
          <a:extLst>
            <a:ext uri="{FF2B5EF4-FFF2-40B4-BE49-F238E27FC236}">
              <a16:creationId xmlns:a16="http://schemas.microsoft.com/office/drawing/2014/main" id="{476BA096-0623-43CE-8D41-9BF60D7C29A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3" name="TextBox 1">
          <a:extLst>
            <a:ext uri="{FF2B5EF4-FFF2-40B4-BE49-F238E27FC236}">
              <a16:creationId xmlns:a16="http://schemas.microsoft.com/office/drawing/2014/main" id="{C5B0D0C5-D59E-416F-B918-A78C03988B8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4" name="TextBox 1">
          <a:extLst>
            <a:ext uri="{FF2B5EF4-FFF2-40B4-BE49-F238E27FC236}">
              <a16:creationId xmlns:a16="http://schemas.microsoft.com/office/drawing/2014/main" id="{2AABF35B-862E-4B65-8CC0-33B26F2402A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5" name="TextBox 1">
          <a:extLst>
            <a:ext uri="{FF2B5EF4-FFF2-40B4-BE49-F238E27FC236}">
              <a16:creationId xmlns:a16="http://schemas.microsoft.com/office/drawing/2014/main" id="{BD2955D7-45A4-40B1-94D0-4F9E9AA1888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6" name="TextBox 1">
          <a:extLst>
            <a:ext uri="{FF2B5EF4-FFF2-40B4-BE49-F238E27FC236}">
              <a16:creationId xmlns:a16="http://schemas.microsoft.com/office/drawing/2014/main" id="{581E5F26-DC29-45AE-A130-8D203924C8E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7" name="TextBox 1">
          <a:extLst>
            <a:ext uri="{FF2B5EF4-FFF2-40B4-BE49-F238E27FC236}">
              <a16:creationId xmlns:a16="http://schemas.microsoft.com/office/drawing/2014/main" id="{BCC57EED-678B-4F11-BB2C-D652BAA0D39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8" name="TextBox 1">
          <a:extLst>
            <a:ext uri="{FF2B5EF4-FFF2-40B4-BE49-F238E27FC236}">
              <a16:creationId xmlns:a16="http://schemas.microsoft.com/office/drawing/2014/main" id="{E7236D2B-0CC5-4C4B-81D4-0552958CB58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29" name="TextBox 1">
          <a:extLst>
            <a:ext uri="{FF2B5EF4-FFF2-40B4-BE49-F238E27FC236}">
              <a16:creationId xmlns:a16="http://schemas.microsoft.com/office/drawing/2014/main" id="{3991F1ED-7A53-41A7-A91A-42D62FF71B8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0" name="TextBox 1">
          <a:extLst>
            <a:ext uri="{FF2B5EF4-FFF2-40B4-BE49-F238E27FC236}">
              <a16:creationId xmlns:a16="http://schemas.microsoft.com/office/drawing/2014/main" id="{817B69DE-BDDA-4DA2-A8A9-60DF6628F83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1" name="TextBox 1">
          <a:extLst>
            <a:ext uri="{FF2B5EF4-FFF2-40B4-BE49-F238E27FC236}">
              <a16:creationId xmlns:a16="http://schemas.microsoft.com/office/drawing/2014/main" id="{C448BDA4-8125-4FD4-AFAC-38B8DF6EE78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2" name="TextBox 1">
          <a:extLst>
            <a:ext uri="{FF2B5EF4-FFF2-40B4-BE49-F238E27FC236}">
              <a16:creationId xmlns:a16="http://schemas.microsoft.com/office/drawing/2014/main" id="{222F4DCF-010A-43B3-8E90-C62689CCEF5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3" name="TextBox 1">
          <a:extLst>
            <a:ext uri="{FF2B5EF4-FFF2-40B4-BE49-F238E27FC236}">
              <a16:creationId xmlns:a16="http://schemas.microsoft.com/office/drawing/2014/main" id="{404A78D0-63EC-4339-94E1-3537F55447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4" name="TextBox 1">
          <a:extLst>
            <a:ext uri="{FF2B5EF4-FFF2-40B4-BE49-F238E27FC236}">
              <a16:creationId xmlns:a16="http://schemas.microsoft.com/office/drawing/2014/main" id="{DDA76414-8F2E-43C9-9888-3F80E8B7576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5" name="TextBox 1">
          <a:extLst>
            <a:ext uri="{FF2B5EF4-FFF2-40B4-BE49-F238E27FC236}">
              <a16:creationId xmlns:a16="http://schemas.microsoft.com/office/drawing/2014/main" id="{6C269AF2-265F-4A4A-939C-8F03822EC88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6" name="TextBox 1">
          <a:extLst>
            <a:ext uri="{FF2B5EF4-FFF2-40B4-BE49-F238E27FC236}">
              <a16:creationId xmlns:a16="http://schemas.microsoft.com/office/drawing/2014/main" id="{B1169067-7877-4EA5-AA13-59E79883314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7" name="TextBox 1">
          <a:extLst>
            <a:ext uri="{FF2B5EF4-FFF2-40B4-BE49-F238E27FC236}">
              <a16:creationId xmlns:a16="http://schemas.microsoft.com/office/drawing/2014/main" id="{E54CECEC-DB6E-4F65-89C0-0292B3E3793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8" name="TextBox 1">
          <a:extLst>
            <a:ext uri="{FF2B5EF4-FFF2-40B4-BE49-F238E27FC236}">
              <a16:creationId xmlns:a16="http://schemas.microsoft.com/office/drawing/2014/main" id="{8D275E44-2445-432D-88ED-FEBEAEDADB3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39" name="TextBox 1">
          <a:extLst>
            <a:ext uri="{FF2B5EF4-FFF2-40B4-BE49-F238E27FC236}">
              <a16:creationId xmlns:a16="http://schemas.microsoft.com/office/drawing/2014/main" id="{3F3CF570-E4CD-46C1-B6D6-3F3C720A156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0" name="TextBox 1">
          <a:extLst>
            <a:ext uri="{FF2B5EF4-FFF2-40B4-BE49-F238E27FC236}">
              <a16:creationId xmlns:a16="http://schemas.microsoft.com/office/drawing/2014/main" id="{032B7CEB-37E6-4EE1-A5E1-2DA0BA5155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1" name="TextBox 1">
          <a:extLst>
            <a:ext uri="{FF2B5EF4-FFF2-40B4-BE49-F238E27FC236}">
              <a16:creationId xmlns:a16="http://schemas.microsoft.com/office/drawing/2014/main" id="{95674BEF-C7D0-400C-A4E1-9834CD437EE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2" name="TextBox 1">
          <a:extLst>
            <a:ext uri="{FF2B5EF4-FFF2-40B4-BE49-F238E27FC236}">
              <a16:creationId xmlns:a16="http://schemas.microsoft.com/office/drawing/2014/main" id="{EF8C3F74-E194-4528-BF47-7488623B64D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3" name="TextBox 1">
          <a:extLst>
            <a:ext uri="{FF2B5EF4-FFF2-40B4-BE49-F238E27FC236}">
              <a16:creationId xmlns:a16="http://schemas.microsoft.com/office/drawing/2014/main" id="{861BA1E2-1876-4D16-8165-42792766138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4" name="TextBox 1">
          <a:extLst>
            <a:ext uri="{FF2B5EF4-FFF2-40B4-BE49-F238E27FC236}">
              <a16:creationId xmlns:a16="http://schemas.microsoft.com/office/drawing/2014/main" id="{C664800C-8919-437E-80C2-B74D1535A72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5" name="TextBox 1">
          <a:extLst>
            <a:ext uri="{FF2B5EF4-FFF2-40B4-BE49-F238E27FC236}">
              <a16:creationId xmlns:a16="http://schemas.microsoft.com/office/drawing/2014/main" id="{802B0F88-29F9-41F2-8666-12CA701D4A9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6" name="TextBox 1">
          <a:extLst>
            <a:ext uri="{FF2B5EF4-FFF2-40B4-BE49-F238E27FC236}">
              <a16:creationId xmlns:a16="http://schemas.microsoft.com/office/drawing/2014/main" id="{363B3A81-1A40-4B2F-9448-3588B78B800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7" name="TextBox 1">
          <a:extLst>
            <a:ext uri="{FF2B5EF4-FFF2-40B4-BE49-F238E27FC236}">
              <a16:creationId xmlns:a16="http://schemas.microsoft.com/office/drawing/2014/main" id="{F2D908F1-CB1D-4776-8D3C-70DE4BD6538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8" name="TextBox 1">
          <a:extLst>
            <a:ext uri="{FF2B5EF4-FFF2-40B4-BE49-F238E27FC236}">
              <a16:creationId xmlns:a16="http://schemas.microsoft.com/office/drawing/2014/main" id="{53A0D689-5BC9-4F78-AA4D-5CA00C22AC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49" name="TextBox 1">
          <a:extLst>
            <a:ext uri="{FF2B5EF4-FFF2-40B4-BE49-F238E27FC236}">
              <a16:creationId xmlns:a16="http://schemas.microsoft.com/office/drawing/2014/main" id="{52D7209A-50C4-4A59-AE2B-538A536E51D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0" name="TextBox 1">
          <a:extLst>
            <a:ext uri="{FF2B5EF4-FFF2-40B4-BE49-F238E27FC236}">
              <a16:creationId xmlns:a16="http://schemas.microsoft.com/office/drawing/2014/main" id="{9EFAD122-1AD2-40CB-BA9F-8F636CE35E6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1" name="TextBox 1">
          <a:extLst>
            <a:ext uri="{FF2B5EF4-FFF2-40B4-BE49-F238E27FC236}">
              <a16:creationId xmlns:a16="http://schemas.microsoft.com/office/drawing/2014/main" id="{07D6209C-FDE3-4B56-B8AD-D0809D0AB09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2" name="TextBox 1">
          <a:extLst>
            <a:ext uri="{FF2B5EF4-FFF2-40B4-BE49-F238E27FC236}">
              <a16:creationId xmlns:a16="http://schemas.microsoft.com/office/drawing/2014/main" id="{4DC9BB17-3ADD-4EEF-A215-CDB0EB95A17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3" name="TextBox 1">
          <a:extLst>
            <a:ext uri="{FF2B5EF4-FFF2-40B4-BE49-F238E27FC236}">
              <a16:creationId xmlns:a16="http://schemas.microsoft.com/office/drawing/2014/main" id="{5ABD36D2-3572-407E-B6DC-FDE78D76FC9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4" name="TextBox 1">
          <a:extLst>
            <a:ext uri="{FF2B5EF4-FFF2-40B4-BE49-F238E27FC236}">
              <a16:creationId xmlns:a16="http://schemas.microsoft.com/office/drawing/2014/main" id="{9A61F694-7211-4983-A966-95A380089BB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5" name="TextBox 1">
          <a:extLst>
            <a:ext uri="{FF2B5EF4-FFF2-40B4-BE49-F238E27FC236}">
              <a16:creationId xmlns:a16="http://schemas.microsoft.com/office/drawing/2014/main" id="{2547C659-43DA-4E36-9A6C-4A99DEDF94C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6" name="TextBox 1">
          <a:extLst>
            <a:ext uri="{FF2B5EF4-FFF2-40B4-BE49-F238E27FC236}">
              <a16:creationId xmlns:a16="http://schemas.microsoft.com/office/drawing/2014/main" id="{E0DFE2DB-63CB-43F5-AC2B-D87BD061E17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7" name="TextBox 1">
          <a:extLst>
            <a:ext uri="{FF2B5EF4-FFF2-40B4-BE49-F238E27FC236}">
              <a16:creationId xmlns:a16="http://schemas.microsoft.com/office/drawing/2014/main" id="{B166A666-4634-4DCE-98FC-99799928192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8" name="TextBox 1">
          <a:extLst>
            <a:ext uri="{FF2B5EF4-FFF2-40B4-BE49-F238E27FC236}">
              <a16:creationId xmlns:a16="http://schemas.microsoft.com/office/drawing/2014/main" id="{139C4C98-8249-481A-9C92-249242B4241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59" name="TextBox 1">
          <a:extLst>
            <a:ext uri="{FF2B5EF4-FFF2-40B4-BE49-F238E27FC236}">
              <a16:creationId xmlns:a16="http://schemas.microsoft.com/office/drawing/2014/main" id="{B13371B9-4754-4281-BE24-EFED775B594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0" name="TextBox 1">
          <a:extLst>
            <a:ext uri="{FF2B5EF4-FFF2-40B4-BE49-F238E27FC236}">
              <a16:creationId xmlns:a16="http://schemas.microsoft.com/office/drawing/2014/main" id="{560BECA7-5B12-4972-B020-970A7248A63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1" name="TextBox 1">
          <a:extLst>
            <a:ext uri="{FF2B5EF4-FFF2-40B4-BE49-F238E27FC236}">
              <a16:creationId xmlns:a16="http://schemas.microsoft.com/office/drawing/2014/main" id="{9A377968-4809-4F6E-AA8C-B821D6D8019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2" name="TextBox 1">
          <a:extLst>
            <a:ext uri="{FF2B5EF4-FFF2-40B4-BE49-F238E27FC236}">
              <a16:creationId xmlns:a16="http://schemas.microsoft.com/office/drawing/2014/main" id="{859B91A4-F81D-4411-96D9-03188ED897C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3" name="TextBox 1">
          <a:extLst>
            <a:ext uri="{FF2B5EF4-FFF2-40B4-BE49-F238E27FC236}">
              <a16:creationId xmlns:a16="http://schemas.microsoft.com/office/drawing/2014/main" id="{3C0DD391-4388-418F-952A-6AEBD9DD4C8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4" name="TextBox 1">
          <a:extLst>
            <a:ext uri="{FF2B5EF4-FFF2-40B4-BE49-F238E27FC236}">
              <a16:creationId xmlns:a16="http://schemas.microsoft.com/office/drawing/2014/main" id="{7AFC8B03-92CF-43C2-9584-A21B5EF8922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5" name="TextBox 1">
          <a:extLst>
            <a:ext uri="{FF2B5EF4-FFF2-40B4-BE49-F238E27FC236}">
              <a16:creationId xmlns:a16="http://schemas.microsoft.com/office/drawing/2014/main" id="{3A417F46-4745-44CD-8208-604F071BAC6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6" name="TextBox 1">
          <a:extLst>
            <a:ext uri="{FF2B5EF4-FFF2-40B4-BE49-F238E27FC236}">
              <a16:creationId xmlns:a16="http://schemas.microsoft.com/office/drawing/2014/main" id="{B5732390-B9ED-4F0F-9892-01079AC46C7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7" name="TextBox 1">
          <a:extLst>
            <a:ext uri="{FF2B5EF4-FFF2-40B4-BE49-F238E27FC236}">
              <a16:creationId xmlns:a16="http://schemas.microsoft.com/office/drawing/2014/main" id="{CCE413FE-ED97-456B-AD24-331336734F8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8" name="TextBox 1">
          <a:extLst>
            <a:ext uri="{FF2B5EF4-FFF2-40B4-BE49-F238E27FC236}">
              <a16:creationId xmlns:a16="http://schemas.microsoft.com/office/drawing/2014/main" id="{20170E60-718D-4058-BCB9-E27CC786925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69" name="TextBox 1">
          <a:extLst>
            <a:ext uri="{FF2B5EF4-FFF2-40B4-BE49-F238E27FC236}">
              <a16:creationId xmlns:a16="http://schemas.microsoft.com/office/drawing/2014/main" id="{BC06F148-B6B8-4BBB-85FC-5154AE3759D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0" name="TextBox 1">
          <a:extLst>
            <a:ext uri="{FF2B5EF4-FFF2-40B4-BE49-F238E27FC236}">
              <a16:creationId xmlns:a16="http://schemas.microsoft.com/office/drawing/2014/main" id="{38C70423-B38E-45DC-8311-BD0D352D20D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1" name="TextBox 1">
          <a:extLst>
            <a:ext uri="{FF2B5EF4-FFF2-40B4-BE49-F238E27FC236}">
              <a16:creationId xmlns:a16="http://schemas.microsoft.com/office/drawing/2014/main" id="{45A2E2C1-9BE7-4621-A6D1-04C13F76D8D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2" name="TextBox 1">
          <a:extLst>
            <a:ext uri="{FF2B5EF4-FFF2-40B4-BE49-F238E27FC236}">
              <a16:creationId xmlns:a16="http://schemas.microsoft.com/office/drawing/2014/main" id="{DD5548AF-A374-43EA-99DA-24954D2CA9D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3" name="TextBox 1">
          <a:extLst>
            <a:ext uri="{FF2B5EF4-FFF2-40B4-BE49-F238E27FC236}">
              <a16:creationId xmlns:a16="http://schemas.microsoft.com/office/drawing/2014/main" id="{C3419FCB-8A10-4157-9A60-7F55BDAD23A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4" name="TextBox 1">
          <a:extLst>
            <a:ext uri="{FF2B5EF4-FFF2-40B4-BE49-F238E27FC236}">
              <a16:creationId xmlns:a16="http://schemas.microsoft.com/office/drawing/2014/main" id="{F4D511B4-8ECA-44B7-958E-67A9FB29F2B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5" name="TextBox 1">
          <a:extLst>
            <a:ext uri="{FF2B5EF4-FFF2-40B4-BE49-F238E27FC236}">
              <a16:creationId xmlns:a16="http://schemas.microsoft.com/office/drawing/2014/main" id="{7BC6E5E4-6F5B-4AF2-BB80-57C7401FA22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6" name="TextBox 1">
          <a:extLst>
            <a:ext uri="{FF2B5EF4-FFF2-40B4-BE49-F238E27FC236}">
              <a16:creationId xmlns:a16="http://schemas.microsoft.com/office/drawing/2014/main" id="{AAC8FDBD-6E62-409D-A08B-3DB92362ACF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7" name="TextBox 1">
          <a:extLst>
            <a:ext uri="{FF2B5EF4-FFF2-40B4-BE49-F238E27FC236}">
              <a16:creationId xmlns:a16="http://schemas.microsoft.com/office/drawing/2014/main" id="{A8B36AC6-75DB-4290-B516-2D544DBCD1B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8" name="TextBox 1">
          <a:extLst>
            <a:ext uri="{FF2B5EF4-FFF2-40B4-BE49-F238E27FC236}">
              <a16:creationId xmlns:a16="http://schemas.microsoft.com/office/drawing/2014/main" id="{0690D768-FE55-439E-A227-0DF5488187C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79" name="TextBox 1">
          <a:extLst>
            <a:ext uri="{FF2B5EF4-FFF2-40B4-BE49-F238E27FC236}">
              <a16:creationId xmlns:a16="http://schemas.microsoft.com/office/drawing/2014/main" id="{6F2CD844-D54D-4E44-BA5B-5BF309CF250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0" name="TextBox 1">
          <a:extLst>
            <a:ext uri="{FF2B5EF4-FFF2-40B4-BE49-F238E27FC236}">
              <a16:creationId xmlns:a16="http://schemas.microsoft.com/office/drawing/2014/main" id="{0C08F9A3-426B-4F40-93E6-5D5AC8F8953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1" name="TextBox 1">
          <a:extLst>
            <a:ext uri="{FF2B5EF4-FFF2-40B4-BE49-F238E27FC236}">
              <a16:creationId xmlns:a16="http://schemas.microsoft.com/office/drawing/2014/main" id="{09242F69-A5F8-4636-9682-FB1602756F0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2" name="TextBox 1">
          <a:extLst>
            <a:ext uri="{FF2B5EF4-FFF2-40B4-BE49-F238E27FC236}">
              <a16:creationId xmlns:a16="http://schemas.microsoft.com/office/drawing/2014/main" id="{E2812D49-6A05-448C-B546-496E782498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3" name="TextBox 1">
          <a:extLst>
            <a:ext uri="{FF2B5EF4-FFF2-40B4-BE49-F238E27FC236}">
              <a16:creationId xmlns:a16="http://schemas.microsoft.com/office/drawing/2014/main" id="{A5426897-2B93-47A0-9B20-A696923FEC4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4" name="TextBox 1">
          <a:extLst>
            <a:ext uri="{FF2B5EF4-FFF2-40B4-BE49-F238E27FC236}">
              <a16:creationId xmlns:a16="http://schemas.microsoft.com/office/drawing/2014/main" id="{E4FAC801-67E6-42B3-8A76-6433A57C65F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5" name="TextBox 1">
          <a:extLst>
            <a:ext uri="{FF2B5EF4-FFF2-40B4-BE49-F238E27FC236}">
              <a16:creationId xmlns:a16="http://schemas.microsoft.com/office/drawing/2014/main" id="{9C0AA322-3F90-4FA1-B8B4-B9F68706DD2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6" name="TextBox 1">
          <a:extLst>
            <a:ext uri="{FF2B5EF4-FFF2-40B4-BE49-F238E27FC236}">
              <a16:creationId xmlns:a16="http://schemas.microsoft.com/office/drawing/2014/main" id="{902C5216-2530-4846-81C1-27C5F41E207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7" name="TextBox 1">
          <a:extLst>
            <a:ext uri="{FF2B5EF4-FFF2-40B4-BE49-F238E27FC236}">
              <a16:creationId xmlns:a16="http://schemas.microsoft.com/office/drawing/2014/main" id="{638F2614-7010-4274-BEAD-5745770DAF2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8" name="TextBox 1">
          <a:extLst>
            <a:ext uri="{FF2B5EF4-FFF2-40B4-BE49-F238E27FC236}">
              <a16:creationId xmlns:a16="http://schemas.microsoft.com/office/drawing/2014/main" id="{4D6CFBC3-9C08-4DD4-AFB4-F3F484954C2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89" name="TextBox 1">
          <a:extLst>
            <a:ext uri="{FF2B5EF4-FFF2-40B4-BE49-F238E27FC236}">
              <a16:creationId xmlns:a16="http://schemas.microsoft.com/office/drawing/2014/main" id="{E8EB1219-C036-4DF5-8362-0EE82EDC5B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0" name="TextBox 1">
          <a:extLst>
            <a:ext uri="{FF2B5EF4-FFF2-40B4-BE49-F238E27FC236}">
              <a16:creationId xmlns:a16="http://schemas.microsoft.com/office/drawing/2014/main" id="{148EB88A-0498-441F-AB1B-5047F39D1A7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1" name="TextBox 1">
          <a:extLst>
            <a:ext uri="{FF2B5EF4-FFF2-40B4-BE49-F238E27FC236}">
              <a16:creationId xmlns:a16="http://schemas.microsoft.com/office/drawing/2014/main" id="{4637CB86-B20C-4F42-8C83-90E7322D973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2" name="TextBox 1">
          <a:extLst>
            <a:ext uri="{FF2B5EF4-FFF2-40B4-BE49-F238E27FC236}">
              <a16:creationId xmlns:a16="http://schemas.microsoft.com/office/drawing/2014/main" id="{8F8A8794-F1F2-48FF-A23C-BBB09765F5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3" name="TextBox 1">
          <a:extLst>
            <a:ext uri="{FF2B5EF4-FFF2-40B4-BE49-F238E27FC236}">
              <a16:creationId xmlns:a16="http://schemas.microsoft.com/office/drawing/2014/main" id="{A2CCF1CA-83EB-45C6-866E-92B4EC2B5BA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4" name="TextBox 1">
          <a:extLst>
            <a:ext uri="{FF2B5EF4-FFF2-40B4-BE49-F238E27FC236}">
              <a16:creationId xmlns:a16="http://schemas.microsoft.com/office/drawing/2014/main" id="{9BB9BD87-C697-467A-8CCC-F309E2BDAFB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5" name="TextBox 1">
          <a:extLst>
            <a:ext uri="{FF2B5EF4-FFF2-40B4-BE49-F238E27FC236}">
              <a16:creationId xmlns:a16="http://schemas.microsoft.com/office/drawing/2014/main" id="{B3A6163F-9C6E-4AF6-984D-E33ECB76226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6" name="TextBox 1">
          <a:extLst>
            <a:ext uri="{FF2B5EF4-FFF2-40B4-BE49-F238E27FC236}">
              <a16:creationId xmlns:a16="http://schemas.microsoft.com/office/drawing/2014/main" id="{80D7D40B-D855-4E43-8DB5-1F6A153E330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7" name="TextBox 1">
          <a:extLst>
            <a:ext uri="{FF2B5EF4-FFF2-40B4-BE49-F238E27FC236}">
              <a16:creationId xmlns:a16="http://schemas.microsoft.com/office/drawing/2014/main" id="{8AAC5D14-6DAE-43D4-BDA6-0F88A24249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8" name="TextBox 1">
          <a:extLst>
            <a:ext uri="{FF2B5EF4-FFF2-40B4-BE49-F238E27FC236}">
              <a16:creationId xmlns:a16="http://schemas.microsoft.com/office/drawing/2014/main" id="{72973D8A-D79A-4EB3-A087-C9446F8E855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199" name="TextBox 1">
          <a:extLst>
            <a:ext uri="{FF2B5EF4-FFF2-40B4-BE49-F238E27FC236}">
              <a16:creationId xmlns:a16="http://schemas.microsoft.com/office/drawing/2014/main" id="{8AA83850-912D-4322-B8E9-646C1DB5C7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0" name="TextBox 1">
          <a:extLst>
            <a:ext uri="{FF2B5EF4-FFF2-40B4-BE49-F238E27FC236}">
              <a16:creationId xmlns:a16="http://schemas.microsoft.com/office/drawing/2014/main" id="{F1E4E929-31C2-4B6A-A5DC-A300D45EFC6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1" name="TextBox 1">
          <a:extLst>
            <a:ext uri="{FF2B5EF4-FFF2-40B4-BE49-F238E27FC236}">
              <a16:creationId xmlns:a16="http://schemas.microsoft.com/office/drawing/2014/main" id="{49F188F1-ACB8-4BDC-A399-1C0E4922DD2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2" name="TextBox 1">
          <a:extLst>
            <a:ext uri="{FF2B5EF4-FFF2-40B4-BE49-F238E27FC236}">
              <a16:creationId xmlns:a16="http://schemas.microsoft.com/office/drawing/2014/main" id="{DB10163E-93A2-4EEF-B9C4-1821EAB2DD3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3" name="TextBox 1">
          <a:extLst>
            <a:ext uri="{FF2B5EF4-FFF2-40B4-BE49-F238E27FC236}">
              <a16:creationId xmlns:a16="http://schemas.microsoft.com/office/drawing/2014/main" id="{878F7AE3-56E4-4F9A-BBD0-1F6D63D209A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4" name="TextBox 1">
          <a:extLst>
            <a:ext uri="{FF2B5EF4-FFF2-40B4-BE49-F238E27FC236}">
              <a16:creationId xmlns:a16="http://schemas.microsoft.com/office/drawing/2014/main" id="{62CF81DF-6D39-4AD0-8E29-511A0B0D717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5" name="TextBox 1">
          <a:extLst>
            <a:ext uri="{FF2B5EF4-FFF2-40B4-BE49-F238E27FC236}">
              <a16:creationId xmlns:a16="http://schemas.microsoft.com/office/drawing/2014/main" id="{15019C8B-B02E-4FE4-B486-DD42BCC3F6A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6" name="TextBox 1">
          <a:extLst>
            <a:ext uri="{FF2B5EF4-FFF2-40B4-BE49-F238E27FC236}">
              <a16:creationId xmlns:a16="http://schemas.microsoft.com/office/drawing/2014/main" id="{B686FC31-C65B-42A4-A23D-D3DFB3FFD7A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7" name="TextBox 1">
          <a:extLst>
            <a:ext uri="{FF2B5EF4-FFF2-40B4-BE49-F238E27FC236}">
              <a16:creationId xmlns:a16="http://schemas.microsoft.com/office/drawing/2014/main" id="{03A3DF0E-4D58-45C4-8846-ED5563121F7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8" name="TextBox 1">
          <a:extLst>
            <a:ext uri="{FF2B5EF4-FFF2-40B4-BE49-F238E27FC236}">
              <a16:creationId xmlns:a16="http://schemas.microsoft.com/office/drawing/2014/main" id="{B306CC4A-4D34-45A2-AEF4-4E1493297E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09" name="TextBox 1">
          <a:extLst>
            <a:ext uri="{FF2B5EF4-FFF2-40B4-BE49-F238E27FC236}">
              <a16:creationId xmlns:a16="http://schemas.microsoft.com/office/drawing/2014/main" id="{AF3CDE37-B530-4202-8C3B-516DDA53D92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0" name="TextBox 1">
          <a:extLst>
            <a:ext uri="{FF2B5EF4-FFF2-40B4-BE49-F238E27FC236}">
              <a16:creationId xmlns:a16="http://schemas.microsoft.com/office/drawing/2014/main" id="{E91197C3-745D-47F6-B3E5-832BC5FA6E7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1" name="TextBox 1">
          <a:extLst>
            <a:ext uri="{FF2B5EF4-FFF2-40B4-BE49-F238E27FC236}">
              <a16:creationId xmlns:a16="http://schemas.microsoft.com/office/drawing/2014/main" id="{2411BEB2-B189-4431-A4EE-1A89A4CBFC4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2" name="TextBox 1">
          <a:extLst>
            <a:ext uri="{FF2B5EF4-FFF2-40B4-BE49-F238E27FC236}">
              <a16:creationId xmlns:a16="http://schemas.microsoft.com/office/drawing/2014/main" id="{063BAE78-0531-48A0-AA9C-3E2B641F1E7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3" name="TextBox 1">
          <a:extLst>
            <a:ext uri="{FF2B5EF4-FFF2-40B4-BE49-F238E27FC236}">
              <a16:creationId xmlns:a16="http://schemas.microsoft.com/office/drawing/2014/main" id="{F1D3F0F6-E4B8-4056-8C57-31B57A8AF31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4" name="TextBox 1">
          <a:extLst>
            <a:ext uri="{FF2B5EF4-FFF2-40B4-BE49-F238E27FC236}">
              <a16:creationId xmlns:a16="http://schemas.microsoft.com/office/drawing/2014/main" id="{214F7656-44C8-4243-A2A4-369DB17F98A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5" name="TextBox 1">
          <a:extLst>
            <a:ext uri="{FF2B5EF4-FFF2-40B4-BE49-F238E27FC236}">
              <a16:creationId xmlns:a16="http://schemas.microsoft.com/office/drawing/2014/main" id="{32A66048-E161-4D52-AAEF-63BA4A80E48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6" name="TextBox 1">
          <a:extLst>
            <a:ext uri="{FF2B5EF4-FFF2-40B4-BE49-F238E27FC236}">
              <a16:creationId xmlns:a16="http://schemas.microsoft.com/office/drawing/2014/main" id="{62002F4D-70AF-449A-BCA4-F59A8DAC631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7" name="TextBox 1">
          <a:extLst>
            <a:ext uri="{FF2B5EF4-FFF2-40B4-BE49-F238E27FC236}">
              <a16:creationId xmlns:a16="http://schemas.microsoft.com/office/drawing/2014/main" id="{C5159F80-EF99-4F3C-AE1C-4AF611AF042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8" name="TextBox 1">
          <a:extLst>
            <a:ext uri="{FF2B5EF4-FFF2-40B4-BE49-F238E27FC236}">
              <a16:creationId xmlns:a16="http://schemas.microsoft.com/office/drawing/2014/main" id="{236B7380-9BA7-4E10-B398-77E1CC31B7D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19" name="TextBox 1">
          <a:extLst>
            <a:ext uri="{FF2B5EF4-FFF2-40B4-BE49-F238E27FC236}">
              <a16:creationId xmlns:a16="http://schemas.microsoft.com/office/drawing/2014/main" id="{6EE180F8-78D4-4B93-B8DE-5F7C73DB202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0" name="TextBox 1">
          <a:extLst>
            <a:ext uri="{FF2B5EF4-FFF2-40B4-BE49-F238E27FC236}">
              <a16:creationId xmlns:a16="http://schemas.microsoft.com/office/drawing/2014/main" id="{5F1CA18B-98B7-45B7-8FFE-25582D3FC58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1" name="TextBox 1">
          <a:extLst>
            <a:ext uri="{FF2B5EF4-FFF2-40B4-BE49-F238E27FC236}">
              <a16:creationId xmlns:a16="http://schemas.microsoft.com/office/drawing/2014/main" id="{F38F7D77-8304-4B04-AD63-E7B6F992E44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2" name="TextBox 1">
          <a:extLst>
            <a:ext uri="{FF2B5EF4-FFF2-40B4-BE49-F238E27FC236}">
              <a16:creationId xmlns:a16="http://schemas.microsoft.com/office/drawing/2014/main" id="{F703AF4D-8F5A-44D4-B751-56770EA2DB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3" name="TextBox 1">
          <a:extLst>
            <a:ext uri="{FF2B5EF4-FFF2-40B4-BE49-F238E27FC236}">
              <a16:creationId xmlns:a16="http://schemas.microsoft.com/office/drawing/2014/main" id="{615B58BC-C597-4ACB-93EA-89616C35AA1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4" name="TextBox 1">
          <a:extLst>
            <a:ext uri="{FF2B5EF4-FFF2-40B4-BE49-F238E27FC236}">
              <a16:creationId xmlns:a16="http://schemas.microsoft.com/office/drawing/2014/main" id="{B0C8D4D4-9E9F-435B-B2B2-6663C3EF576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5" name="TextBox 1">
          <a:extLst>
            <a:ext uri="{FF2B5EF4-FFF2-40B4-BE49-F238E27FC236}">
              <a16:creationId xmlns:a16="http://schemas.microsoft.com/office/drawing/2014/main" id="{098CBFE6-C51F-4C24-A2D9-B1D405AEE3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6" name="TextBox 1">
          <a:extLst>
            <a:ext uri="{FF2B5EF4-FFF2-40B4-BE49-F238E27FC236}">
              <a16:creationId xmlns:a16="http://schemas.microsoft.com/office/drawing/2014/main" id="{435C5AA2-035C-4C54-AAA1-87E7439C127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7" name="TextBox 1">
          <a:extLst>
            <a:ext uri="{FF2B5EF4-FFF2-40B4-BE49-F238E27FC236}">
              <a16:creationId xmlns:a16="http://schemas.microsoft.com/office/drawing/2014/main" id="{D2D7911D-810F-4920-A094-73DF68C0ABB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8" name="TextBox 1">
          <a:extLst>
            <a:ext uri="{FF2B5EF4-FFF2-40B4-BE49-F238E27FC236}">
              <a16:creationId xmlns:a16="http://schemas.microsoft.com/office/drawing/2014/main" id="{FB980E28-5B26-48E4-9092-74DE5D135DA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29" name="TextBox 1">
          <a:extLst>
            <a:ext uri="{FF2B5EF4-FFF2-40B4-BE49-F238E27FC236}">
              <a16:creationId xmlns:a16="http://schemas.microsoft.com/office/drawing/2014/main" id="{5706BE02-381E-4351-B55F-93CA36E2472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0" name="TextBox 1">
          <a:extLst>
            <a:ext uri="{FF2B5EF4-FFF2-40B4-BE49-F238E27FC236}">
              <a16:creationId xmlns:a16="http://schemas.microsoft.com/office/drawing/2014/main" id="{A507C916-5517-4453-8499-65901E47068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1" name="TextBox 1">
          <a:extLst>
            <a:ext uri="{FF2B5EF4-FFF2-40B4-BE49-F238E27FC236}">
              <a16:creationId xmlns:a16="http://schemas.microsoft.com/office/drawing/2014/main" id="{A020A7AA-47C7-4C0F-888F-D913476FEAC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2" name="TextBox 1">
          <a:extLst>
            <a:ext uri="{FF2B5EF4-FFF2-40B4-BE49-F238E27FC236}">
              <a16:creationId xmlns:a16="http://schemas.microsoft.com/office/drawing/2014/main" id="{CF94A04A-407B-4C23-9CD3-3A157B7C431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3" name="TextBox 1">
          <a:extLst>
            <a:ext uri="{FF2B5EF4-FFF2-40B4-BE49-F238E27FC236}">
              <a16:creationId xmlns:a16="http://schemas.microsoft.com/office/drawing/2014/main" id="{E49E21EC-B9B6-45F5-A903-50BAF410E79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4" name="TextBox 1">
          <a:extLst>
            <a:ext uri="{FF2B5EF4-FFF2-40B4-BE49-F238E27FC236}">
              <a16:creationId xmlns:a16="http://schemas.microsoft.com/office/drawing/2014/main" id="{FFBD39A6-3C8E-48F3-94F7-94AAE957958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5" name="TextBox 1">
          <a:extLst>
            <a:ext uri="{FF2B5EF4-FFF2-40B4-BE49-F238E27FC236}">
              <a16:creationId xmlns:a16="http://schemas.microsoft.com/office/drawing/2014/main" id="{8F77FF2A-E52B-43A6-858E-31D2A6A77A9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6" name="TextBox 1">
          <a:extLst>
            <a:ext uri="{FF2B5EF4-FFF2-40B4-BE49-F238E27FC236}">
              <a16:creationId xmlns:a16="http://schemas.microsoft.com/office/drawing/2014/main" id="{A7F2B74C-0F85-42CB-BF3A-1D9DDAB5839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7" name="TextBox 1">
          <a:extLst>
            <a:ext uri="{FF2B5EF4-FFF2-40B4-BE49-F238E27FC236}">
              <a16:creationId xmlns:a16="http://schemas.microsoft.com/office/drawing/2014/main" id="{F093D51B-CB5E-4F83-8144-D58F85AE2B3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8" name="TextBox 1">
          <a:extLst>
            <a:ext uri="{FF2B5EF4-FFF2-40B4-BE49-F238E27FC236}">
              <a16:creationId xmlns:a16="http://schemas.microsoft.com/office/drawing/2014/main" id="{B234AB90-1934-465F-8E70-BB8C0E4279F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39" name="TextBox 1">
          <a:extLst>
            <a:ext uri="{FF2B5EF4-FFF2-40B4-BE49-F238E27FC236}">
              <a16:creationId xmlns:a16="http://schemas.microsoft.com/office/drawing/2014/main" id="{DF87E688-10DC-438D-B640-F5D19F45796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0" name="TextBox 1">
          <a:extLst>
            <a:ext uri="{FF2B5EF4-FFF2-40B4-BE49-F238E27FC236}">
              <a16:creationId xmlns:a16="http://schemas.microsoft.com/office/drawing/2014/main" id="{E758EB9D-4778-472F-84D0-B6A58F3FA71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1" name="TextBox 1">
          <a:extLst>
            <a:ext uri="{FF2B5EF4-FFF2-40B4-BE49-F238E27FC236}">
              <a16:creationId xmlns:a16="http://schemas.microsoft.com/office/drawing/2014/main" id="{ADF21062-72CF-4B3B-9FBD-A63B2352896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2" name="TextBox 1">
          <a:extLst>
            <a:ext uri="{FF2B5EF4-FFF2-40B4-BE49-F238E27FC236}">
              <a16:creationId xmlns:a16="http://schemas.microsoft.com/office/drawing/2014/main" id="{34C9727A-647E-410E-B6EB-E0DB165205B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3" name="TextBox 1">
          <a:extLst>
            <a:ext uri="{FF2B5EF4-FFF2-40B4-BE49-F238E27FC236}">
              <a16:creationId xmlns:a16="http://schemas.microsoft.com/office/drawing/2014/main" id="{BE094E5E-1921-42C1-B59F-B3541903622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4" name="TextBox 1">
          <a:extLst>
            <a:ext uri="{FF2B5EF4-FFF2-40B4-BE49-F238E27FC236}">
              <a16:creationId xmlns:a16="http://schemas.microsoft.com/office/drawing/2014/main" id="{7D2A7426-84C2-4619-8ED1-07C149B8815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5" name="TextBox 1">
          <a:extLst>
            <a:ext uri="{FF2B5EF4-FFF2-40B4-BE49-F238E27FC236}">
              <a16:creationId xmlns:a16="http://schemas.microsoft.com/office/drawing/2014/main" id="{56F3522F-D7D5-4516-9C56-978B38E2DBF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6" name="TextBox 1">
          <a:extLst>
            <a:ext uri="{FF2B5EF4-FFF2-40B4-BE49-F238E27FC236}">
              <a16:creationId xmlns:a16="http://schemas.microsoft.com/office/drawing/2014/main" id="{4CA0F272-1883-4DE2-8969-79097864F2E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7" name="TextBox 1">
          <a:extLst>
            <a:ext uri="{FF2B5EF4-FFF2-40B4-BE49-F238E27FC236}">
              <a16:creationId xmlns:a16="http://schemas.microsoft.com/office/drawing/2014/main" id="{53BE5D7D-C0E4-4A53-B375-CA35211FA62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8" name="TextBox 1">
          <a:extLst>
            <a:ext uri="{FF2B5EF4-FFF2-40B4-BE49-F238E27FC236}">
              <a16:creationId xmlns:a16="http://schemas.microsoft.com/office/drawing/2014/main" id="{32CB9D12-ACBD-4505-8E9C-600C052455C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49" name="TextBox 1">
          <a:extLst>
            <a:ext uri="{FF2B5EF4-FFF2-40B4-BE49-F238E27FC236}">
              <a16:creationId xmlns:a16="http://schemas.microsoft.com/office/drawing/2014/main" id="{595ADCD9-47A9-425A-8812-3CA197316C2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0" name="TextBox 1">
          <a:extLst>
            <a:ext uri="{FF2B5EF4-FFF2-40B4-BE49-F238E27FC236}">
              <a16:creationId xmlns:a16="http://schemas.microsoft.com/office/drawing/2014/main" id="{1EE9FF21-F323-43CD-BF95-B615B9AF030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1" name="TextBox 1">
          <a:extLst>
            <a:ext uri="{FF2B5EF4-FFF2-40B4-BE49-F238E27FC236}">
              <a16:creationId xmlns:a16="http://schemas.microsoft.com/office/drawing/2014/main" id="{00F18F6B-292E-4202-8729-87263DE8F59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2" name="TextBox 1">
          <a:extLst>
            <a:ext uri="{FF2B5EF4-FFF2-40B4-BE49-F238E27FC236}">
              <a16:creationId xmlns:a16="http://schemas.microsoft.com/office/drawing/2014/main" id="{3B8B33F8-BF1B-416E-BD1D-57E2DDB27D0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3" name="TextBox 1">
          <a:extLst>
            <a:ext uri="{FF2B5EF4-FFF2-40B4-BE49-F238E27FC236}">
              <a16:creationId xmlns:a16="http://schemas.microsoft.com/office/drawing/2014/main" id="{BA8A97BA-E503-4F27-94A1-78FBD17499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4" name="TextBox 1">
          <a:extLst>
            <a:ext uri="{FF2B5EF4-FFF2-40B4-BE49-F238E27FC236}">
              <a16:creationId xmlns:a16="http://schemas.microsoft.com/office/drawing/2014/main" id="{124D678E-9A32-4A44-8628-89FA9DA742D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5" name="TextBox 1">
          <a:extLst>
            <a:ext uri="{FF2B5EF4-FFF2-40B4-BE49-F238E27FC236}">
              <a16:creationId xmlns:a16="http://schemas.microsoft.com/office/drawing/2014/main" id="{89475EEA-DC1E-4B36-9E84-8E6FFDF76AD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6" name="TextBox 1">
          <a:extLst>
            <a:ext uri="{FF2B5EF4-FFF2-40B4-BE49-F238E27FC236}">
              <a16:creationId xmlns:a16="http://schemas.microsoft.com/office/drawing/2014/main" id="{04077159-6046-40CE-B6EF-C996A317FD8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7" name="TextBox 1">
          <a:extLst>
            <a:ext uri="{FF2B5EF4-FFF2-40B4-BE49-F238E27FC236}">
              <a16:creationId xmlns:a16="http://schemas.microsoft.com/office/drawing/2014/main" id="{E54D3AA2-D799-4F3E-A878-6C814B4C25F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8" name="TextBox 1">
          <a:extLst>
            <a:ext uri="{FF2B5EF4-FFF2-40B4-BE49-F238E27FC236}">
              <a16:creationId xmlns:a16="http://schemas.microsoft.com/office/drawing/2014/main" id="{B050EB6A-CADD-4BA3-9754-8882F851D74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59" name="TextBox 1">
          <a:extLst>
            <a:ext uri="{FF2B5EF4-FFF2-40B4-BE49-F238E27FC236}">
              <a16:creationId xmlns:a16="http://schemas.microsoft.com/office/drawing/2014/main" id="{C2FE325A-5E7B-4A67-A181-0FA92F10176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0" name="TextBox 1">
          <a:extLst>
            <a:ext uri="{FF2B5EF4-FFF2-40B4-BE49-F238E27FC236}">
              <a16:creationId xmlns:a16="http://schemas.microsoft.com/office/drawing/2014/main" id="{7B10C34E-B363-407F-8299-C9AB9DCC73F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1" name="TextBox 1">
          <a:extLst>
            <a:ext uri="{FF2B5EF4-FFF2-40B4-BE49-F238E27FC236}">
              <a16:creationId xmlns:a16="http://schemas.microsoft.com/office/drawing/2014/main" id="{5BC51D29-C2E2-4D9B-9914-858C86A138E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2" name="TextBox 1">
          <a:extLst>
            <a:ext uri="{FF2B5EF4-FFF2-40B4-BE49-F238E27FC236}">
              <a16:creationId xmlns:a16="http://schemas.microsoft.com/office/drawing/2014/main" id="{82FD7DFE-2F97-475C-A2E6-85B20A7FD45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3" name="TextBox 1">
          <a:extLst>
            <a:ext uri="{FF2B5EF4-FFF2-40B4-BE49-F238E27FC236}">
              <a16:creationId xmlns:a16="http://schemas.microsoft.com/office/drawing/2014/main" id="{0549794F-FB3B-4285-A342-D4B49795F6A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4" name="TextBox 1">
          <a:extLst>
            <a:ext uri="{FF2B5EF4-FFF2-40B4-BE49-F238E27FC236}">
              <a16:creationId xmlns:a16="http://schemas.microsoft.com/office/drawing/2014/main" id="{DF5FB484-4521-4876-A4B4-2AA382013EA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5" name="TextBox 1">
          <a:extLst>
            <a:ext uri="{FF2B5EF4-FFF2-40B4-BE49-F238E27FC236}">
              <a16:creationId xmlns:a16="http://schemas.microsoft.com/office/drawing/2014/main" id="{873DA8F6-9277-4DAB-BCBA-2105C041103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6" name="TextBox 1">
          <a:extLst>
            <a:ext uri="{FF2B5EF4-FFF2-40B4-BE49-F238E27FC236}">
              <a16:creationId xmlns:a16="http://schemas.microsoft.com/office/drawing/2014/main" id="{4AFDC924-2907-43F9-BB1E-C9C067FE363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7" name="TextBox 1">
          <a:extLst>
            <a:ext uri="{FF2B5EF4-FFF2-40B4-BE49-F238E27FC236}">
              <a16:creationId xmlns:a16="http://schemas.microsoft.com/office/drawing/2014/main" id="{A548143E-1ABE-4D65-BF4A-DCCAF9CA7CF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8" name="TextBox 1">
          <a:extLst>
            <a:ext uri="{FF2B5EF4-FFF2-40B4-BE49-F238E27FC236}">
              <a16:creationId xmlns:a16="http://schemas.microsoft.com/office/drawing/2014/main" id="{CE4B1E12-185A-4B0A-950A-3972486703D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69" name="TextBox 1">
          <a:extLst>
            <a:ext uri="{FF2B5EF4-FFF2-40B4-BE49-F238E27FC236}">
              <a16:creationId xmlns:a16="http://schemas.microsoft.com/office/drawing/2014/main" id="{D85CBE36-AAC6-49CB-9DDC-D9642F9D0C0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0" name="TextBox 1">
          <a:extLst>
            <a:ext uri="{FF2B5EF4-FFF2-40B4-BE49-F238E27FC236}">
              <a16:creationId xmlns:a16="http://schemas.microsoft.com/office/drawing/2014/main" id="{28773064-567E-4BE9-BB13-3DE649C4AC1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1" name="TextBox 1">
          <a:extLst>
            <a:ext uri="{FF2B5EF4-FFF2-40B4-BE49-F238E27FC236}">
              <a16:creationId xmlns:a16="http://schemas.microsoft.com/office/drawing/2014/main" id="{3C2248F9-4320-482C-81D7-2414C51493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2" name="TextBox 1">
          <a:extLst>
            <a:ext uri="{FF2B5EF4-FFF2-40B4-BE49-F238E27FC236}">
              <a16:creationId xmlns:a16="http://schemas.microsoft.com/office/drawing/2014/main" id="{40572477-9071-4176-9980-964E1C4A821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3" name="TextBox 1">
          <a:extLst>
            <a:ext uri="{FF2B5EF4-FFF2-40B4-BE49-F238E27FC236}">
              <a16:creationId xmlns:a16="http://schemas.microsoft.com/office/drawing/2014/main" id="{45A543E7-10DE-4199-ADB0-D46664E1928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4" name="TextBox 1">
          <a:extLst>
            <a:ext uri="{FF2B5EF4-FFF2-40B4-BE49-F238E27FC236}">
              <a16:creationId xmlns:a16="http://schemas.microsoft.com/office/drawing/2014/main" id="{7711EADE-BDE1-4381-BC0F-1E9895131DE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5" name="TextBox 1">
          <a:extLst>
            <a:ext uri="{FF2B5EF4-FFF2-40B4-BE49-F238E27FC236}">
              <a16:creationId xmlns:a16="http://schemas.microsoft.com/office/drawing/2014/main" id="{BF8543FC-1445-4990-8E9C-2D47B6D1423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6" name="TextBox 1">
          <a:extLst>
            <a:ext uri="{FF2B5EF4-FFF2-40B4-BE49-F238E27FC236}">
              <a16:creationId xmlns:a16="http://schemas.microsoft.com/office/drawing/2014/main" id="{326A4B91-1FF6-46A2-A750-B2DCAA9C975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7" name="TextBox 1">
          <a:extLst>
            <a:ext uri="{FF2B5EF4-FFF2-40B4-BE49-F238E27FC236}">
              <a16:creationId xmlns:a16="http://schemas.microsoft.com/office/drawing/2014/main" id="{773BDB7B-C75C-43E5-B05D-3FC5A500598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8" name="TextBox 1">
          <a:extLst>
            <a:ext uri="{FF2B5EF4-FFF2-40B4-BE49-F238E27FC236}">
              <a16:creationId xmlns:a16="http://schemas.microsoft.com/office/drawing/2014/main" id="{465F89F5-CFCA-4481-9E3A-C6434F48DAD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79" name="TextBox 1">
          <a:extLst>
            <a:ext uri="{FF2B5EF4-FFF2-40B4-BE49-F238E27FC236}">
              <a16:creationId xmlns:a16="http://schemas.microsoft.com/office/drawing/2014/main" id="{F664BD26-C963-4692-B4F0-27771865A26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0" name="TextBox 1">
          <a:extLst>
            <a:ext uri="{FF2B5EF4-FFF2-40B4-BE49-F238E27FC236}">
              <a16:creationId xmlns:a16="http://schemas.microsoft.com/office/drawing/2014/main" id="{D2E8D9FA-22FC-47BD-AF48-F04E8211A7D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1" name="TextBox 1">
          <a:extLst>
            <a:ext uri="{FF2B5EF4-FFF2-40B4-BE49-F238E27FC236}">
              <a16:creationId xmlns:a16="http://schemas.microsoft.com/office/drawing/2014/main" id="{8A8EE5EF-F3BE-4C32-AB31-B79540B8589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2" name="TextBox 1">
          <a:extLst>
            <a:ext uri="{FF2B5EF4-FFF2-40B4-BE49-F238E27FC236}">
              <a16:creationId xmlns:a16="http://schemas.microsoft.com/office/drawing/2014/main" id="{0BB39C98-6734-44DC-9847-EAC3EE812C9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3" name="TextBox 1">
          <a:extLst>
            <a:ext uri="{FF2B5EF4-FFF2-40B4-BE49-F238E27FC236}">
              <a16:creationId xmlns:a16="http://schemas.microsoft.com/office/drawing/2014/main" id="{2FFC4B75-BC06-4D57-9183-D9E95876DE1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4" name="TextBox 1">
          <a:extLst>
            <a:ext uri="{FF2B5EF4-FFF2-40B4-BE49-F238E27FC236}">
              <a16:creationId xmlns:a16="http://schemas.microsoft.com/office/drawing/2014/main" id="{C3BAE5EA-6480-49E5-8B54-2258E338E2D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5" name="TextBox 1">
          <a:extLst>
            <a:ext uri="{FF2B5EF4-FFF2-40B4-BE49-F238E27FC236}">
              <a16:creationId xmlns:a16="http://schemas.microsoft.com/office/drawing/2014/main" id="{5D9C099C-64EB-4DF1-ABAA-CC46271DA79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6" name="TextBox 1">
          <a:extLst>
            <a:ext uri="{FF2B5EF4-FFF2-40B4-BE49-F238E27FC236}">
              <a16:creationId xmlns:a16="http://schemas.microsoft.com/office/drawing/2014/main" id="{71A40490-5DC4-449C-B31E-F215EFFE074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7" name="TextBox 1">
          <a:extLst>
            <a:ext uri="{FF2B5EF4-FFF2-40B4-BE49-F238E27FC236}">
              <a16:creationId xmlns:a16="http://schemas.microsoft.com/office/drawing/2014/main" id="{580659A5-750B-4199-8097-20A893ADF97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8" name="TextBox 1">
          <a:extLst>
            <a:ext uri="{FF2B5EF4-FFF2-40B4-BE49-F238E27FC236}">
              <a16:creationId xmlns:a16="http://schemas.microsoft.com/office/drawing/2014/main" id="{85DCD359-2F66-448F-96A7-B436E8672E4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89" name="TextBox 1">
          <a:extLst>
            <a:ext uri="{FF2B5EF4-FFF2-40B4-BE49-F238E27FC236}">
              <a16:creationId xmlns:a16="http://schemas.microsoft.com/office/drawing/2014/main" id="{A79B9B0B-A0C3-4FE6-931F-6A33991C291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0" name="TextBox 1">
          <a:extLst>
            <a:ext uri="{FF2B5EF4-FFF2-40B4-BE49-F238E27FC236}">
              <a16:creationId xmlns:a16="http://schemas.microsoft.com/office/drawing/2014/main" id="{2857CD1D-BA3E-4DC5-8ADE-027223584F5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1" name="TextBox 1">
          <a:extLst>
            <a:ext uri="{FF2B5EF4-FFF2-40B4-BE49-F238E27FC236}">
              <a16:creationId xmlns:a16="http://schemas.microsoft.com/office/drawing/2014/main" id="{4AC2A7A7-EDFF-4601-9BD2-E091954A2D6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2" name="TextBox 1">
          <a:extLst>
            <a:ext uri="{FF2B5EF4-FFF2-40B4-BE49-F238E27FC236}">
              <a16:creationId xmlns:a16="http://schemas.microsoft.com/office/drawing/2014/main" id="{92A49F23-C4B8-497D-A4F1-0F0C75D581C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3" name="TextBox 1">
          <a:extLst>
            <a:ext uri="{FF2B5EF4-FFF2-40B4-BE49-F238E27FC236}">
              <a16:creationId xmlns:a16="http://schemas.microsoft.com/office/drawing/2014/main" id="{4EC94835-BC1D-4347-85FA-DDC89DF35B9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4" name="TextBox 1">
          <a:extLst>
            <a:ext uri="{FF2B5EF4-FFF2-40B4-BE49-F238E27FC236}">
              <a16:creationId xmlns:a16="http://schemas.microsoft.com/office/drawing/2014/main" id="{54740A2E-8A2A-40B0-BFC2-0F3E48ED558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5" name="TextBox 1">
          <a:extLst>
            <a:ext uri="{FF2B5EF4-FFF2-40B4-BE49-F238E27FC236}">
              <a16:creationId xmlns:a16="http://schemas.microsoft.com/office/drawing/2014/main" id="{284B9E98-D3C2-457A-930A-DB1114F5F90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6" name="TextBox 1">
          <a:extLst>
            <a:ext uri="{FF2B5EF4-FFF2-40B4-BE49-F238E27FC236}">
              <a16:creationId xmlns:a16="http://schemas.microsoft.com/office/drawing/2014/main" id="{F885F988-B09E-45A5-A077-2F00DEC852A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7" name="TextBox 1">
          <a:extLst>
            <a:ext uri="{FF2B5EF4-FFF2-40B4-BE49-F238E27FC236}">
              <a16:creationId xmlns:a16="http://schemas.microsoft.com/office/drawing/2014/main" id="{679EAFA7-2D17-4B24-8817-909F07CDEDD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8" name="TextBox 1">
          <a:extLst>
            <a:ext uri="{FF2B5EF4-FFF2-40B4-BE49-F238E27FC236}">
              <a16:creationId xmlns:a16="http://schemas.microsoft.com/office/drawing/2014/main" id="{B7170BDF-2BE5-4038-89CB-0677EF6FB2E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299" name="TextBox 1">
          <a:extLst>
            <a:ext uri="{FF2B5EF4-FFF2-40B4-BE49-F238E27FC236}">
              <a16:creationId xmlns:a16="http://schemas.microsoft.com/office/drawing/2014/main" id="{3CDAAF62-ADA2-4FD9-BC47-ED935148056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0" name="TextBox 1">
          <a:extLst>
            <a:ext uri="{FF2B5EF4-FFF2-40B4-BE49-F238E27FC236}">
              <a16:creationId xmlns:a16="http://schemas.microsoft.com/office/drawing/2014/main" id="{435CFB08-86C9-4331-8506-82EC3D9385A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1" name="TextBox 1">
          <a:extLst>
            <a:ext uri="{FF2B5EF4-FFF2-40B4-BE49-F238E27FC236}">
              <a16:creationId xmlns:a16="http://schemas.microsoft.com/office/drawing/2014/main" id="{EBFE2817-54EB-4EB4-B3A6-98F0DF3CD72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2" name="TextBox 1">
          <a:extLst>
            <a:ext uri="{FF2B5EF4-FFF2-40B4-BE49-F238E27FC236}">
              <a16:creationId xmlns:a16="http://schemas.microsoft.com/office/drawing/2014/main" id="{AFAABAEA-5CF3-4D75-A58C-D485D604E23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3" name="TextBox 1">
          <a:extLst>
            <a:ext uri="{FF2B5EF4-FFF2-40B4-BE49-F238E27FC236}">
              <a16:creationId xmlns:a16="http://schemas.microsoft.com/office/drawing/2014/main" id="{3F8FC53F-89BE-4BC7-A32A-5663A6CE8A7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4" name="TextBox 1">
          <a:extLst>
            <a:ext uri="{FF2B5EF4-FFF2-40B4-BE49-F238E27FC236}">
              <a16:creationId xmlns:a16="http://schemas.microsoft.com/office/drawing/2014/main" id="{46823473-631B-4168-8B70-C78F25AC6E3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5" name="TextBox 1">
          <a:extLst>
            <a:ext uri="{FF2B5EF4-FFF2-40B4-BE49-F238E27FC236}">
              <a16:creationId xmlns:a16="http://schemas.microsoft.com/office/drawing/2014/main" id="{4FC34933-FCDB-4E0E-BB29-F8FAE24D529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6" name="TextBox 1">
          <a:extLst>
            <a:ext uri="{FF2B5EF4-FFF2-40B4-BE49-F238E27FC236}">
              <a16:creationId xmlns:a16="http://schemas.microsoft.com/office/drawing/2014/main" id="{DB5051A2-007F-496F-938D-CC77CB0B848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7" name="TextBox 1">
          <a:extLst>
            <a:ext uri="{FF2B5EF4-FFF2-40B4-BE49-F238E27FC236}">
              <a16:creationId xmlns:a16="http://schemas.microsoft.com/office/drawing/2014/main" id="{139F4966-3B1D-444B-AE90-4C737755127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8" name="TextBox 1">
          <a:extLst>
            <a:ext uri="{FF2B5EF4-FFF2-40B4-BE49-F238E27FC236}">
              <a16:creationId xmlns:a16="http://schemas.microsoft.com/office/drawing/2014/main" id="{4718B1A8-DE63-4600-8DE8-8DC5C2644A8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09" name="TextBox 1">
          <a:extLst>
            <a:ext uri="{FF2B5EF4-FFF2-40B4-BE49-F238E27FC236}">
              <a16:creationId xmlns:a16="http://schemas.microsoft.com/office/drawing/2014/main" id="{99ADF779-189B-4D54-A33D-0EDE8ED4BA5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0" name="TextBox 1">
          <a:extLst>
            <a:ext uri="{FF2B5EF4-FFF2-40B4-BE49-F238E27FC236}">
              <a16:creationId xmlns:a16="http://schemas.microsoft.com/office/drawing/2014/main" id="{6E11FF4A-E856-460F-BDD9-5E3E264E4AE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1" name="TextBox 1">
          <a:extLst>
            <a:ext uri="{FF2B5EF4-FFF2-40B4-BE49-F238E27FC236}">
              <a16:creationId xmlns:a16="http://schemas.microsoft.com/office/drawing/2014/main" id="{2D9247F6-0306-43C3-B1D3-E744F022FFB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2" name="TextBox 1">
          <a:extLst>
            <a:ext uri="{FF2B5EF4-FFF2-40B4-BE49-F238E27FC236}">
              <a16:creationId xmlns:a16="http://schemas.microsoft.com/office/drawing/2014/main" id="{AC5EC76E-48AE-4D83-B3DB-2E31A383DEB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3" name="TextBox 1">
          <a:extLst>
            <a:ext uri="{FF2B5EF4-FFF2-40B4-BE49-F238E27FC236}">
              <a16:creationId xmlns:a16="http://schemas.microsoft.com/office/drawing/2014/main" id="{E35A5E02-2DE6-458F-93C9-61AE3AB9B94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4" name="TextBox 1">
          <a:extLst>
            <a:ext uri="{FF2B5EF4-FFF2-40B4-BE49-F238E27FC236}">
              <a16:creationId xmlns:a16="http://schemas.microsoft.com/office/drawing/2014/main" id="{463E5C90-10AD-4417-81B1-D65209CDF0C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5" name="TextBox 1">
          <a:extLst>
            <a:ext uri="{FF2B5EF4-FFF2-40B4-BE49-F238E27FC236}">
              <a16:creationId xmlns:a16="http://schemas.microsoft.com/office/drawing/2014/main" id="{ECB007C8-9510-4972-BE3E-F0C92ABF4E3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6" name="TextBox 1">
          <a:extLst>
            <a:ext uri="{FF2B5EF4-FFF2-40B4-BE49-F238E27FC236}">
              <a16:creationId xmlns:a16="http://schemas.microsoft.com/office/drawing/2014/main" id="{B277EA42-EA3C-472A-A4C5-B2175989005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7" name="TextBox 1">
          <a:extLst>
            <a:ext uri="{FF2B5EF4-FFF2-40B4-BE49-F238E27FC236}">
              <a16:creationId xmlns:a16="http://schemas.microsoft.com/office/drawing/2014/main" id="{FDA90C1B-6831-4B96-9C55-1434503496E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8" name="TextBox 1">
          <a:extLst>
            <a:ext uri="{FF2B5EF4-FFF2-40B4-BE49-F238E27FC236}">
              <a16:creationId xmlns:a16="http://schemas.microsoft.com/office/drawing/2014/main" id="{270A07F7-6548-499F-8A42-0435589C01F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19" name="TextBox 1">
          <a:extLst>
            <a:ext uri="{FF2B5EF4-FFF2-40B4-BE49-F238E27FC236}">
              <a16:creationId xmlns:a16="http://schemas.microsoft.com/office/drawing/2014/main" id="{B04CDB51-8B68-48B5-B3EF-7F67BE9ACAA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0" name="TextBox 1">
          <a:extLst>
            <a:ext uri="{FF2B5EF4-FFF2-40B4-BE49-F238E27FC236}">
              <a16:creationId xmlns:a16="http://schemas.microsoft.com/office/drawing/2014/main" id="{A130881A-B0C2-4281-885E-0C5F1899246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1" name="TextBox 1">
          <a:extLst>
            <a:ext uri="{FF2B5EF4-FFF2-40B4-BE49-F238E27FC236}">
              <a16:creationId xmlns:a16="http://schemas.microsoft.com/office/drawing/2014/main" id="{7633A8F9-45D6-4E77-8242-A6B03E6F4C6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2" name="TextBox 1">
          <a:extLst>
            <a:ext uri="{FF2B5EF4-FFF2-40B4-BE49-F238E27FC236}">
              <a16:creationId xmlns:a16="http://schemas.microsoft.com/office/drawing/2014/main" id="{BFA178A7-FD41-4257-BBD1-12670456EC2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3" name="TextBox 1">
          <a:extLst>
            <a:ext uri="{FF2B5EF4-FFF2-40B4-BE49-F238E27FC236}">
              <a16:creationId xmlns:a16="http://schemas.microsoft.com/office/drawing/2014/main" id="{2C990D49-581C-4178-BA0C-C52CBC6C7E2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4" name="TextBox 1">
          <a:extLst>
            <a:ext uri="{FF2B5EF4-FFF2-40B4-BE49-F238E27FC236}">
              <a16:creationId xmlns:a16="http://schemas.microsoft.com/office/drawing/2014/main" id="{17AE8645-8F96-467E-8E0B-BDBBBFF378A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5" name="TextBox 1">
          <a:extLst>
            <a:ext uri="{FF2B5EF4-FFF2-40B4-BE49-F238E27FC236}">
              <a16:creationId xmlns:a16="http://schemas.microsoft.com/office/drawing/2014/main" id="{BBFCD867-A92B-4E94-8A4B-D37C9D59156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6" name="TextBox 1">
          <a:extLst>
            <a:ext uri="{FF2B5EF4-FFF2-40B4-BE49-F238E27FC236}">
              <a16:creationId xmlns:a16="http://schemas.microsoft.com/office/drawing/2014/main" id="{E91906D8-CB42-4944-B33B-4D953B6E7ED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7" name="TextBox 1">
          <a:extLst>
            <a:ext uri="{FF2B5EF4-FFF2-40B4-BE49-F238E27FC236}">
              <a16:creationId xmlns:a16="http://schemas.microsoft.com/office/drawing/2014/main" id="{5B6C287D-ADF9-4648-9EAE-7C5D16015AC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8" name="TextBox 1">
          <a:extLst>
            <a:ext uri="{FF2B5EF4-FFF2-40B4-BE49-F238E27FC236}">
              <a16:creationId xmlns:a16="http://schemas.microsoft.com/office/drawing/2014/main" id="{42C24133-68D3-4B84-8CD5-86FB49AF7B8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29" name="TextBox 1">
          <a:extLst>
            <a:ext uri="{FF2B5EF4-FFF2-40B4-BE49-F238E27FC236}">
              <a16:creationId xmlns:a16="http://schemas.microsoft.com/office/drawing/2014/main" id="{DE3FACFD-E57C-4328-BF19-82044793A8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0" name="TextBox 1">
          <a:extLst>
            <a:ext uri="{FF2B5EF4-FFF2-40B4-BE49-F238E27FC236}">
              <a16:creationId xmlns:a16="http://schemas.microsoft.com/office/drawing/2014/main" id="{DD4D3149-4BD1-49B9-896B-C6200987A97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1" name="TextBox 1">
          <a:extLst>
            <a:ext uri="{FF2B5EF4-FFF2-40B4-BE49-F238E27FC236}">
              <a16:creationId xmlns:a16="http://schemas.microsoft.com/office/drawing/2014/main" id="{E410D1ED-9987-43CF-ACE3-07935B715AF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2" name="TextBox 1">
          <a:extLst>
            <a:ext uri="{FF2B5EF4-FFF2-40B4-BE49-F238E27FC236}">
              <a16:creationId xmlns:a16="http://schemas.microsoft.com/office/drawing/2014/main" id="{1009DB8E-01CE-40EC-8312-CBC7B67D35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3" name="TextBox 1">
          <a:extLst>
            <a:ext uri="{FF2B5EF4-FFF2-40B4-BE49-F238E27FC236}">
              <a16:creationId xmlns:a16="http://schemas.microsoft.com/office/drawing/2014/main" id="{155AD85C-A75C-40C6-8E37-0BD004C9C7B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4" name="TextBox 1">
          <a:extLst>
            <a:ext uri="{FF2B5EF4-FFF2-40B4-BE49-F238E27FC236}">
              <a16:creationId xmlns:a16="http://schemas.microsoft.com/office/drawing/2014/main" id="{4A6A63BF-FA2D-44C3-8833-258173F727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5" name="TextBox 1">
          <a:extLst>
            <a:ext uri="{FF2B5EF4-FFF2-40B4-BE49-F238E27FC236}">
              <a16:creationId xmlns:a16="http://schemas.microsoft.com/office/drawing/2014/main" id="{69979B77-8A3B-4826-8424-AB890F10F90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6" name="TextBox 1">
          <a:extLst>
            <a:ext uri="{FF2B5EF4-FFF2-40B4-BE49-F238E27FC236}">
              <a16:creationId xmlns:a16="http://schemas.microsoft.com/office/drawing/2014/main" id="{8F8AE7EA-4B07-4CD4-84C4-5B482A1AFAF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7" name="TextBox 1">
          <a:extLst>
            <a:ext uri="{FF2B5EF4-FFF2-40B4-BE49-F238E27FC236}">
              <a16:creationId xmlns:a16="http://schemas.microsoft.com/office/drawing/2014/main" id="{2BE54675-7B3C-46B7-958E-25E7C63D9D8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8" name="TextBox 1">
          <a:extLst>
            <a:ext uri="{FF2B5EF4-FFF2-40B4-BE49-F238E27FC236}">
              <a16:creationId xmlns:a16="http://schemas.microsoft.com/office/drawing/2014/main" id="{482C417A-10CF-44B0-BEF8-CE46410E4BB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39" name="TextBox 1">
          <a:extLst>
            <a:ext uri="{FF2B5EF4-FFF2-40B4-BE49-F238E27FC236}">
              <a16:creationId xmlns:a16="http://schemas.microsoft.com/office/drawing/2014/main" id="{83E57F0E-8234-4240-BD7D-D8EDDB81151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0" name="TextBox 1">
          <a:extLst>
            <a:ext uri="{FF2B5EF4-FFF2-40B4-BE49-F238E27FC236}">
              <a16:creationId xmlns:a16="http://schemas.microsoft.com/office/drawing/2014/main" id="{94CBCAB6-1B4B-406F-B0C1-822C09E2947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1" name="TextBox 1">
          <a:extLst>
            <a:ext uri="{FF2B5EF4-FFF2-40B4-BE49-F238E27FC236}">
              <a16:creationId xmlns:a16="http://schemas.microsoft.com/office/drawing/2014/main" id="{88235241-D832-4B37-939E-A39D9F8758A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2" name="TextBox 1">
          <a:extLst>
            <a:ext uri="{FF2B5EF4-FFF2-40B4-BE49-F238E27FC236}">
              <a16:creationId xmlns:a16="http://schemas.microsoft.com/office/drawing/2014/main" id="{13950243-E8C6-468F-B5CC-41676DDDC0B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3" name="TextBox 1">
          <a:extLst>
            <a:ext uri="{FF2B5EF4-FFF2-40B4-BE49-F238E27FC236}">
              <a16:creationId xmlns:a16="http://schemas.microsoft.com/office/drawing/2014/main" id="{613583F6-0E9D-474C-9D02-681CA940682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4" name="TextBox 1">
          <a:extLst>
            <a:ext uri="{FF2B5EF4-FFF2-40B4-BE49-F238E27FC236}">
              <a16:creationId xmlns:a16="http://schemas.microsoft.com/office/drawing/2014/main" id="{093E9688-B7AF-46DA-ADB6-123A45B6B42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5" name="TextBox 1">
          <a:extLst>
            <a:ext uri="{FF2B5EF4-FFF2-40B4-BE49-F238E27FC236}">
              <a16:creationId xmlns:a16="http://schemas.microsoft.com/office/drawing/2014/main" id="{D36B68E0-B620-4A71-B357-E2755BA28E1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6" name="TextBox 1">
          <a:extLst>
            <a:ext uri="{FF2B5EF4-FFF2-40B4-BE49-F238E27FC236}">
              <a16:creationId xmlns:a16="http://schemas.microsoft.com/office/drawing/2014/main" id="{C59270AD-FFE7-4D69-930F-E84B4300385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7" name="TextBox 1">
          <a:extLst>
            <a:ext uri="{FF2B5EF4-FFF2-40B4-BE49-F238E27FC236}">
              <a16:creationId xmlns:a16="http://schemas.microsoft.com/office/drawing/2014/main" id="{9E2F27B1-5A81-42E4-BF68-E3293F399E0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8" name="TextBox 1">
          <a:extLst>
            <a:ext uri="{FF2B5EF4-FFF2-40B4-BE49-F238E27FC236}">
              <a16:creationId xmlns:a16="http://schemas.microsoft.com/office/drawing/2014/main" id="{F04E5890-86A6-4EC1-BCC7-9672458CE8B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49" name="TextBox 1">
          <a:extLst>
            <a:ext uri="{FF2B5EF4-FFF2-40B4-BE49-F238E27FC236}">
              <a16:creationId xmlns:a16="http://schemas.microsoft.com/office/drawing/2014/main" id="{AC959525-A018-484F-BCC6-7E7CC8B50DD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0" name="TextBox 1">
          <a:extLst>
            <a:ext uri="{FF2B5EF4-FFF2-40B4-BE49-F238E27FC236}">
              <a16:creationId xmlns:a16="http://schemas.microsoft.com/office/drawing/2014/main" id="{F118E923-2C92-4F01-AB75-F5AF4F15CBE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1" name="TextBox 1">
          <a:extLst>
            <a:ext uri="{FF2B5EF4-FFF2-40B4-BE49-F238E27FC236}">
              <a16:creationId xmlns:a16="http://schemas.microsoft.com/office/drawing/2014/main" id="{3FAC5847-062B-448B-938C-A67B6245A6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2" name="TextBox 1">
          <a:extLst>
            <a:ext uri="{FF2B5EF4-FFF2-40B4-BE49-F238E27FC236}">
              <a16:creationId xmlns:a16="http://schemas.microsoft.com/office/drawing/2014/main" id="{42E5CBBA-0B11-4315-9C50-3057F437FE6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3" name="TextBox 1">
          <a:extLst>
            <a:ext uri="{FF2B5EF4-FFF2-40B4-BE49-F238E27FC236}">
              <a16:creationId xmlns:a16="http://schemas.microsoft.com/office/drawing/2014/main" id="{E257585F-8AC4-4B7E-B528-2B1D62852BD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4" name="TextBox 1">
          <a:extLst>
            <a:ext uri="{FF2B5EF4-FFF2-40B4-BE49-F238E27FC236}">
              <a16:creationId xmlns:a16="http://schemas.microsoft.com/office/drawing/2014/main" id="{8F80B127-92D6-4E05-9934-D7BFD5A63C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5" name="TextBox 1">
          <a:extLst>
            <a:ext uri="{FF2B5EF4-FFF2-40B4-BE49-F238E27FC236}">
              <a16:creationId xmlns:a16="http://schemas.microsoft.com/office/drawing/2014/main" id="{153A84AF-07A7-481C-B4DA-9D94F9B592F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6" name="TextBox 1">
          <a:extLst>
            <a:ext uri="{FF2B5EF4-FFF2-40B4-BE49-F238E27FC236}">
              <a16:creationId xmlns:a16="http://schemas.microsoft.com/office/drawing/2014/main" id="{0EBBEC5A-4014-496C-A09F-4B30D54C184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7" name="TextBox 1">
          <a:extLst>
            <a:ext uri="{FF2B5EF4-FFF2-40B4-BE49-F238E27FC236}">
              <a16:creationId xmlns:a16="http://schemas.microsoft.com/office/drawing/2014/main" id="{D14780E6-7C56-477B-B299-7036A57B9C9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8" name="TextBox 1">
          <a:extLst>
            <a:ext uri="{FF2B5EF4-FFF2-40B4-BE49-F238E27FC236}">
              <a16:creationId xmlns:a16="http://schemas.microsoft.com/office/drawing/2014/main" id="{DFEC0278-B642-450D-9EB7-FDA60F54F40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59" name="TextBox 1">
          <a:extLst>
            <a:ext uri="{FF2B5EF4-FFF2-40B4-BE49-F238E27FC236}">
              <a16:creationId xmlns:a16="http://schemas.microsoft.com/office/drawing/2014/main" id="{9C836ABE-9ED9-4332-AD1D-41BD54427ED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0" name="TextBox 1">
          <a:extLst>
            <a:ext uri="{FF2B5EF4-FFF2-40B4-BE49-F238E27FC236}">
              <a16:creationId xmlns:a16="http://schemas.microsoft.com/office/drawing/2014/main" id="{1B54AE90-F09C-4EA3-96B3-C01AD732626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1" name="TextBox 1">
          <a:extLst>
            <a:ext uri="{FF2B5EF4-FFF2-40B4-BE49-F238E27FC236}">
              <a16:creationId xmlns:a16="http://schemas.microsoft.com/office/drawing/2014/main" id="{1E931C4A-56B8-45C4-BC85-2C29063705A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2" name="TextBox 1">
          <a:extLst>
            <a:ext uri="{FF2B5EF4-FFF2-40B4-BE49-F238E27FC236}">
              <a16:creationId xmlns:a16="http://schemas.microsoft.com/office/drawing/2014/main" id="{73068607-1F05-4FC7-B269-5906150E6DC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3" name="TextBox 1">
          <a:extLst>
            <a:ext uri="{FF2B5EF4-FFF2-40B4-BE49-F238E27FC236}">
              <a16:creationId xmlns:a16="http://schemas.microsoft.com/office/drawing/2014/main" id="{1E42AEFF-CF43-4862-AF5D-CB6234924DE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4" name="TextBox 1">
          <a:extLst>
            <a:ext uri="{FF2B5EF4-FFF2-40B4-BE49-F238E27FC236}">
              <a16:creationId xmlns:a16="http://schemas.microsoft.com/office/drawing/2014/main" id="{783352FD-392E-4A8C-ADF2-901D805B663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5" name="TextBox 1">
          <a:extLst>
            <a:ext uri="{FF2B5EF4-FFF2-40B4-BE49-F238E27FC236}">
              <a16:creationId xmlns:a16="http://schemas.microsoft.com/office/drawing/2014/main" id="{B6E62DFE-0505-47AC-B2CD-D3566D56396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6" name="TextBox 1">
          <a:extLst>
            <a:ext uri="{FF2B5EF4-FFF2-40B4-BE49-F238E27FC236}">
              <a16:creationId xmlns:a16="http://schemas.microsoft.com/office/drawing/2014/main" id="{D04EFDE5-2E16-41B5-8F9B-4345A937D87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7" name="TextBox 1">
          <a:extLst>
            <a:ext uri="{FF2B5EF4-FFF2-40B4-BE49-F238E27FC236}">
              <a16:creationId xmlns:a16="http://schemas.microsoft.com/office/drawing/2014/main" id="{C8969A9E-E93F-4D61-BCF2-CE3DEBFC043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8" name="TextBox 1">
          <a:extLst>
            <a:ext uri="{FF2B5EF4-FFF2-40B4-BE49-F238E27FC236}">
              <a16:creationId xmlns:a16="http://schemas.microsoft.com/office/drawing/2014/main" id="{769B2709-0F68-4B64-9CA6-CD363A17377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69" name="TextBox 1">
          <a:extLst>
            <a:ext uri="{FF2B5EF4-FFF2-40B4-BE49-F238E27FC236}">
              <a16:creationId xmlns:a16="http://schemas.microsoft.com/office/drawing/2014/main" id="{9A52BEEC-FDD5-4D81-8537-5692C294982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0" name="TextBox 1">
          <a:extLst>
            <a:ext uri="{FF2B5EF4-FFF2-40B4-BE49-F238E27FC236}">
              <a16:creationId xmlns:a16="http://schemas.microsoft.com/office/drawing/2014/main" id="{0D8C0A31-7C76-48AE-B791-9FF312C25B7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1" name="TextBox 1">
          <a:extLst>
            <a:ext uri="{FF2B5EF4-FFF2-40B4-BE49-F238E27FC236}">
              <a16:creationId xmlns:a16="http://schemas.microsoft.com/office/drawing/2014/main" id="{BC339156-2DD0-4216-A5C9-43A86708746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2" name="TextBox 1">
          <a:extLst>
            <a:ext uri="{FF2B5EF4-FFF2-40B4-BE49-F238E27FC236}">
              <a16:creationId xmlns:a16="http://schemas.microsoft.com/office/drawing/2014/main" id="{187196CD-0692-4C30-B4BE-B72AF16120B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3" name="TextBox 1">
          <a:extLst>
            <a:ext uri="{FF2B5EF4-FFF2-40B4-BE49-F238E27FC236}">
              <a16:creationId xmlns:a16="http://schemas.microsoft.com/office/drawing/2014/main" id="{92EEB7A9-5EE5-47F0-ACB4-6911FCCFD5B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4" name="TextBox 1">
          <a:extLst>
            <a:ext uri="{FF2B5EF4-FFF2-40B4-BE49-F238E27FC236}">
              <a16:creationId xmlns:a16="http://schemas.microsoft.com/office/drawing/2014/main" id="{9AFC6A51-8DAD-4F18-95F2-20E45C43CD1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5" name="TextBox 1">
          <a:extLst>
            <a:ext uri="{FF2B5EF4-FFF2-40B4-BE49-F238E27FC236}">
              <a16:creationId xmlns:a16="http://schemas.microsoft.com/office/drawing/2014/main" id="{CEFE844A-B33F-4C92-9988-8C6E767D440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6" name="TextBox 1">
          <a:extLst>
            <a:ext uri="{FF2B5EF4-FFF2-40B4-BE49-F238E27FC236}">
              <a16:creationId xmlns:a16="http://schemas.microsoft.com/office/drawing/2014/main" id="{ECE34461-C1AF-42AA-9CF4-51AA68B7737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7" name="TextBox 1">
          <a:extLst>
            <a:ext uri="{FF2B5EF4-FFF2-40B4-BE49-F238E27FC236}">
              <a16:creationId xmlns:a16="http://schemas.microsoft.com/office/drawing/2014/main" id="{13434334-850A-45F6-AE52-8A62393C4B8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8" name="TextBox 1">
          <a:extLst>
            <a:ext uri="{FF2B5EF4-FFF2-40B4-BE49-F238E27FC236}">
              <a16:creationId xmlns:a16="http://schemas.microsoft.com/office/drawing/2014/main" id="{33BF9024-0062-4C98-864B-A36B3A056F0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79" name="TextBox 1">
          <a:extLst>
            <a:ext uri="{FF2B5EF4-FFF2-40B4-BE49-F238E27FC236}">
              <a16:creationId xmlns:a16="http://schemas.microsoft.com/office/drawing/2014/main" id="{B90510E9-FA4E-4951-9747-69ACE97AE91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0" name="TextBox 1">
          <a:extLst>
            <a:ext uri="{FF2B5EF4-FFF2-40B4-BE49-F238E27FC236}">
              <a16:creationId xmlns:a16="http://schemas.microsoft.com/office/drawing/2014/main" id="{C838AEEA-B72A-4CE6-8F1B-A48076F0B99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1" name="TextBox 1">
          <a:extLst>
            <a:ext uri="{FF2B5EF4-FFF2-40B4-BE49-F238E27FC236}">
              <a16:creationId xmlns:a16="http://schemas.microsoft.com/office/drawing/2014/main" id="{BB48B9C2-43E4-4F4D-BF2E-A9134D60229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2" name="TextBox 1">
          <a:extLst>
            <a:ext uri="{FF2B5EF4-FFF2-40B4-BE49-F238E27FC236}">
              <a16:creationId xmlns:a16="http://schemas.microsoft.com/office/drawing/2014/main" id="{DBA0EE21-1124-4DC7-8A3E-92689710E32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3" name="TextBox 1">
          <a:extLst>
            <a:ext uri="{FF2B5EF4-FFF2-40B4-BE49-F238E27FC236}">
              <a16:creationId xmlns:a16="http://schemas.microsoft.com/office/drawing/2014/main" id="{141CF355-BB2E-4D2B-B4B4-9547EED11E7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4" name="TextBox 1">
          <a:extLst>
            <a:ext uri="{FF2B5EF4-FFF2-40B4-BE49-F238E27FC236}">
              <a16:creationId xmlns:a16="http://schemas.microsoft.com/office/drawing/2014/main" id="{7DC8805F-7DF5-4C7A-A9E0-C9C869FAA58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5" name="TextBox 1">
          <a:extLst>
            <a:ext uri="{FF2B5EF4-FFF2-40B4-BE49-F238E27FC236}">
              <a16:creationId xmlns:a16="http://schemas.microsoft.com/office/drawing/2014/main" id="{C469938B-B698-4A5A-95C3-CF9DC850E62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6" name="TextBox 1">
          <a:extLst>
            <a:ext uri="{FF2B5EF4-FFF2-40B4-BE49-F238E27FC236}">
              <a16:creationId xmlns:a16="http://schemas.microsoft.com/office/drawing/2014/main" id="{7FE21175-2AC0-427A-8F74-F39DE4F167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7" name="TextBox 1">
          <a:extLst>
            <a:ext uri="{FF2B5EF4-FFF2-40B4-BE49-F238E27FC236}">
              <a16:creationId xmlns:a16="http://schemas.microsoft.com/office/drawing/2014/main" id="{FC3293F1-CC8E-414D-9B04-ADF1DD3DBF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8" name="TextBox 1">
          <a:extLst>
            <a:ext uri="{FF2B5EF4-FFF2-40B4-BE49-F238E27FC236}">
              <a16:creationId xmlns:a16="http://schemas.microsoft.com/office/drawing/2014/main" id="{531629D8-C2D2-45E7-B397-3124A3224FF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89" name="TextBox 1">
          <a:extLst>
            <a:ext uri="{FF2B5EF4-FFF2-40B4-BE49-F238E27FC236}">
              <a16:creationId xmlns:a16="http://schemas.microsoft.com/office/drawing/2014/main" id="{595EAB8E-BA7C-4B6A-A93A-C22866AE571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0" name="TextBox 1">
          <a:extLst>
            <a:ext uri="{FF2B5EF4-FFF2-40B4-BE49-F238E27FC236}">
              <a16:creationId xmlns:a16="http://schemas.microsoft.com/office/drawing/2014/main" id="{6CA462A2-1D55-4FDF-83BD-862A6A5A24B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1" name="TextBox 1">
          <a:extLst>
            <a:ext uri="{FF2B5EF4-FFF2-40B4-BE49-F238E27FC236}">
              <a16:creationId xmlns:a16="http://schemas.microsoft.com/office/drawing/2014/main" id="{4124BE07-5400-44BA-847D-9C5AC03846A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2" name="TextBox 1">
          <a:extLst>
            <a:ext uri="{FF2B5EF4-FFF2-40B4-BE49-F238E27FC236}">
              <a16:creationId xmlns:a16="http://schemas.microsoft.com/office/drawing/2014/main" id="{5AAE6F21-1967-437A-91A5-2610031984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3" name="TextBox 1">
          <a:extLst>
            <a:ext uri="{FF2B5EF4-FFF2-40B4-BE49-F238E27FC236}">
              <a16:creationId xmlns:a16="http://schemas.microsoft.com/office/drawing/2014/main" id="{575DFAFC-B820-4747-8F35-2BE86CC195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4" name="TextBox 1">
          <a:extLst>
            <a:ext uri="{FF2B5EF4-FFF2-40B4-BE49-F238E27FC236}">
              <a16:creationId xmlns:a16="http://schemas.microsoft.com/office/drawing/2014/main" id="{0243937C-D4C8-418B-B072-B8DC5166078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5" name="TextBox 1">
          <a:extLst>
            <a:ext uri="{FF2B5EF4-FFF2-40B4-BE49-F238E27FC236}">
              <a16:creationId xmlns:a16="http://schemas.microsoft.com/office/drawing/2014/main" id="{DFBB539E-6788-43D7-BF81-338F77F2D9E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6" name="TextBox 1">
          <a:extLst>
            <a:ext uri="{FF2B5EF4-FFF2-40B4-BE49-F238E27FC236}">
              <a16:creationId xmlns:a16="http://schemas.microsoft.com/office/drawing/2014/main" id="{ACC382C5-4A05-4CB5-BFD0-43BECFC7A7A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7" name="TextBox 1">
          <a:extLst>
            <a:ext uri="{FF2B5EF4-FFF2-40B4-BE49-F238E27FC236}">
              <a16:creationId xmlns:a16="http://schemas.microsoft.com/office/drawing/2014/main" id="{4E54DA9E-93B2-462A-A52C-0B47A874C66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8" name="TextBox 1">
          <a:extLst>
            <a:ext uri="{FF2B5EF4-FFF2-40B4-BE49-F238E27FC236}">
              <a16:creationId xmlns:a16="http://schemas.microsoft.com/office/drawing/2014/main" id="{C71A5C26-9D5C-47F2-8DB1-B9744892C97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399" name="TextBox 1">
          <a:extLst>
            <a:ext uri="{FF2B5EF4-FFF2-40B4-BE49-F238E27FC236}">
              <a16:creationId xmlns:a16="http://schemas.microsoft.com/office/drawing/2014/main" id="{ED6EB073-7774-4F51-BE38-10E84F90758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0" name="TextBox 1">
          <a:extLst>
            <a:ext uri="{FF2B5EF4-FFF2-40B4-BE49-F238E27FC236}">
              <a16:creationId xmlns:a16="http://schemas.microsoft.com/office/drawing/2014/main" id="{688C0B33-D154-43AA-A305-83E5C1A0344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1" name="TextBox 1">
          <a:extLst>
            <a:ext uri="{FF2B5EF4-FFF2-40B4-BE49-F238E27FC236}">
              <a16:creationId xmlns:a16="http://schemas.microsoft.com/office/drawing/2014/main" id="{4E2260EF-FA8C-4CA3-BA0C-B09B1970BE3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2" name="TextBox 1">
          <a:extLst>
            <a:ext uri="{FF2B5EF4-FFF2-40B4-BE49-F238E27FC236}">
              <a16:creationId xmlns:a16="http://schemas.microsoft.com/office/drawing/2014/main" id="{6D74E215-5383-45B1-8FE6-CD0D38E672A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3" name="TextBox 1">
          <a:extLst>
            <a:ext uri="{FF2B5EF4-FFF2-40B4-BE49-F238E27FC236}">
              <a16:creationId xmlns:a16="http://schemas.microsoft.com/office/drawing/2014/main" id="{6D3E4D2D-0FF2-43CE-B880-292F2D2CFA0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4" name="TextBox 1">
          <a:extLst>
            <a:ext uri="{FF2B5EF4-FFF2-40B4-BE49-F238E27FC236}">
              <a16:creationId xmlns:a16="http://schemas.microsoft.com/office/drawing/2014/main" id="{7B416A83-0F80-4192-A7DE-FCD5A7B3459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5" name="TextBox 1">
          <a:extLst>
            <a:ext uri="{FF2B5EF4-FFF2-40B4-BE49-F238E27FC236}">
              <a16:creationId xmlns:a16="http://schemas.microsoft.com/office/drawing/2014/main" id="{7265DE9A-EDC7-47D4-AB36-16B64CF8C6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6" name="TextBox 1">
          <a:extLst>
            <a:ext uri="{FF2B5EF4-FFF2-40B4-BE49-F238E27FC236}">
              <a16:creationId xmlns:a16="http://schemas.microsoft.com/office/drawing/2014/main" id="{42935CA4-CE41-4420-9D9B-1109F0B85CD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7" name="TextBox 1">
          <a:extLst>
            <a:ext uri="{FF2B5EF4-FFF2-40B4-BE49-F238E27FC236}">
              <a16:creationId xmlns:a16="http://schemas.microsoft.com/office/drawing/2014/main" id="{7AFD69C7-DE46-4322-862A-6708F8F5A3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8" name="TextBox 1">
          <a:extLst>
            <a:ext uri="{FF2B5EF4-FFF2-40B4-BE49-F238E27FC236}">
              <a16:creationId xmlns:a16="http://schemas.microsoft.com/office/drawing/2014/main" id="{E24D6FF7-F8D8-40DB-9F95-15ACE343BC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09" name="TextBox 1">
          <a:extLst>
            <a:ext uri="{FF2B5EF4-FFF2-40B4-BE49-F238E27FC236}">
              <a16:creationId xmlns:a16="http://schemas.microsoft.com/office/drawing/2014/main" id="{8FCAA486-130E-47E4-845B-08E3D0E2B01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0" name="TextBox 1">
          <a:extLst>
            <a:ext uri="{FF2B5EF4-FFF2-40B4-BE49-F238E27FC236}">
              <a16:creationId xmlns:a16="http://schemas.microsoft.com/office/drawing/2014/main" id="{337D34CC-1C1D-4900-85B9-6B3996FE1AB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1" name="TextBox 1">
          <a:extLst>
            <a:ext uri="{FF2B5EF4-FFF2-40B4-BE49-F238E27FC236}">
              <a16:creationId xmlns:a16="http://schemas.microsoft.com/office/drawing/2014/main" id="{B8A6980D-AD68-49B9-B136-24B146C156D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2" name="TextBox 1">
          <a:extLst>
            <a:ext uri="{FF2B5EF4-FFF2-40B4-BE49-F238E27FC236}">
              <a16:creationId xmlns:a16="http://schemas.microsoft.com/office/drawing/2014/main" id="{66B2DA2A-0BEB-44CF-B3FE-073E09DC9C7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3" name="TextBox 1">
          <a:extLst>
            <a:ext uri="{FF2B5EF4-FFF2-40B4-BE49-F238E27FC236}">
              <a16:creationId xmlns:a16="http://schemas.microsoft.com/office/drawing/2014/main" id="{E7657F00-5DFA-4966-852F-D1D34D2F8BF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4" name="TextBox 1">
          <a:extLst>
            <a:ext uri="{FF2B5EF4-FFF2-40B4-BE49-F238E27FC236}">
              <a16:creationId xmlns:a16="http://schemas.microsoft.com/office/drawing/2014/main" id="{433CB6A3-62A0-40CA-A3EB-B821511B04E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5" name="TextBox 1">
          <a:extLst>
            <a:ext uri="{FF2B5EF4-FFF2-40B4-BE49-F238E27FC236}">
              <a16:creationId xmlns:a16="http://schemas.microsoft.com/office/drawing/2014/main" id="{8E68E703-99EA-4B57-9750-5F37F7D5915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6" name="TextBox 1">
          <a:extLst>
            <a:ext uri="{FF2B5EF4-FFF2-40B4-BE49-F238E27FC236}">
              <a16:creationId xmlns:a16="http://schemas.microsoft.com/office/drawing/2014/main" id="{438421F5-D0EE-447F-A83F-B5E5FEC5D21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7" name="TextBox 1">
          <a:extLst>
            <a:ext uri="{FF2B5EF4-FFF2-40B4-BE49-F238E27FC236}">
              <a16:creationId xmlns:a16="http://schemas.microsoft.com/office/drawing/2014/main" id="{98896754-1519-42D3-A021-5DEB8C7354A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8" name="TextBox 1">
          <a:extLst>
            <a:ext uri="{FF2B5EF4-FFF2-40B4-BE49-F238E27FC236}">
              <a16:creationId xmlns:a16="http://schemas.microsoft.com/office/drawing/2014/main" id="{65B08B45-3672-4E6D-95C5-465203624E9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19" name="TextBox 1">
          <a:extLst>
            <a:ext uri="{FF2B5EF4-FFF2-40B4-BE49-F238E27FC236}">
              <a16:creationId xmlns:a16="http://schemas.microsoft.com/office/drawing/2014/main" id="{1249C72B-5B87-4F71-BC7D-C417CBC33BA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0" name="TextBox 1">
          <a:extLst>
            <a:ext uri="{FF2B5EF4-FFF2-40B4-BE49-F238E27FC236}">
              <a16:creationId xmlns:a16="http://schemas.microsoft.com/office/drawing/2014/main" id="{47DAB83E-AA5E-461E-B025-71EFAF3129D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1" name="TextBox 1">
          <a:extLst>
            <a:ext uri="{FF2B5EF4-FFF2-40B4-BE49-F238E27FC236}">
              <a16:creationId xmlns:a16="http://schemas.microsoft.com/office/drawing/2014/main" id="{DCE08A10-FF6C-405E-A4F0-598D0393AE8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2" name="TextBox 1">
          <a:extLst>
            <a:ext uri="{FF2B5EF4-FFF2-40B4-BE49-F238E27FC236}">
              <a16:creationId xmlns:a16="http://schemas.microsoft.com/office/drawing/2014/main" id="{6D88F579-8DE8-41BC-A1E5-DE940866ADD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3" name="TextBox 1">
          <a:extLst>
            <a:ext uri="{FF2B5EF4-FFF2-40B4-BE49-F238E27FC236}">
              <a16:creationId xmlns:a16="http://schemas.microsoft.com/office/drawing/2014/main" id="{094FA21D-C64B-4882-A087-86EE60D5E8C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4" name="TextBox 1">
          <a:extLst>
            <a:ext uri="{FF2B5EF4-FFF2-40B4-BE49-F238E27FC236}">
              <a16:creationId xmlns:a16="http://schemas.microsoft.com/office/drawing/2014/main" id="{37985A44-8B14-4C72-8EEC-22F8A5168F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5" name="TextBox 1">
          <a:extLst>
            <a:ext uri="{FF2B5EF4-FFF2-40B4-BE49-F238E27FC236}">
              <a16:creationId xmlns:a16="http://schemas.microsoft.com/office/drawing/2014/main" id="{CCC93F34-CD26-4A17-A0C8-852D6D03FE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6" name="TextBox 1">
          <a:extLst>
            <a:ext uri="{FF2B5EF4-FFF2-40B4-BE49-F238E27FC236}">
              <a16:creationId xmlns:a16="http://schemas.microsoft.com/office/drawing/2014/main" id="{8B1C3680-0738-414E-AE96-B41CE41EC59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7" name="TextBox 1">
          <a:extLst>
            <a:ext uri="{FF2B5EF4-FFF2-40B4-BE49-F238E27FC236}">
              <a16:creationId xmlns:a16="http://schemas.microsoft.com/office/drawing/2014/main" id="{5AA672B4-0146-4C04-B8C4-B6EC8B6C7F6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8" name="TextBox 1">
          <a:extLst>
            <a:ext uri="{FF2B5EF4-FFF2-40B4-BE49-F238E27FC236}">
              <a16:creationId xmlns:a16="http://schemas.microsoft.com/office/drawing/2014/main" id="{ADB87940-AA4D-4C2D-84FE-A770646C682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29" name="TextBox 1">
          <a:extLst>
            <a:ext uri="{FF2B5EF4-FFF2-40B4-BE49-F238E27FC236}">
              <a16:creationId xmlns:a16="http://schemas.microsoft.com/office/drawing/2014/main" id="{B2629E4B-1E90-4F3B-9A33-14648F522F8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0" name="TextBox 1">
          <a:extLst>
            <a:ext uri="{FF2B5EF4-FFF2-40B4-BE49-F238E27FC236}">
              <a16:creationId xmlns:a16="http://schemas.microsoft.com/office/drawing/2014/main" id="{BA4C0601-3961-4E0C-9B38-6ECAB9DA872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1" name="TextBox 1">
          <a:extLst>
            <a:ext uri="{FF2B5EF4-FFF2-40B4-BE49-F238E27FC236}">
              <a16:creationId xmlns:a16="http://schemas.microsoft.com/office/drawing/2014/main" id="{3E99033A-AED6-4D52-96C7-BFEC2BB5315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2" name="TextBox 1">
          <a:extLst>
            <a:ext uri="{FF2B5EF4-FFF2-40B4-BE49-F238E27FC236}">
              <a16:creationId xmlns:a16="http://schemas.microsoft.com/office/drawing/2014/main" id="{52EC4F31-F100-4824-97E4-F6B7DC6AFC2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3" name="TextBox 1">
          <a:extLst>
            <a:ext uri="{FF2B5EF4-FFF2-40B4-BE49-F238E27FC236}">
              <a16:creationId xmlns:a16="http://schemas.microsoft.com/office/drawing/2014/main" id="{97E692D8-D060-4AA7-8B33-55A52736A6D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4" name="TextBox 1">
          <a:extLst>
            <a:ext uri="{FF2B5EF4-FFF2-40B4-BE49-F238E27FC236}">
              <a16:creationId xmlns:a16="http://schemas.microsoft.com/office/drawing/2014/main" id="{697B81BD-DF34-4033-9A63-771109ABDF2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5" name="TextBox 1">
          <a:extLst>
            <a:ext uri="{FF2B5EF4-FFF2-40B4-BE49-F238E27FC236}">
              <a16:creationId xmlns:a16="http://schemas.microsoft.com/office/drawing/2014/main" id="{8ECE852E-7803-4F1F-8D74-800DE079444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6" name="TextBox 1">
          <a:extLst>
            <a:ext uri="{FF2B5EF4-FFF2-40B4-BE49-F238E27FC236}">
              <a16:creationId xmlns:a16="http://schemas.microsoft.com/office/drawing/2014/main" id="{04A150AF-6118-45C4-9607-B371AABBC12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7" name="TextBox 1">
          <a:extLst>
            <a:ext uri="{FF2B5EF4-FFF2-40B4-BE49-F238E27FC236}">
              <a16:creationId xmlns:a16="http://schemas.microsoft.com/office/drawing/2014/main" id="{A3358046-94BC-49A0-8FD7-96397FBE7F1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8" name="TextBox 1">
          <a:extLst>
            <a:ext uri="{FF2B5EF4-FFF2-40B4-BE49-F238E27FC236}">
              <a16:creationId xmlns:a16="http://schemas.microsoft.com/office/drawing/2014/main" id="{94C00061-C246-4D83-B445-035B27EC5F9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39" name="TextBox 1">
          <a:extLst>
            <a:ext uri="{FF2B5EF4-FFF2-40B4-BE49-F238E27FC236}">
              <a16:creationId xmlns:a16="http://schemas.microsoft.com/office/drawing/2014/main" id="{C2761AA6-FCE2-4230-B345-5DF55569B81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0" name="TextBox 1">
          <a:extLst>
            <a:ext uri="{FF2B5EF4-FFF2-40B4-BE49-F238E27FC236}">
              <a16:creationId xmlns:a16="http://schemas.microsoft.com/office/drawing/2014/main" id="{A7B4AA1C-96BC-4074-BBA3-E6A993AF12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1" name="TextBox 1">
          <a:extLst>
            <a:ext uri="{FF2B5EF4-FFF2-40B4-BE49-F238E27FC236}">
              <a16:creationId xmlns:a16="http://schemas.microsoft.com/office/drawing/2014/main" id="{A5C0A767-287D-49F6-BCD0-F1AE7705B02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2" name="TextBox 1">
          <a:extLst>
            <a:ext uri="{FF2B5EF4-FFF2-40B4-BE49-F238E27FC236}">
              <a16:creationId xmlns:a16="http://schemas.microsoft.com/office/drawing/2014/main" id="{F612AE19-A23F-48AF-935B-95306F61096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3" name="TextBox 1">
          <a:extLst>
            <a:ext uri="{FF2B5EF4-FFF2-40B4-BE49-F238E27FC236}">
              <a16:creationId xmlns:a16="http://schemas.microsoft.com/office/drawing/2014/main" id="{FF11ECCC-005D-451E-A162-D2DE6A96E31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4" name="TextBox 1">
          <a:extLst>
            <a:ext uri="{FF2B5EF4-FFF2-40B4-BE49-F238E27FC236}">
              <a16:creationId xmlns:a16="http://schemas.microsoft.com/office/drawing/2014/main" id="{802F0F8E-B16E-4EB5-B479-20305B36CDA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5" name="TextBox 1">
          <a:extLst>
            <a:ext uri="{FF2B5EF4-FFF2-40B4-BE49-F238E27FC236}">
              <a16:creationId xmlns:a16="http://schemas.microsoft.com/office/drawing/2014/main" id="{D5B6CAE7-0B04-43B9-B8C6-45B5081006F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6" name="TextBox 1">
          <a:extLst>
            <a:ext uri="{FF2B5EF4-FFF2-40B4-BE49-F238E27FC236}">
              <a16:creationId xmlns:a16="http://schemas.microsoft.com/office/drawing/2014/main" id="{93B6FFF9-7B32-427A-8289-6B434BD23F4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7" name="TextBox 1">
          <a:extLst>
            <a:ext uri="{FF2B5EF4-FFF2-40B4-BE49-F238E27FC236}">
              <a16:creationId xmlns:a16="http://schemas.microsoft.com/office/drawing/2014/main" id="{EE01C735-7E9C-4276-8A3B-409257F69A1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8" name="TextBox 1">
          <a:extLst>
            <a:ext uri="{FF2B5EF4-FFF2-40B4-BE49-F238E27FC236}">
              <a16:creationId xmlns:a16="http://schemas.microsoft.com/office/drawing/2014/main" id="{97537EC5-1976-4A35-886C-19018389753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49" name="TextBox 1">
          <a:extLst>
            <a:ext uri="{FF2B5EF4-FFF2-40B4-BE49-F238E27FC236}">
              <a16:creationId xmlns:a16="http://schemas.microsoft.com/office/drawing/2014/main" id="{4CEBB217-D0D2-4427-919B-D2F5B408252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0" name="TextBox 1">
          <a:extLst>
            <a:ext uri="{FF2B5EF4-FFF2-40B4-BE49-F238E27FC236}">
              <a16:creationId xmlns:a16="http://schemas.microsoft.com/office/drawing/2014/main" id="{3F35FF84-60D2-4587-8CB7-94B9402ECD4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1" name="TextBox 1">
          <a:extLst>
            <a:ext uri="{FF2B5EF4-FFF2-40B4-BE49-F238E27FC236}">
              <a16:creationId xmlns:a16="http://schemas.microsoft.com/office/drawing/2014/main" id="{694EB9B5-1231-44DF-9F52-A6F70FCDD97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2" name="TextBox 1">
          <a:extLst>
            <a:ext uri="{FF2B5EF4-FFF2-40B4-BE49-F238E27FC236}">
              <a16:creationId xmlns:a16="http://schemas.microsoft.com/office/drawing/2014/main" id="{8923E4B0-E417-4E95-9237-773232FF9D4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3" name="TextBox 1">
          <a:extLst>
            <a:ext uri="{FF2B5EF4-FFF2-40B4-BE49-F238E27FC236}">
              <a16:creationId xmlns:a16="http://schemas.microsoft.com/office/drawing/2014/main" id="{98E0B12C-411B-4079-89CA-DF3CDF91D2B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4" name="TextBox 1">
          <a:extLst>
            <a:ext uri="{FF2B5EF4-FFF2-40B4-BE49-F238E27FC236}">
              <a16:creationId xmlns:a16="http://schemas.microsoft.com/office/drawing/2014/main" id="{23369746-2589-49A2-8F29-55F34EAA0D6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5" name="TextBox 1">
          <a:extLst>
            <a:ext uri="{FF2B5EF4-FFF2-40B4-BE49-F238E27FC236}">
              <a16:creationId xmlns:a16="http://schemas.microsoft.com/office/drawing/2014/main" id="{7B29444B-CE46-405C-A281-80CFB5987C1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6" name="TextBox 1">
          <a:extLst>
            <a:ext uri="{FF2B5EF4-FFF2-40B4-BE49-F238E27FC236}">
              <a16:creationId xmlns:a16="http://schemas.microsoft.com/office/drawing/2014/main" id="{C2C5A6B0-B86F-49A7-8B28-362C4A8AACA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7" name="TextBox 1">
          <a:extLst>
            <a:ext uri="{FF2B5EF4-FFF2-40B4-BE49-F238E27FC236}">
              <a16:creationId xmlns:a16="http://schemas.microsoft.com/office/drawing/2014/main" id="{666FA5F4-97E8-4414-8569-DBBF548AE76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8" name="TextBox 1">
          <a:extLst>
            <a:ext uri="{FF2B5EF4-FFF2-40B4-BE49-F238E27FC236}">
              <a16:creationId xmlns:a16="http://schemas.microsoft.com/office/drawing/2014/main" id="{46826429-0C37-413D-AA2D-4832524F26F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59" name="TextBox 1">
          <a:extLst>
            <a:ext uri="{FF2B5EF4-FFF2-40B4-BE49-F238E27FC236}">
              <a16:creationId xmlns:a16="http://schemas.microsoft.com/office/drawing/2014/main" id="{314292A1-BD50-4D41-A99B-9562E12B289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0" name="TextBox 1">
          <a:extLst>
            <a:ext uri="{FF2B5EF4-FFF2-40B4-BE49-F238E27FC236}">
              <a16:creationId xmlns:a16="http://schemas.microsoft.com/office/drawing/2014/main" id="{04AD5C10-5F0E-4155-9F7D-B1BA4B53C8C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1" name="TextBox 1">
          <a:extLst>
            <a:ext uri="{FF2B5EF4-FFF2-40B4-BE49-F238E27FC236}">
              <a16:creationId xmlns:a16="http://schemas.microsoft.com/office/drawing/2014/main" id="{5D5CCB1A-8F4B-40DE-8F57-67C906366E1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2" name="TextBox 1">
          <a:extLst>
            <a:ext uri="{FF2B5EF4-FFF2-40B4-BE49-F238E27FC236}">
              <a16:creationId xmlns:a16="http://schemas.microsoft.com/office/drawing/2014/main" id="{DA0664E3-9F5D-4D7D-9142-AF259AFCD6B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3" name="TextBox 1">
          <a:extLst>
            <a:ext uri="{FF2B5EF4-FFF2-40B4-BE49-F238E27FC236}">
              <a16:creationId xmlns:a16="http://schemas.microsoft.com/office/drawing/2014/main" id="{439DFD1A-70EA-49B6-9746-CE1B7069552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4" name="TextBox 1">
          <a:extLst>
            <a:ext uri="{FF2B5EF4-FFF2-40B4-BE49-F238E27FC236}">
              <a16:creationId xmlns:a16="http://schemas.microsoft.com/office/drawing/2014/main" id="{F2069A44-CC80-40F4-A046-89E12D7E11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5" name="TextBox 1">
          <a:extLst>
            <a:ext uri="{FF2B5EF4-FFF2-40B4-BE49-F238E27FC236}">
              <a16:creationId xmlns:a16="http://schemas.microsoft.com/office/drawing/2014/main" id="{EFFFBD3D-D0C1-4E9D-A10F-AA1159A1163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6" name="TextBox 1">
          <a:extLst>
            <a:ext uri="{FF2B5EF4-FFF2-40B4-BE49-F238E27FC236}">
              <a16:creationId xmlns:a16="http://schemas.microsoft.com/office/drawing/2014/main" id="{F25428D9-9327-4CB2-9AAA-7F3196976F4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7" name="TextBox 1">
          <a:extLst>
            <a:ext uri="{FF2B5EF4-FFF2-40B4-BE49-F238E27FC236}">
              <a16:creationId xmlns:a16="http://schemas.microsoft.com/office/drawing/2014/main" id="{45912BA3-96D0-4687-908F-3EC4BF953B2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8" name="TextBox 1">
          <a:extLst>
            <a:ext uri="{FF2B5EF4-FFF2-40B4-BE49-F238E27FC236}">
              <a16:creationId xmlns:a16="http://schemas.microsoft.com/office/drawing/2014/main" id="{854DC11C-811F-42D3-A037-E1B7603F50E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69" name="TextBox 1">
          <a:extLst>
            <a:ext uri="{FF2B5EF4-FFF2-40B4-BE49-F238E27FC236}">
              <a16:creationId xmlns:a16="http://schemas.microsoft.com/office/drawing/2014/main" id="{3ECB4BD3-33CB-4590-84A7-FCFD82C8498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0" name="TextBox 1">
          <a:extLst>
            <a:ext uri="{FF2B5EF4-FFF2-40B4-BE49-F238E27FC236}">
              <a16:creationId xmlns:a16="http://schemas.microsoft.com/office/drawing/2014/main" id="{E6276733-FAAE-4D73-8103-8F6D0293B3A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1" name="TextBox 1">
          <a:extLst>
            <a:ext uri="{FF2B5EF4-FFF2-40B4-BE49-F238E27FC236}">
              <a16:creationId xmlns:a16="http://schemas.microsoft.com/office/drawing/2014/main" id="{B26E6E20-ECCF-4127-B602-FC4F997AE84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2" name="TextBox 1">
          <a:extLst>
            <a:ext uri="{FF2B5EF4-FFF2-40B4-BE49-F238E27FC236}">
              <a16:creationId xmlns:a16="http://schemas.microsoft.com/office/drawing/2014/main" id="{6A254B0A-DA19-4749-957C-307A98E2C61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3" name="TextBox 1">
          <a:extLst>
            <a:ext uri="{FF2B5EF4-FFF2-40B4-BE49-F238E27FC236}">
              <a16:creationId xmlns:a16="http://schemas.microsoft.com/office/drawing/2014/main" id="{32EC5823-6609-438F-88E3-EC92764F3BB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4" name="TextBox 1">
          <a:extLst>
            <a:ext uri="{FF2B5EF4-FFF2-40B4-BE49-F238E27FC236}">
              <a16:creationId xmlns:a16="http://schemas.microsoft.com/office/drawing/2014/main" id="{33A8E4E2-C34E-4598-97C1-CDA58D8083A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5" name="TextBox 1">
          <a:extLst>
            <a:ext uri="{FF2B5EF4-FFF2-40B4-BE49-F238E27FC236}">
              <a16:creationId xmlns:a16="http://schemas.microsoft.com/office/drawing/2014/main" id="{A577E5EB-4770-4C91-9FD9-4C505FA40F3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6" name="TextBox 1">
          <a:extLst>
            <a:ext uri="{FF2B5EF4-FFF2-40B4-BE49-F238E27FC236}">
              <a16:creationId xmlns:a16="http://schemas.microsoft.com/office/drawing/2014/main" id="{ED11952B-D2A5-460D-A3CA-970D1EC5892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7" name="TextBox 1">
          <a:extLst>
            <a:ext uri="{FF2B5EF4-FFF2-40B4-BE49-F238E27FC236}">
              <a16:creationId xmlns:a16="http://schemas.microsoft.com/office/drawing/2014/main" id="{48C286C9-3CCF-46DC-AE91-D6B3AB44A98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8" name="TextBox 1">
          <a:extLst>
            <a:ext uri="{FF2B5EF4-FFF2-40B4-BE49-F238E27FC236}">
              <a16:creationId xmlns:a16="http://schemas.microsoft.com/office/drawing/2014/main" id="{5BB6A655-5B2A-440B-A999-02DE8EE2746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79" name="TextBox 1">
          <a:extLst>
            <a:ext uri="{FF2B5EF4-FFF2-40B4-BE49-F238E27FC236}">
              <a16:creationId xmlns:a16="http://schemas.microsoft.com/office/drawing/2014/main" id="{649D6B29-5D9D-4752-89E3-FD1A17A83EA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0" name="TextBox 1">
          <a:extLst>
            <a:ext uri="{FF2B5EF4-FFF2-40B4-BE49-F238E27FC236}">
              <a16:creationId xmlns:a16="http://schemas.microsoft.com/office/drawing/2014/main" id="{D5E3AAE2-0683-4823-9612-77624EF5549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1" name="TextBox 1">
          <a:extLst>
            <a:ext uri="{FF2B5EF4-FFF2-40B4-BE49-F238E27FC236}">
              <a16:creationId xmlns:a16="http://schemas.microsoft.com/office/drawing/2014/main" id="{9ABC7377-CC79-427D-8A15-A3537B4A8F5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2" name="TextBox 1">
          <a:extLst>
            <a:ext uri="{FF2B5EF4-FFF2-40B4-BE49-F238E27FC236}">
              <a16:creationId xmlns:a16="http://schemas.microsoft.com/office/drawing/2014/main" id="{318C8D9C-4FE5-4B60-8D0D-5ED61BE68F6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3" name="TextBox 1">
          <a:extLst>
            <a:ext uri="{FF2B5EF4-FFF2-40B4-BE49-F238E27FC236}">
              <a16:creationId xmlns:a16="http://schemas.microsoft.com/office/drawing/2014/main" id="{3CB98B7A-72EB-45B5-B7C0-7199F8FEEAA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4" name="TextBox 1">
          <a:extLst>
            <a:ext uri="{FF2B5EF4-FFF2-40B4-BE49-F238E27FC236}">
              <a16:creationId xmlns:a16="http://schemas.microsoft.com/office/drawing/2014/main" id="{4393F14C-BFBF-4771-9016-0639BE62687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5" name="TextBox 1">
          <a:extLst>
            <a:ext uri="{FF2B5EF4-FFF2-40B4-BE49-F238E27FC236}">
              <a16:creationId xmlns:a16="http://schemas.microsoft.com/office/drawing/2014/main" id="{06BA5E63-5882-4907-BB39-B1E29D5B68F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6" name="TextBox 1">
          <a:extLst>
            <a:ext uri="{FF2B5EF4-FFF2-40B4-BE49-F238E27FC236}">
              <a16:creationId xmlns:a16="http://schemas.microsoft.com/office/drawing/2014/main" id="{032B33FF-3B95-4C7B-AA43-49F0CCB727C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7" name="TextBox 1">
          <a:extLst>
            <a:ext uri="{FF2B5EF4-FFF2-40B4-BE49-F238E27FC236}">
              <a16:creationId xmlns:a16="http://schemas.microsoft.com/office/drawing/2014/main" id="{FA7E4197-2E43-4C32-B96C-4E6EF68DA82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8" name="TextBox 1">
          <a:extLst>
            <a:ext uri="{FF2B5EF4-FFF2-40B4-BE49-F238E27FC236}">
              <a16:creationId xmlns:a16="http://schemas.microsoft.com/office/drawing/2014/main" id="{4F1A411D-D5F7-4377-9BD4-E0ED4D31D8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89" name="TextBox 1">
          <a:extLst>
            <a:ext uri="{FF2B5EF4-FFF2-40B4-BE49-F238E27FC236}">
              <a16:creationId xmlns:a16="http://schemas.microsoft.com/office/drawing/2014/main" id="{260A50CD-C980-4866-B274-9DA3BC279A5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0" name="TextBox 1">
          <a:extLst>
            <a:ext uri="{FF2B5EF4-FFF2-40B4-BE49-F238E27FC236}">
              <a16:creationId xmlns:a16="http://schemas.microsoft.com/office/drawing/2014/main" id="{E28C4AB1-0636-4A71-8F1E-C5F005112E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1" name="TextBox 1">
          <a:extLst>
            <a:ext uri="{FF2B5EF4-FFF2-40B4-BE49-F238E27FC236}">
              <a16:creationId xmlns:a16="http://schemas.microsoft.com/office/drawing/2014/main" id="{6DFAE2BA-909A-4830-BE3D-CC3EEB60E8F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2" name="TextBox 1">
          <a:extLst>
            <a:ext uri="{FF2B5EF4-FFF2-40B4-BE49-F238E27FC236}">
              <a16:creationId xmlns:a16="http://schemas.microsoft.com/office/drawing/2014/main" id="{C0029F30-7974-4699-ADDB-2AFA92EAFE8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3" name="TextBox 1">
          <a:extLst>
            <a:ext uri="{FF2B5EF4-FFF2-40B4-BE49-F238E27FC236}">
              <a16:creationId xmlns:a16="http://schemas.microsoft.com/office/drawing/2014/main" id="{9CA250A4-A40F-4E89-A2D6-CC5ADF8D973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4" name="TextBox 1">
          <a:extLst>
            <a:ext uri="{FF2B5EF4-FFF2-40B4-BE49-F238E27FC236}">
              <a16:creationId xmlns:a16="http://schemas.microsoft.com/office/drawing/2014/main" id="{9C588AFA-BED7-4E60-B13E-730460FCBBA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5" name="TextBox 1">
          <a:extLst>
            <a:ext uri="{FF2B5EF4-FFF2-40B4-BE49-F238E27FC236}">
              <a16:creationId xmlns:a16="http://schemas.microsoft.com/office/drawing/2014/main" id="{4E52B66D-CE55-40DF-8459-B774C33BF80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6" name="TextBox 1">
          <a:extLst>
            <a:ext uri="{FF2B5EF4-FFF2-40B4-BE49-F238E27FC236}">
              <a16:creationId xmlns:a16="http://schemas.microsoft.com/office/drawing/2014/main" id="{B33EC116-E9DD-4ED4-95BB-5B42C6FE200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7" name="TextBox 1">
          <a:extLst>
            <a:ext uri="{FF2B5EF4-FFF2-40B4-BE49-F238E27FC236}">
              <a16:creationId xmlns:a16="http://schemas.microsoft.com/office/drawing/2014/main" id="{692AC319-3DD1-4468-A2E2-952F3690611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8" name="TextBox 1">
          <a:extLst>
            <a:ext uri="{FF2B5EF4-FFF2-40B4-BE49-F238E27FC236}">
              <a16:creationId xmlns:a16="http://schemas.microsoft.com/office/drawing/2014/main" id="{1B68C913-8DCD-45E9-BF8E-540BD94F38B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499" name="TextBox 1">
          <a:extLst>
            <a:ext uri="{FF2B5EF4-FFF2-40B4-BE49-F238E27FC236}">
              <a16:creationId xmlns:a16="http://schemas.microsoft.com/office/drawing/2014/main" id="{452B19E6-DBA2-4A77-95B9-78228BE88D7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0" name="TextBox 1">
          <a:extLst>
            <a:ext uri="{FF2B5EF4-FFF2-40B4-BE49-F238E27FC236}">
              <a16:creationId xmlns:a16="http://schemas.microsoft.com/office/drawing/2014/main" id="{E983EF2A-3D05-49D9-A7EA-8763E21E61A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1" name="TextBox 1">
          <a:extLst>
            <a:ext uri="{FF2B5EF4-FFF2-40B4-BE49-F238E27FC236}">
              <a16:creationId xmlns:a16="http://schemas.microsoft.com/office/drawing/2014/main" id="{65CDDDE8-38FF-420A-85EB-4829B803C13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2" name="TextBox 1">
          <a:extLst>
            <a:ext uri="{FF2B5EF4-FFF2-40B4-BE49-F238E27FC236}">
              <a16:creationId xmlns:a16="http://schemas.microsoft.com/office/drawing/2014/main" id="{69DAD306-BF21-419D-8BA6-C2A0492B5B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3" name="TextBox 1">
          <a:extLst>
            <a:ext uri="{FF2B5EF4-FFF2-40B4-BE49-F238E27FC236}">
              <a16:creationId xmlns:a16="http://schemas.microsoft.com/office/drawing/2014/main" id="{C67B3098-CEC3-4581-A030-2A8754CD410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4" name="TextBox 1">
          <a:extLst>
            <a:ext uri="{FF2B5EF4-FFF2-40B4-BE49-F238E27FC236}">
              <a16:creationId xmlns:a16="http://schemas.microsoft.com/office/drawing/2014/main" id="{57B3005D-03DD-498B-A947-AC43677B2B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5" name="TextBox 1">
          <a:extLst>
            <a:ext uri="{FF2B5EF4-FFF2-40B4-BE49-F238E27FC236}">
              <a16:creationId xmlns:a16="http://schemas.microsoft.com/office/drawing/2014/main" id="{F8B2178C-5BD5-47C6-A30D-D46378811BD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6" name="TextBox 1">
          <a:extLst>
            <a:ext uri="{FF2B5EF4-FFF2-40B4-BE49-F238E27FC236}">
              <a16:creationId xmlns:a16="http://schemas.microsoft.com/office/drawing/2014/main" id="{36CCC22D-E5C3-4FD7-BCAB-B04D742287C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7" name="TextBox 1">
          <a:extLst>
            <a:ext uri="{FF2B5EF4-FFF2-40B4-BE49-F238E27FC236}">
              <a16:creationId xmlns:a16="http://schemas.microsoft.com/office/drawing/2014/main" id="{07829053-1DE2-4CCF-9395-518B5E2B36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8" name="TextBox 1">
          <a:extLst>
            <a:ext uri="{FF2B5EF4-FFF2-40B4-BE49-F238E27FC236}">
              <a16:creationId xmlns:a16="http://schemas.microsoft.com/office/drawing/2014/main" id="{57FD6B0A-3A38-480D-8853-ED9B295BF3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09" name="TextBox 1">
          <a:extLst>
            <a:ext uri="{FF2B5EF4-FFF2-40B4-BE49-F238E27FC236}">
              <a16:creationId xmlns:a16="http://schemas.microsoft.com/office/drawing/2014/main" id="{9B927DD9-5CBB-449E-A591-0F8F6F5883A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0" name="TextBox 1">
          <a:extLst>
            <a:ext uri="{FF2B5EF4-FFF2-40B4-BE49-F238E27FC236}">
              <a16:creationId xmlns:a16="http://schemas.microsoft.com/office/drawing/2014/main" id="{CA2EC2AC-F514-4DB4-8020-8C9F65FEBE9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1" name="TextBox 1">
          <a:extLst>
            <a:ext uri="{FF2B5EF4-FFF2-40B4-BE49-F238E27FC236}">
              <a16:creationId xmlns:a16="http://schemas.microsoft.com/office/drawing/2014/main" id="{5F65CA43-70B8-47A7-86E2-9B639500216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2" name="TextBox 1">
          <a:extLst>
            <a:ext uri="{FF2B5EF4-FFF2-40B4-BE49-F238E27FC236}">
              <a16:creationId xmlns:a16="http://schemas.microsoft.com/office/drawing/2014/main" id="{EFAD92B8-48A8-4D27-9CC2-EE201F53B77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3" name="TextBox 1">
          <a:extLst>
            <a:ext uri="{FF2B5EF4-FFF2-40B4-BE49-F238E27FC236}">
              <a16:creationId xmlns:a16="http://schemas.microsoft.com/office/drawing/2014/main" id="{1E776AEE-382F-4386-9B84-6ECF2B1FBB1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4" name="TextBox 1">
          <a:extLst>
            <a:ext uri="{FF2B5EF4-FFF2-40B4-BE49-F238E27FC236}">
              <a16:creationId xmlns:a16="http://schemas.microsoft.com/office/drawing/2014/main" id="{19F844E9-D067-4EC4-8316-439E9A85EE5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5" name="TextBox 1">
          <a:extLst>
            <a:ext uri="{FF2B5EF4-FFF2-40B4-BE49-F238E27FC236}">
              <a16:creationId xmlns:a16="http://schemas.microsoft.com/office/drawing/2014/main" id="{A2A98659-14A4-41E7-ACCA-9E9B97CCE97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6" name="TextBox 1">
          <a:extLst>
            <a:ext uri="{FF2B5EF4-FFF2-40B4-BE49-F238E27FC236}">
              <a16:creationId xmlns:a16="http://schemas.microsoft.com/office/drawing/2014/main" id="{FD9535A1-7AEE-4AB2-BE8B-39BC5AADE81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7" name="TextBox 1">
          <a:extLst>
            <a:ext uri="{FF2B5EF4-FFF2-40B4-BE49-F238E27FC236}">
              <a16:creationId xmlns:a16="http://schemas.microsoft.com/office/drawing/2014/main" id="{77B5E75D-0913-4B70-8023-5B8EDD04454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8" name="TextBox 1">
          <a:extLst>
            <a:ext uri="{FF2B5EF4-FFF2-40B4-BE49-F238E27FC236}">
              <a16:creationId xmlns:a16="http://schemas.microsoft.com/office/drawing/2014/main" id="{269A1C35-3065-49FD-8AA7-5BEFB5EB395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19" name="TextBox 1">
          <a:extLst>
            <a:ext uri="{FF2B5EF4-FFF2-40B4-BE49-F238E27FC236}">
              <a16:creationId xmlns:a16="http://schemas.microsoft.com/office/drawing/2014/main" id="{799705C3-5966-4EBD-93AE-202E0B530FC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0" name="TextBox 1">
          <a:extLst>
            <a:ext uri="{FF2B5EF4-FFF2-40B4-BE49-F238E27FC236}">
              <a16:creationId xmlns:a16="http://schemas.microsoft.com/office/drawing/2014/main" id="{09A634BA-F0B9-484A-8875-23B2A7D0221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1" name="TextBox 1">
          <a:extLst>
            <a:ext uri="{FF2B5EF4-FFF2-40B4-BE49-F238E27FC236}">
              <a16:creationId xmlns:a16="http://schemas.microsoft.com/office/drawing/2014/main" id="{E9C00DFB-DDB3-431B-BB43-5BD6ED3A86F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2" name="TextBox 1">
          <a:extLst>
            <a:ext uri="{FF2B5EF4-FFF2-40B4-BE49-F238E27FC236}">
              <a16:creationId xmlns:a16="http://schemas.microsoft.com/office/drawing/2014/main" id="{102BF471-9CD5-4FA8-A49F-1FD86C55B6B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3" name="TextBox 1">
          <a:extLst>
            <a:ext uri="{FF2B5EF4-FFF2-40B4-BE49-F238E27FC236}">
              <a16:creationId xmlns:a16="http://schemas.microsoft.com/office/drawing/2014/main" id="{D9926912-B972-441A-925D-8D9329D50D5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4" name="TextBox 1">
          <a:extLst>
            <a:ext uri="{FF2B5EF4-FFF2-40B4-BE49-F238E27FC236}">
              <a16:creationId xmlns:a16="http://schemas.microsoft.com/office/drawing/2014/main" id="{C42184E2-CAD0-4DD8-9CBD-107E03E3EA6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5" name="TextBox 1">
          <a:extLst>
            <a:ext uri="{FF2B5EF4-FFF2-40B4-BE49-F238E27FC236}">
              <a16:creationId xmlns:a16="http://schemas.microsoft.com/office/drawing/2014/main" id="{2393DFA4-8205-4D84-8CA5-9DC57BDBE46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6" name="TextBox 1">
          <a:extLst>
            <a:ext uri="{FF2B5EF4-FFF2-40B4-BE49-F238E27FC236}">
              <a16:creationId xmlns:a16="http://schemas.microsoft.com/office/drawing/2014/main" id="{0E58F436-E232-48E7-8092-AE739F5A9C9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7" name="TextBox 1">
          <a:extLst>
            <a:ext uri="{FF2B5EF4-FFF2-40B4-BE49-F238E27FC236}">
              <a16:creationId xmlns:a16="http://schemas.microsoft.com/office/drawing/2014/main" id="{DF53642F-CF2C-497B-94FF-3042A9633D5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8" name="TextBox 1">
          <a:extLst>
            <a:ext uri="{FF2B5EF4-FFF2-40B4-BE49-F238E27FC236}">
              <a16:creationId xmlns:a16="http://schemas.microsoft.com/office/drawing/2014/main" id="{16D922D6-1E44-42F0-9599-7476C6E6261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29" name="TextBox 1">
          <a:extLst>
            <a:ext uri="{FF2B5EF4-FFF2-40B4-BE49-F238E27FC236}">
              <a16:creationId xmlns:a16="http://schemas.microsoft.com/office/drawing/2014/main" id="{6544B972-E38A-4570-9D83-E51A82F0469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0" name="TextBox 1">
          <a:extLst>
            <a:ext uri="{FF2B5EF4-FFF2-40B4-BE49-F238E27FC236}">
              <a16:creationId xmlns:a16="http://schemas.microsoft.com/office/drawing/2014/main" id="{FE5E990D-4E02-480B-85E5-F4EA2DF5D3A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1" name="TextBox 1">
          <a:extLst>
            <a:ext uri="{FF2B5EF4-FFF2-40B4-BE49-F238E27FC236}">
              <a16:creationId xmlns:a16="http://schemas.microsoft.com/office/drawing/2014/main" id="{778DD56F-7DA8-488B-82DE-4A59C12E03C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2" name="TextBox 1">
          <a:extLst>
            <a:ext uri="{FF2B5EF4-FFF2-40B4-BE49-F238E27FC236}">
              <a16:creationId xmlns:a16="http://schemas.microsoft.com/office/drawing/2014/main" id="{8D3D564C-7042-4CE4-B202-D331C6E7A57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3" name="TextBox 1">
          <a:extLst>
            <a:ext uri="{FF2B5EF4-FFF2-40B4-BE49-F238E27FC236}">
              <a16:creationId xmlns:a16="http://schemas.microsoft.com/office/drawing/2014/main" id="{31B29DB5-B090-491C-8C0D-5DE55BC7CE0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4" name="TextBox 1">
          <a:extLst>
            <a:ext uri="{FF2B5EF4-FFF2-40B4-BE49-F238E27FC236}">
              <a16:creationId xmlns:a16="http://schemas.microsoft.com/office/drawing/2014/main" id="{6878954F-C074-4015-A029-E1F6C2FD042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5" name="TextBox 1">
          <a:extLst>
            <a:ext uri="{FF2B5EF4-FFF2-40B4-BE49-F238E27FC236}">
              <a16:creationId xmlns:a16="http://schemas.microsoft.com/office/drawing/2014/main" id="{422FBA59-C4A2-47DB-8BA0-735D3AF6750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6" name="TextBox 1">
          <a:extLst>
            <a:ext uri="{FF2B5EF4-FFF2-40B4-BE49-F238E27FC236}">
              <a16:creationId xmlns:a16="http://schemas.microsoft.com/office/drawing/2014/main" id="{F962652F-A2A0-4F94-8F70-0A8D0061011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7" name="TextBox 1">
          <a:extLst>
            <a:ext uri="{FF2B5EF4-FFF2-40B4-BE49-F238E27FC236}">
              <a16:creationId xmlns:a16="http://schemas.microsoft.com/office/drawing/2014/main" id="{11F4FF1D-8C55-4A75-818C-8C1375BD361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8" name="TextBox 1">
          <a:extLst>
            <a:ext uri="{FF2B5EF4-FFF2-40B4-BE49-F238E27FC236}">
              <a16:creationId xmlns:a16="http://schemas.microsoft.com/office/drawing/2014/main" id="{DDF6E958-A732-47D5-9EF1-AAA6703AB41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39" name="TextBox 1">
          <a:extLst>
            <a:ext uri="{FF2B5EF4-FFF2-40B4-BE49-F238E27FC236}">
              <a16:creationId xmlns:a16="http://schemas.microsoft.com/office/drawing/2014/main" id="{38B8C923-92BB-439B-96E1-AC3C57CF0E0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0" name="TextBox 1">
          <a:extLst>
            <a:ext uri="{FF2B5EF4-FFF2-40B4-BE49-F238E27FC236}">
              <a16:creationId xmlns:a16="http://schemas.microsoft.com/office/drawing/2014/main" id="{3B0DC2F5-37B8-4A1C-BFAA-531C59A38A1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1" name="TextBox 1">
          <a:extLst>
            <a:ext uri="{FF2B5EF4-FFF2-40B4-BE49-F238E27FC236}">
              <a16:creationId xmlns:a16="http://schemas.microsoft.com/office/drawing/2014/main" id="{BA79557C-42BD-4F76-81AC-6C927B79D0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2" name="TextBox 1">
          <a:extLst>
            <a:ext uri="{FF2B5EF4-FFF2-40B4-BE49-F238E27FC236}">
              <a16:creationId xmlns:a16="http://schemas.microsoft.com/office/drawing/2014/main" id="{99B8588D-9ABC-48B0-9A15-4892F2F588D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3" name="TextBox 1">
          <a:extLst>
            <a:ext uri="{FF2B5EF4-FFF2-40B4-BE49-F238E27FC236}">
              <a16:creationId xmlns:a16="http://schemas.microsoft.com/office/drawing/2014/main" id="{603441A6-7BD6-47AD-A8BE-6128D42BD47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4" name="TextBox 1">
          <a:extLst>
            <a:ext uri="{FF2B5EF4-FFF2-40B4-BE49-F238E27FC236}">
              <a16:creationId xmlns:a16="http://schemas.microsoft.com/office/drawing/2014/main" id="{7978F06F-42EB-4D63-A8DE-640EF4D8E1F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5" name="TextBox 1">
          <a:extLst>
            <a:ext uri="{FF2B5EF4-FFF2-40B4-BE49-F238E27FC236}">
              <a16:creationId xmlns:a16="http://schemas.microsoft.com/office/drawing/2014/main" id="{23E824B6-737C-4FBE-BBEF-B62E551CCF1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6" name="TextBox 1">
          <a:extLst>
            <a:ext uri="{FF2B5EF4-FFF2-40B4-BE49-F238E27FC236}">
              <a16:creationId xmlns:a16="http://schemas.microsoft.com/office/drawing/2014/main" id="{C0A9A4DE-B184-42E6-B152-DFD98545C1B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7" name="TextBox 1">
          <a:extLst>
            <a:ext uri="{FF2B5EF4-FFF2-40B4-BE49-F238E27FC236}">
              <a16:creationId xmlns:a16="http://schemas.microsoft.com/office/drawing/2014/main" id="{89163CEF-5E59-478E-944E-EC9812C33CC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8" name="TextBox 1">
          <a:extLst>
            <a:ext uri="{FF2B5EF4-FFF2-40B4-BE49-F238E27FC236}">
              <a16:creationId xmlns:a16="http://schemas.microsoft.com/office/drawing/2014/main" id="{B2F84C81-4B9F-424E-8D7A-8A3B681AEF1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49" name="TextBox 1">
          <a:extLst>
            <a:ext uri="{FF2B5EF4-FFF2-40B4-BE49-F238E27FC236}">
              <a16:creationId xmlns:a16="http://schemas.microsoft.com/office/drawing/2014/main" id="{F551C1C2-8377-413C-A5AC-3BC081BDB4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0" name="TextBox 1">
          <a:extLst>
            <a:ext uri="{FF2B5EF4-FFF2-40B4-BE49-F238E27FC236}">
              <a16:creationId xmlns:a16="http://schemas.microsoft.com/office/drawing/2014/main" id="{5908C9DB-8011-4B6D-9BED-5477813F0F6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1" name="TextBox 1">
          <a:extLst>
            <a:ext uri="{FF2B5EF4-FFF2-40B4-BE49-F238E27FC236}">
              <a16:creationId xmlns:a16="http://schemas.microsoft.com/office/drawing/2014/main" id="{7435F70C-7CA6-46F8-9119-F00D9143CEE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2" name="TextBox 1">
          <a:extLst>
            <a:ext uri="{FF2B5EF4-FFF2-40B4-BE49-F238E27FC236}">
              <a16:creationId xmlns:a16="http://schemas.microsoft.com/office/drawing/2014/main" id="{E1AC7DD6-E034-46B9-9D8A-E5D4128CD6F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3" name="TextBox 1">
          <a:extLst>
            <a:ext uri="{FF2B5EF4-FFF2-40B4-BE49-F238E27FC236}">
              <a16:creationId xmlns:a16="http://schemas.microsoft.com/office/drawing/2014/main" id="{11ABD0D3-A85A-4AFF-A2B1-570594062EA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4" name="TextBox 1">
          <a:extLst>
            <a:ext uri="{FF2B5EF4-FFF2-40B4-BE49-F238E27FC236}">
              <a16:creationId xmlns:a16="http://schemas.microsoft.com/office/drawing/2014/main" id="{306F000D-6BD7-493D-97B7-109C1750822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5" name="TextBox 1">
          <a:extLst>
            <a:ext uri="{FF2B5EF4-FFF2-40B4-BE49-F238E27FC236}">
              <a16:creationId xmlns:a16="http://schemas.microsoft.com/office/drawing/2014/main" id="{BADF59DA-AD39-447A-A7A1-E0A85F25F80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6" name="TextBox 1">
          <a:extLst>
            <a:ext uri="{FF2B5EF4-FFF2-40B4-BE49-F238E27FC236}">
              <a16:creationId xmlns:a16="http://schemas.microsoft.com/office/drawing/2014/main" id="{1AB50E57-6FF9-4A7A-9ACF-7E6E913EC6B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7" name="TextBox 1">
          <a:extLst>
            <a:ext uri="{FF2B5EF4-FFF2-40B4-BE49-F238E27FC236}">
              <a16:creationId xmlns:a16="http://schemas.microsoft.com/office/drawing/2014/main" id="{023D650B-718C-405E-B71A-1590571C544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8" name="TextBox 1">
          <a:extLst>
            <a:ext uri="{FF2B5EF4-FFF2-40B4-BE49-F238E27FC236}">
              <a16:creationId xmlns:a16="http://schemas.microsoft.com/office/drawing/2014/main" id="{8DEC2F26-25EC-4460-9D17-6888E3E4B94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59" name="TextBox 1">
          <a:extLst>
            <a:ext uri="{FF2B5EF4-FFF2-40B4-BE49-F238E27FC236}">
              <a16:creationId xmlns:a16="http://schemas.microsoft.com/office/drawing/2014/main" id="{67718766-B2C1-491E-A2D6-F2CA48F503E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0" name="TextBox 1">
          <a:extLst>
            <a:ext uri="{FF2B5EF4-FFF2-40B4-BE49-F238E27FC236}">
              <a16:creationId xmlns:a16="http://schemas.microsoft.com/office/drawing/2014/main" id="{867A8B33-B47B-425D-9C34-0183DD3FC64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1" name="TextBox 1">
          <a:extLst>
            <a:ext uri="{FF2B5EF4-FFF2-40B4-BE49-F238E27FC236}">
              <a16:creationId xmlns:a16="http://schemas.microsoft.com/office/drawing/2014/main" id="{DD8C9B25-3C64-49A5-96F5-F2941563D99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2" name="TextBox 1">
          <a:extLst>
            <a:ext uri="{FF2B5EF4-FFF2-40B4-BE49-F238E27FC236}">
              <a16:creationId xmlns:a16="http://schemas.microsoft.com/office/drawing/2014/main" id="{ABC627DF-B137-453E-98DA-7A89356A352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3" name="TextBox 1">
          <a:extLst>
            <a:ext uri="{FF2B5EF4-FFF2-40B4-BE49-F238E27FC236}">
              <a16:creationId xmlns:a16="http://schemas.microsoft.com/office/drawing/2014/main" id="{0F1B6A4E-EDFB-4099-ABC2-1B2577ED8EC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4" name="TextBox 1">
          <a:extLst>
            <a:ext uri="{FF2B5EF4-FFF2-40B4-BE49-F238E27FC236}">
              <a16:creationId xmlns:a16="http://schemas.microsoft.com/office/drawing/2014/main" id="{78DFEEF5-A75C-425E-8902-09D6206EB0C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5" name="TextBox 1">
          <a:extLst>
            <a:ext uri="{FF2B5EF4-FFF2-40B4-BE49-F238E27FC236}">
              <a16:creationId xmlns:a16="http://schemas.microsoft.com/office/drawing/2014/main" id="{140D1537-0B87-4D92-AEE3-23243FCEF9F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6" name="TextBox 1">
          <a:extLst>
            <a:ext uri="{FF2B5EF4-FFF2-40B4-BE49-F238E27FC236}">
              <a16:creationId xmlns:a16="http://schemas.microsoft.com/office/drawing/2014/main" id="{1A995EB8-D633-4533-A078-0C76F18EBC5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7" name="TextBox 1">
          <a:extLst>
            <a:ext uri="{FF2B5EF4-FFF2-40B4-BE49-F238E27FC236}">
              <a16:creationId xmlns:a16="http://schemas.microsoft.com/office/drawing/2014/main" id="{C2847B7E-0A5B-4CBF-A154-7405F422E9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8" name="TextBox 1">
          <a:extLst>
            <a:ext uri="{FF2B5EF4-FFF2-40B4-BE49-F238E27FC236}">
              <a16:creationId xmlns:a16="http://schemas.microsoft.com/office/drawing/2014/main" id="{7FE70985-502A-4BCE-84E2-AFDD28538BD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69" name="TextBox 1">
          <a:extLst>
            <a:ext uri="{FF2B5EF4-FFF2-40B4-BE49-F238E27FC236}">
              <a16:creationId xmlns:a16="http://schemas.microsoft.com/office/drawing/2014/main" id="{7BDF8068-3BF6-44E8-9BB2-4DD77833531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0" name="TextBox 1">
          <a:extLst>
            <a:ext uri="{FF2B5EF4-FFF2-40B4-BE49-F238E27FC236}">
              <a16:creationId xmlns:a16="http://schemas.microsoft.com/office/drawing/2014/main" id="{98676D1A-BEDD-4B92-B04E-69ABE17B35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1" name="TextBox 1">
          <a:extLst>
            <a:ext uri="{FF2B5EF4-FFF2-40B4-BE49-F238E27FC236}">
              <a16:creationId xmlns:a16="http://schemas.microsoft.com/office/drawing/2014/main" id="{2FB82CC0-477F-46C9-A428-941253039F9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2" name="TextBox 1">
          <a:extLst>
            <a:ext uri="{FF2B5EF4-FFF2-40B4-BE49-F238E27FC236}">
              <a16:creationId xmlns:a16="http://schemas.microsoft.com/office/drawing/2014/main" id="{18BB2A69-80A5-4F6A-B6AC-0ADA0E29431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3" name="TextBox 1">
          <a:extLst>
            <a:ext uri="{FF2B5EF4-FFF2-40B4-BE49-F238E27FC236}">
              <a16:creationId xmlns:a16="http://schemas.microsoft.com/office/drawing/2014/main" id="{A10E0EBF-1AFE-4DE8-9236-3F3D20A03BE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4" name="TextBox 1">
          <a:extLst>
            <a:ext uri="{FF2B5EF4-FFF2-40B4-BE49-F238E27FC236}">
              <a16:creationId xmlns:a16="http://schemas.microsoft.com/office/drawing/2014/main" id="{D3D0089D-8CC4-45DA-B7B0-D5404257AEF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5" name="TextBox 1">
          <a:extLst>
            <a:ext uri="{FF2B5EF4-FFF2-40B4-BE49-F238E27FC236}">
              <a16:creationId xmlns:a16="http://schemas.microsoft.com/office/drawing/2014/main" id="{750B7DBF-6B86-47AC-AC42-5985A75F4D1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6" name="TextBox 1">
          <a:extLst>
            <a:ext uri="{FF2B5EF4-FFF2-40B4-BE49-F238E27FC236}">
              <a16:creationId xmlns:a16="http://schemas.microsoft.com/office/drawing/2014/main" id="{598D7524-3170-4E36-B785-3391F348A1B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7" name="TextBox 1">
          <a:extLst>
            <a:ext uri="{FF2B5EF4-FFF2-40B4-BE49-F238E27FC236}">
              <a16:creationId xmlns:a16="http://schemas.microsoft.com/office/drawing/2014/main" id="{91EB6503-29BB-4388-BD99-CC58E14589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8" name="TextBox 1">
          <a:extLst>
            <a:ext uri="{FF2B5EF4-FFF2-40B4-BE49-F238E27FC236}">
              <a16:creationId xmlns:a16="http://schemas.microsoft.com/office/drawing/2014/main" id="{7D090EC6-E56F-448F-8A57-F08B491EDDF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79" name="TextBox 1">
          <a:extLst>
            <a:ext uri="{FF2B5EF4-FFF2-40B4-BE49-F238E27FC236}">
              <a16:creationId xmlns:a16="http://schemas.microsoft.com/office/drawing/2014/main" id="{6A9A9BC5-836A-489E-88A7-E8C5FEB8BD2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0" name="TextBox 1">
          <a:extLst>
            <a:ext uri="{FF2B5EF4-FFF2-40B4-BE49-F238E27FC236}">
              <a16:creationId xmlns:a16="http://schemas.microsoft.com/office/drawing/2014/main" id="{316136C5-727F-434D-8C80-5E4727BFAF5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1" name="TextBox 1">
          <a:extLst>
            <a:ext uri="{FF2B5EF4-FFF2-40B4-BE49-F238E27FC236}">
              <a16:creationId xmlns:a16="http://schemas.microsoft.com/office/drawing/2014/main" id="{7280F12F-DCB9-423A-96D2-1C95F9610DE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2" name="TextBox 1">
          <a:extLst>
            <a:ext uri="{FF2B5EF4-FFF2-40B4-BE49-F238E27FC236}">
              <a16:creationId xmlns:a16="http://schemas.microsoft.com/office/drawing/2014/main" id="{1D043E7E-EEB8-4E58-9925-9A60E90D59A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3" name="TextBox 1">
          <a:extLst>
            <a:ext uri="{FF2B5EF4-FFF2-40B4-BE49-F238E27FC236}">
              <a16:creationId xmlns:a16="http://schemas.microsoft.com/office/drawing/2014/main" id="{7A97A657-58C2-411D-859A-4F4DC86DA12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4" name="TextBox 1">
          <a:extLst>
            <a:ext uri="{FF2B5EF4-FFF2-40B4-BE49-F238E27FC236}">
              <a16:creationId xmlns:a16="http://schemas.microsoft.com/office/drawing/2014/main" id="{54D71CAC-D74D-4433-9CB5-F89422FFAA4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5" name="TextBox 1">
          <a:extLst>
            <a:ext uri="{FF2B5EF4-FFF2-40B4-BE49-F238E27FC236}">
              <a16:creationId xmlns:a16="http://schemas.microsoft.com/office/drawing/2014/main" id="{402779DC-8B75-4207-A551-3E2C81F45CF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6" name="TextBox 1">
          <a:extLst>
            <a:ext uri="{FF2B5EF4-FFF2-40B4-BE49-F238E27FC236}">
              <a16:creationId xmlns:a16="http://schemas.microsoft.com/office/drawing/2014/main" id="{3A751437-5658-4CD2-BB4D-10B5A8785B9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7" name="TextBox 1">
          <a:extLst>
            <a:ext uri="{FF2B5EF4-FFF2-40B4-BE49-F238E27FC236}">
              <a16:creationId xmlns:a16="http://schemas.microsoft.com/office/drawing/2014/main" id="{799EBDE5-F3C7-433E-8E60-C60D64A6F0B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8" name="TextBox 1">
          <a:extLst>
            <a:ext uri="{FF2B5EF4-FFF2-40B4-BE49-F238E27FC236}">
              <a16:creationId xmlns:a16="http://schemas.microsoft.com/office/drawing/2014/main" id="{40B79B00-BA05-48D5-A373-F6DCDE37330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89" name="TextBox 1">
          <a:extLst>
            <a:ext uri="{FF2B5EF4-FFF2-40B4-BE49-F238E27FC236}">
              <a16:creationId xmlns:a16="http://schemas.microsoft.com/office/drawing/2014/main" id="{8D3B8145-2480-4497-8565-8ABCEC697E0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0" name="TextBox 1">
          <a:extLst>
            <a:ext uri="{FF2B5EF4-FFF2-40B4-BE49-F238E27FC236}">
              <a16:creationId xmlns:a16="http://schemas.microsoft.com/office/drawing/2014/main" id="{E3400035-866C-41DA-847E-B301A2B15FD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1" name="TextBox 1">
          <a:extLst>
            <a:ext uri="{FF2B5EF4-FFF2-40B4-BE49-F238E27FC236}">
              <a16:creationId xmlns:a16="http://schemas.microsoft.com/office/drawing/2014/main" id="{61591368-D5CB-4C3F-B5E5-5940DEA4258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2" name="TextBox 1">
          <a:extLst>
            <a:ext uri="{FF2B5EF4-FFF2-40B4-BE49-F238E27FC236}">
              <a16:creationId xmlns:a16="http://schemas.microsoft.com/office/drawing/2014/main" id="{3A191B9C-15F2-409C-9A8E-1EFF778188F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3" name="TextBox 1">
          <a:extLst>
            <a:ext uri="{FF2B5EF4-FFF2-40B4-BE49-F238E27FC236}">
              <a16:creationId xmlns:a16="http://schemas.microsoft.com/office/drawing/2014/main" id="{D1DCD661-F319-4557-ACCE-ADEE5B9A2B4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4" name="TextBox 1">
          <a:extLst>
            <a:ext uri="{FF2B5EF4-FFF2-40B4-BE49-F238E27FC236}">
              <a16:creationId xmlns:a16="http://schemas.microsoft.com/office/drawing/2014/main" id="{4FC913E7-B0EE-4CCE-BF4E-63F16EDA0CE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5" name="TextBox 1">
          <a:extLst>
            <a:ext uri="{FF2B5EF4-FFF2-40B4-BE49-F238E27FC236}">
              <a16:creationId xmlns:a16="http://schemas.microsoft.com/office/drawing/2014/main" id="{44D560EB-C7A3-4F29-99E2-28DB38CBF22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6" name="TextBox 1">
          <a:extLst>
            <a:ext uri="{FF2B5EF4-FFF2-40B4-BE49-F238E27FC236}">
              <a16:creationId xmlns:a16="http://schemas.microsoft.com/office/drawing/2014/main" id="{BA6626D7-6E9A-45F4-A473-0D222582DC7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7" name="TextBox 1">
          <a:extLst>
            <a:ext uri="{FF2B5EF4-FFF2-40B4-BE49-F238E27FC236}">
              <a16:creationId xmlns:a16="http://schemas.microsoft.com/office/drawing/2014/main" id="{0D5F6923-C9B5-4B2A-8146-18711676B3E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8" name="TextBox 1">
          <a:extLst>
            <a:ext uri="{FF2B5EF4-FFF2-40B4-BE49-F238E27FC236}">
              <a16:creationId xmlns:a16="http://schemas.microsoft.com/office/drawing/2014/main" id="{5E19C708-E0F0-4674-837B-54C521FEB23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599" name="TextBox 1">
          <a:extLst>
            <a:ext uri="{FF2B5EF4-FFF2-40B4-BE49-F238E27FC236}">
              <a16:creationId xmlns:a16="http://schemas.microsoft.com/office/drawing/2014/main" id="{D622D9FE-3AA9-4904-9EC3-DAC7E3B9B08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0" name="TextBox 1">
          <a:extLst>
            <a:ext uri="{FF2B5EF4-FFF2-40B4-BE49-F238E27FC236}">
              <a16:creationId xmlns:a16="http://schemas.microsoft.com/office/drawing/2014/main" id="{ACCDB478-58D2-45B4-BA69-2A113B703FE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1" name="TextBox 1">
          <a:extLst>
            <a:ext uri="{FF2B5EF4-FFF2-40B4-BE49-F238E27FC236}">
              <a16:creationId xmlns:a16="http://schemas.microsoft.com/office/drawing/2014/main" id="{85F55679-BD9B-4B3D-81E0-BBD596B3953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2" name="TextBox 1">
          <a:extLst>
            <a:ext uri="{FF2B5EF4-FFF2-40B4-BE49-F238E27FC236}">
              <a16:creationId xmlns:a16="http://schemas.microsoft.com/office/drawing/2014/main" id="{A777D8AE-EADC-4CCA-91BB-E6AA440CA32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3" name="TextBox 1">
          <a:extLst>
            <a:ext uri="{FF2B5EF4-FFF2-40B4-BE49-F238E27FC236}">
              <a16:creationId xmlns:a16="http://schemas.microsoft.com/office/drawing/2014/main" id="{A01EA9A3-58A0-451A-A68C-B9BE605666C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4" name="TextBox 1">
          <a:extLst>
            <a:ext uri="{FF2B5EF4-FFF2-40B4-BE49-F238E27FC236}">
              <a16:creationId xmlns:a16="http://schemas.microsoft.com/office/drawing/2014/main" id="{682FB494-0661-491A-948A-FF0241C520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5" name="TextBox 1">
          <a:extLst>
            <a:ext uri="{FF2B5EF4-FFF2-40B4-BE49-F238E27FC236}">
              <a16:creationId xmlns:a16="http://schemas.microsoft.com/office/drawing/2014/main" id="{837417FB-67AC-41DF-8AA0-57C88B578B8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6" name="TextBox 1">
          <a:extLst>
            <a:ext uri="{FF2B5EF4-FFF2-40B4-BE49-F238E27FC236}">
              <a16:creationId xmlns:a16="http://schemas.microsoft.com/office/drawing/2014/main" id="{A1766959-214D-40D4-929B-489D16CD03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7" name="TextBox 1">
          <a:extLst>
            <a:ext uri="{FF2B5EF4-FFF2-40B4-BE49-F238E27FC236}">
              <a16:creationId xmlns:a16="http://schemas.microsoft.com/office/drawing/2014/main" id="{0738717E-C822-4472-827E-26093198418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8" name="TextBox 1">
          <a:extLst>
            <a:ext uri="{FF2B5EF4-FFF2-40B4-BE49-F238E27FC236}">
              <a16:creationId xmlns:a16="http://schemas.microsoft.com/office/drawing/2014/main" id="{F76D4C8A-CDE1-49B1-965D-B70EAC2498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09" name="TextBox 1">
          <a:extLst>
            <a:ext uri="{FF2B5EF4-FFF2-40B4-BE49-F238E27FC236}">
              <a16:creationId xmlns:a16="http://schemas.microsoft.com/office/drawing/2014/main" id="{21C54921-076D-4829-8723-6E451EBBCBA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0" name="TextBox 1">
          <a:extLst>
            <a:ext uri="{FF2B5EF4-FFF2-40B4-BE49-F238E27FC236}">
              <a16:creationId xmlns:a16="http://schemas.microsoft.com/office/drawing/2014/main" id="{50EACB36-D482-4524-8D7D-2FF15EADA8A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1" name="TextBox 1">
          <a:extLst>
            <a:ext uri="{FF2B5EF4-FFF2-40B4-BE49-F238E27FC236}">
              <a16:creationId xmlns:a16="http://schemas.microsoft.com/office/drawing/2014/main" id="{57B8CF7F-CE33-49E0-B538-663E9B1A3D2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2" name="TextBox 1">
          <a:extLst>
            <a:ext uri="{FF2B5EF4-FFF2-40B4-BE49-F238E27FC236}">
              <a16:creationId xmlns:a16="http://schemas.microsoft.com/office/drawing/2014/main" id="{D26DB7D9-CC00-4D0E-8248-642A040D8C7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3" name="TextBox 1">
          <a:extLst>
            <a:ext uri="{FF2B5EF4-FFF2-40B4-BE49-F238E27FC236}">
              <a16:creationId xmlns:a16="http://schemas.microsoft.com/office/drawing/2014/main" id="{57C48D0C-1FDE-489A-910E-128ABA9B0C0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4" name="TextBox 1">
          <a:extLst>
            <a:ext uri="{FF2B5EF4-FFF2-40B4-BE49-F238E27FC236}">
              <a16:creationId xmlns:a16="http://schemas.microsoft.com/office/drawing/2014/main" id="{72E2DB44-5222-4BFC-8396-C870777141C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5" name="TextBox 1">
          <a:extLst>
            <a:ext uri="{FF2B5EF4-FFF2-40B4-BE49-F238E27FC236}">
              <a16:creationId xmlns:a16="http://schemas.microsoft.com/office/drawing/2014/main" id="{E424B23A-A712-494A-B68F-AF752B7B687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6" name="TextBox 1">
          <a:extLst>
            <a:ext uri="{FF2B5EF4-FFF2-40B4-BE49-F238E27FC236}">
              <a16:creationId xmlns:a16="http://schemas.microsoft.com/office/drawing/2014/main" id="{0309DD13-1765-4341-BC47-46151FD5D71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7" name="TextBox 1">
          <a:extLst>
            <a:ext uri="{FF2B5EF4-FFF2-40B4-BE49-F238E27FC236}">
              <a16:creationId xmlns:a16="http://schemas.microsoft.com/office/drawing/2014/main" id="{CAF33BF2-69B0-45E3-90FC-B83C83C46BB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8" name="TextBox 1">
          <a:extLst>
            <a:ext uri="{FF2B5EF4-FFF2-40B4-BE49-F238E27FC236}">
              <a16:creationId xmlns:a16="http://schemas.microsoft.com/office/drawing/2014/main" id="{25A2E413-7B46-43CD-B456-880BBE3B7C1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19" name="TextBox 1">
          <a:extLst>
            <a:ext uri="{FF2B5EF4-FFF2-40B4-BE49-F238E27FC236}">
              <a16:creationId xmlns:a16="http://schemas.microsoft.com/office/drawing/2014/main" id="{2CA8A5A8-73CE-4E61-AB77-DD0F7CC5F10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0" name="TextBox 1">
          <a:extLst>
            <a:ext uri="{FF2B5EF4-FFF2-40B4-BE49-F238E27FC236}">
              <a16:creationId xmlns:a16="http://schemas.microsoft.com/office/drawing/2014/main" id="{E2E9BCEB-DAFC-4472-87D7-79B3F390C94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1" name="TextBox 1">
          <a:extLst>
            <a:ext uri="{FF2B5EF4-FFF2-40B4-BE49-F238E27FC236}">
              <a16:creationId xmlns:a16="http://schemas.microsoft.com/office/drawing/2014/main" id="{7870C2B2-47DD-4063-9849-1B4AA1B8F29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2" name="TextBox 1">
          <a:extLst>
            <a:ext uri="{FF2B5EF4-FFF2-40B4-BE49-F238E27FC236}">
              <a16:creationId xmlns:a16="http://schemas.microsoft.com/office/drawing/2014/main" id="{5B504ED5-73C9-4614-AA83-EE2CE69D39D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3" name="TextBox 1">
          <a:extLst>
            <a:ext uri="{FF2B5EF4-FFF2-40B4-BE49-F238E27FC236}">
              <a16:creationId xmlns:a16="http://schemas.microsoft.com/office/drawing/2014/main" id="{6F1D107A-F78D-4AE7-B651-6AC44440CBE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4" name="TextBox 1">
          <a:extLst>
            <a:ext uri="{FF2B5EF4-FFF2-40B4-BE49-F238E27FC236}">
              <a16:creationId xmlns:a16="http://schemas.microsoft.com/office/drawing/2014/main" id="{1167552A-B2B2-4092-ABFF-67DB48728B0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5" name="TextBox 1">
          <a:extLst>
            <a:ext uri="{FF2B5EF4-FFF2-40B4-BE49-F238E27FC236}">
              <a16:creationId xmlns:a16="http://schemas.microsoft.com/office/drawing/2014/main" id="{3663DAAD-B431-4DA4-9C43-5D133B95312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6" name="TextBox 1">
          <a:extLst>
            <a:ext uri="{FF2B5EF4-FFF2-40B4-BE49-F238E27FC236}">
              <a16:creationId xmlns:a16="http://schemas.microsoft.com/office/drawing/2014/main" id="{99762F80-462D-48FB-B38C-D6A9DE869B8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7" name="TextBox 1">
          <a:extLst>
            <a:ext uri="{FF2B5EF4-FFF2-40B4-BE49-F238E27FC236}">
              <a16:creationId xmlns:a16="http://schemas.microsoft.com/office/drawing/2014/main" id="{C88A7E0B-2055-4AF4-90E9-434212CE00C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8" name="TextBox 1">
          <a:extLst>
            <a:ext uri="{FF2B5EF4-FFF2-40B4-BE49-F238E27FC236}">
              <a16:creationId xmlns:a16="http://schemas.microsoft.com/office/drawing/2014/main" id="{D293A059-D8CD-4576-8A84-50BA78F47FB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29" name="TextBox 1">
          <a:extLst>
            <a:ext uri="{FF2B5EF4-FFF2-40B4-BE49-F238E27FC236}">
              <a16:creationId xmlns:a16="http://schemas.microsoft.com/office/drawing/2014/main" id="{ECCD1CC2-E154-4895-8EC3-1081EA034ED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0" name="TextBox 1">
          <a:extLst>
            <a:ext uri="{FF2B5EF4-FFF2-40B4-BE49-F238E27FC236}">
              <a16:creationId xmlns:a16="http://schemas.microsoft.com/office/drawing/2014/main" id="{0B354E29-9DF8-4B98-AB70-18583546E95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1" name="TextBox 1">
          <a:extLst>
            <a:ext uri="{FF2B5EF4-FFF2-40B4-BE49-F238E27FC236}">
              <a16:creationId xmlns:a16="http://schemas.microsoft.com/office/drawing/2014/main" id="{64384ED3-3C1F-4610-8376-43F429D9259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2" name="TextBox 1">
          <a:extLst>
            <a:ext uri="{FF2B5EF4-FFF2-40B4-BE49-F238E27FC236}">
              <a16:creationId xmlns:a16="http://schemas.microsoft.com/office/drawing/2014/main" id="{374811BD-9097-4A10-8645-B261F6C7169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3" name="TextBox 1">
          <a:extLst>
            <a:ext uri="{FF2B5EF4-FFF2-40B4-BE49-F238E27FC236}">
              <a16:creationId xmlns:a16="http://schemas.microsoft.com/office/drawing/2014/main" id="{0C3E195C-BCFA-4A6E-9FD5-BD925917D6A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4" name="TextBox 1">
          <a:extLst>
            <a:ext uri="{FF2B5EF4-FFF2-40B4-BE49-F238E27FC236}">
              <a16:creationId xmlns:a16="http://schemas.microsoft.com/office/drawing/2014/main" id="{8C5FCA98-3D23-424B-B62B-5603B4216A5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5" name="TextBox 1">
          <a:extLst>
            <a:ext uri="{FF2B5EF4-FFF2-40B4-BE49-F238E27FC236}">
              <a16:creationId xmlns:a16="http://schemas.microsoft.com/office/drawing/2014/main" id="{A549D520-6AC6-4704-9B39-ADFBB33FD8E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6" name="TextBox 1">
          <a:extLst>
            <a:ext uri="{FF2B5EF4-FFF2-40B4-BE49-F238E27FC236}">
              <a16:creationId xmlns:a16="http://schemas.microsoft.com/office/drawing/2014/main" id="{1EE7ADA8-93CE-498B-8E24-C5F5CB82B26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7" name="TextBox 1">
          <a:extLst>
            <a:ext uri="{FF2B5EF4-FFF2-40B4-BE49-F238E27FC236}">
              <a16:creationId xmlns:a16="http://schemas.microsoft.com/office/drawing/2014/main" id="{407D1428-84E5-4D32-8426-ACB7D987197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8" name="TextBox 1">
          <a:extLst>
            <a:ext uri="{FF2B5EF4-FFF2-40B4-BE49-F238E27FC236}">
              <a16:creationId xmlns:a16="http://schemas.microsoft.com/office/drawing/2014/main" id="{77926A93-34FA-4CC8-B6ED-EA30EF2A14B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39" name="TextBox 1">
          <a:extLst>
            <a:ext uri="{FF2B5EF4-FFF2-40B4-BE49-F238E27FC236}">
              <a16:creationId xmlns:a16="http://schemas.microsoft.com/office/drawing/2014/main" id="{2C47A5E1-683C-447C-BF16-DEE9747F9F5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0" name="TextBox 1">
          <a:extLst>
            <a:ext uri="{FF2B5EF4-FFF2-40B4-BE49-F238E27FC236}">
              <a16:creationId xmlns:a16="http://schemas.microsoft.com/office/drawing/2014/main" id="{D734D106-65D4-4287-9B50-4F9290439AD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1" name="TextBox 1">
          <a:extLst>
            <a:ext uri="{FF2B5EF4-FFF2-40B4-BE49-F238E27FC236}">
              <a16:creationId xmlns:a16="http://schemas.microsoft.com/office/drawing/2014/main" id="{25635E41-286A-46A3-A9C0-5C07BFF3A64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2" name="TextBox 1">
          <a:extLst>
            <a:ext uri="{FF2B5EF4-FFF2-40B4-BE49-F238E27FC236}">
              <a16:creationId xmlns:a16="http://schemas.microsoft.com/office/drawing/2014/main" id="{A1F38144-975B-413F-86C8-7D10806A627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3" name="TextBox 1">
          <a:extLst>
            <a:ext uri="{FF2B5EF4-FFF2-40B4-BE49-F238E27FC236}">
              <a16:creationId xmlns:a16="http://schemas.microsoft.com/office/drawing/2014/main" id="{4F4179F4-9F36-41BA-89A5-FE6E58330AF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4" name="TextBox 1">
          <a:extLst>
            <a:ext uri="{FF2B5EF4-FFF2-40B4-BE49-F238E27FC236}">
              <a16:creationId xmlns:a16="http://schemas.microsoft.com/office/drawing/2014/main" id="{7D39F123-B645-4AB1-A4E0-DDF880B108B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5" name="TextBox 1">
          <a:extLst>
            <a:ext uri="{FF2B5EF4-FFF2-40B4-BE49-F238E27FC236}">
              <a16:creationId xmlns:a16="http://schemas.microsoft.com/office/drawing/2014/main" id="{BEE0FD5F-0FF6-4A2B-BB36-1EE5F7C6B63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6" name="TextBox 1">
          <a:extLst>
            <a:ext uri="{FF2B5EF4-FFF2-40B4-BE49-F238E27FC236}">
              <a16:creationId xmlns:a16="http://schemas.microsoft.com/office/drawing/2014/main" id="{BE23E5BC-BF5F-47A7-8DA3-EE2E0B1B1ED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7" name="TextBox 1">
          <a:extLst>
            <a:ext uri="{FF2B5EF4-FFF2-40B4-BE49-F238E27FC236}">
              <a16:creationId xmlns:a16="http://schemas.microsoft.com/office/drawing/2014/main" id="{F4A3A141-942A-4FC1-A297-229973F91B0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8" name="TextBox 1">
          <a:extLst>
            <a:ext uri="{FF2B5EF4-FFF2-40B4-BE49-F238E27FC236}">
              <a16:creationId xmlns:a16="http://schemas.microsoft.com/office/drawing/2014/main" id="{B160A612-8F46-48B8-A27E-7EED8445AED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49" name="TextBox 1">
          <a:extLst>
            <a:ext uri="{FF2B5EF4-FFF2-40B4-BE49-F238E27FC236}">
              <a16:creationId xmlns:a16="http://schemas.microsoft.com/office/drawing/2014/main" id="{F02D3079-F94B-494F-BD3F-425C587EDA6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0" name="TextBox 1">
          <a:extLst>
            <a:ext uri="{FF2B5EF4-FFF2-40B4-BE49-F238E27FC236}">
              <a16:creationId xmlns:a16="http://schemas.microsoft.com/office/drawing/2014/main" id="{9B6C317B-AF92-4CB4-983D-298F8A36957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1" name="TextBox 1">
          <a:extLst>
            <a:ext uri="{FF2B5EF4-FFF2-40B4-BE49-F238E27FC236}">
              <a16:creationId xmlns:a16="http://schemas.microsoft.com/office/drawing/2014/main" id="{8A7D09FE-205C-4CBD-AB2A-03A5F0D6228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2" name="TextBox 1">
          <a:extLst>
            <a:ext uri="{FF2B5EF4-FFF2-40B4-BE49-F238E27FC236}">
              <a16:creationId xmlns:a16="http://schemas.microsoft.com/office/drawing/2014/main" id="{7B704A4A-F0A5-4AA0-BACC-54DD45B237B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3" name="TextBox 1">
          <a:extLst>
            <a:ext uri="{FF2B5EF4-FFF2-40B4-BE49-F238E27FC236}">
              <a16:creationId xmlns:a16="http://schemas.microsoft.com/office/drawing/2014/main" id="{77CDA58A-4E3D-4CF1-906E-FE23CFDD492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4" name="TextBox 1">
          <a:extLst>
            <a:ext uri="{FF2B5EF4-FFF2-40B4-BE49-F238E27FC236}">
              <a16:creationId xmlns:a16="http://schemas.microsoft.com/office/drawing/2014/main" id="{85817D16-8C58-4102-AE88-708DFE666B9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5" name="TextBox 1">
          <a:extLst>
            <a:ext uri="{FF2B5EF4-FFF2-40B4-BE49-F238E27FC236}">
              <a16:creationId xmlns:a16="http://schemas.microsoft.com/office/drawing/2014/main" id="{3FD9DF90-11FF-48DA-A2E8-30EAB6EF04F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6" name="TextBox 1">
          <a:extLst>
            <a:ext uri="{FF2B5EF4-FFF2-40B4-BE49-F238E27FC236}">
              <a16:creationId xmlns:a16="http://schemas.microsoft.com/office/drawing/2014/main" id="{01E2AB5D-59D8-4857-B8F5-D6D2F9611AF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7" name="TextBox 1">
          <a:extLst>
            <a:ext uri="{FF2B5EF4-FFF2-40B4-BE49-F238E27FC236}">
              <a16:creationId xmlns:a16="http://schemas.microsoft.com/office/drawing/2014/main" id="{4B4EFA03-034B-4B04-BDF2-46E3FC2ADAE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8" name="TextBox 1">
          <a:extLst>
            <a:ext uri="{FF2B5EF4-FFF2-40B4-BE49-F238E27FC236}">
              <a16:creationId xmlns:a16="http://schemas.microsoft.com/office/drawing/2014/main" id="{7BB2D8A2-82AD-468F-A1C8-80B56A97A2D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59" name="TextBox 1">
          <a:extLst>
            <a:ext uri="{FF2B5EF4-FFF2-40B4-BE49-F238E27FC236}">
              <a16:creationId xmlns:a16="http://schemas.microsoft.com/office/drawing/2014/main" id="{FB3CF67C-43E4-45C4-B4A8-A9AE7717B48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0" name="TextBox 1">
          <a:extLst>
            <a:ext uri="{FF2B5EF4-FFF2-40B4-BE49-F238E27FC236}">
              <a16:creationId xmlns:a16="http://schemas.microsoft.com/office/drawing/2014/main" id="{CFEF0B3D-72F3-44B2-A310-1EE1F89B20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1" name="TextBox 1">
          <a:extLst>
            <a:ext uri="{FF2B5EF4-FFF2-40B4-BE49-F238E27FC236}">
              <a16:creationId xmlns:a16="http://schemas.microsoft.com/office/drawing/2014/main" id="{E5C72DCB-0114-4FF0-A422-CD6D4EB475D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2" name="TextBox 1">
          <a:extLst>
            <a:ext uri="{FF2B5EF4-FFF2-40B4-BE49-F238E27FC236}">
              <a16:creationId xmlns:a16="http://schemas.microsoft.com/office/drawing/2014/main" id="{911DF901-24B6-425D-8B07-80AE048882A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3" name="TextBox 1">
          <a:extLst>
            <a:ext uri="{FF2B5EF4-FFF2-40B4-BE49-F238E27FC236}">
              <a16:creationId xmlns:a16="http://schemas.microsoft.com/office/drawing/2014/main" id="{4AD73992-97F3-4C73-BAF5-900038640D3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4" name="TextBox 1">
          <a:extLst>
            <a:ext uri="{FF2B5EF4-FFF2-40B4-BE49-F238E27FC236}">
              <a16:creationId xmlns:a16="http://schemas.microsoft.com/office/drawing/2014/main" id="{30F6F5AA-E17F-4CF6-95A4-E401584F26A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5" name="TextBox 1">
          <a:extLst>
            <a:ext uri="{FF2B5EF4-FFF2-40B4-BE49-F238E27FC236}">
              <a16:creationId xmlns:a16="http://schemas.microsoft.com/office/drawing/2014/main" id="{7B4FA977-3D30-414D-9231-702DFF9B1B1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6" name="TextBox 1">
          <a:extLst>
            <a:ext uri="{FF2B5EF4-FFF2-40B4-BE49-F238E27FC236}">
              <a16:creationId xmlns:a16="http://schemas.microsoft.com/office/drawing/2014/main" id="{EC78F150-6CE5-4AF5-BB55-9302C3A4FB4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7" name="TextBox 1">
          <a:extLst>
            <a:ext uri="{FF2B5EF4-FFF2-40B4-BE49-F238E27FC236}">
              <a16:creationId xmlns:a16="http://schemas.microsoft.com/office/drawing/2014/main" id="{EE640299-804D-4459-B629-917C3065E78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8" name="TextBox 1">
          <a:extLst>
            <a:ext uri="{FF2B5EF4-FFF2-40B4-BE49-F238E27FC236}">
              <a16:creationId xmlns:a16="http://schemas.microsoft.com/office/drawing/2014/main" id="{C598E497-2878-4F62-A67C-EC27F43E4D6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69" name="TextBox 1">
          <a:extLst>
            <a:ext uri="{FF2B5EF4-FFF2-40B4-BE49-F238E27FC236}">
              <a16:creationId xmlns:a16="http://schemas.microsoft.com/office/drawing/2014/main" id="{2496E30C-CD62-469C-BBCF-B5287F93000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0" name="TextBox 1">
          <a:extLst>
            <a:ext uri="{FF2B5EF4-FFF2-40B4-BE49-F238E27FC236}">
              <a16:creationId xmlns:a16="http://schemas.microsoft.com/office/drawing/2014/main" id="{E7B3121C-DB3C-4CD8-890E-D5B042C0F89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1" name="TextBox 1">
          <a:extLst>
            <a:ext uri="{FF2B5EF4-FFF2-40B4-BE49-F238E27FC236}">
              <a16:creationId xmlns:a16="http://schemas.microsoft.com/office/drawing/2014/main" id="{13D2745B-8475-4627-B082-D286E8D84FF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2" name="TextBox 1">
          <a:extLst>
            <a:ext uri="{FF2B5EF4-FFF2-40B4-BE49-F238E27FC236}">
              <a16:creationId xmlns:a16="http://schemas.microsoft.com/office/drawing/2014/main" id="{78F42B9D-9BEA-4062-913F-8AC3D0C91A2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3" name="TextBox 1">
          <a:extLst>
            <a:ext uri="{FF2B5EF4-FFF2-40B4-BE49-F238E27FC236}">
              <a16:creationId xmlns:a16="http://schemas.microsoft.com/office/drawing/2014/main" id="{D46A96A3-ADF8-4B51-A57F-DE7290504D4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4" name="TextBox 1">
          <a:extLst>
            <a:ext uri="{FF2B5EF4-FFF2-40B4-BE49-F238E27FC236}">
              <a16:creationId xmlns:a16="http://schemas.microsoft.com/office/drawing/2014/main" id="{D9E15D8E-6E27-4DCE-9BE5-DAE3FB98F59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5" name="TextBox 1">
          <a:extLst>
            <a:ext uri="{FF2B5EF4-FFF2-40B4-BE49-F238E27FC236}">
              <a16:creationId xmlns:a16="http://schemas.microsoft.com/office/drawing/2014/main" id="{EB3240DF-71FF-4EF2-B32A-CE40C163CF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6" name="TextBox 1">
          <a:extLst>
            <a:ext uri="{FF2B5EF4-FFF2-40B4-BE49-F238E27FC236}">
              <a16:creationId xmlns:a16="http://schemas.microsoft.com/office/drawing/2014/main" id="{FF5C6E95-F949-4F8B-80CE-BDA1CFB2FB4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7" name="TextBox 1">
          <a:extLst>
            <a:ext uri="{FF2B5EF4-FFF2-40B4-BE49-F238E27FC236}">
              <a16:creationId xmlns:a16="http://schemas.microsoft.com/office/drawing/2014/main" id="{99E56535-0FF2-40F8-B800-3A691910B08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8" name="TextBox 1">
          <a:extLst>
            <a:ext uri="{FF2B5EF4-FFF2-40B4-BE49-F238E27FC236}">
              <a16:creationId xmlns:a16="http://schemas.microsoft.com/office/drawing/2014/main" id="{1A5A6122-7E6C-4066-8E90-33D84D2CE0D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79" name="TextBox 1">
          <a:extLst>
            <a:ext uri="{FF2B5EF4-FFF2-40B4-BE49-F238E27FC236}">
              <a16:creationId xmlns:a16="http://schemas.microsoft.com/office/drawing/2014/main" id="{FC9ABC84-800F-4098-9DA4-E79EA2CE824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0" name="TextBox 1">
          <a:extLst>
            <a:ext uri="{FF2B5EF4-FFF2-40B4-BE49-F238E27FC236}">
              <a16:creationId xmlns:a16="http://schemas.microsoft.com/office/drawing/2014/main" id="{8AEF37E8-0130-4EFB-927A-6CA0F537DF5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1" name="TextBox 1">
          <a:extLst>
            <a:ext uri="{FF2B5EF4-FFF2-40B4-BE49-F238E27FC236}">
              <a16:creationId xmlns:a16="http://schemas.microsoft.com/office/drawing/2014/main" id="{33045272-125B-4A90-AD93-01ABF714C62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2" name="TextBox 1">
          <a:extLst>
            <a:ext uri="{FF2B5EF4-FFF2-40B4-BE49-F238E27FC236}">
              <a16:creationId xmlns:a16="http://schemas.microsoft.com/office/drawing/2014/main" id="{96E6307D-355A-4A29-B0E0-7AA9CC69632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3" name="TextBox 1">
          <a:extLst>
            <a:ext uri="{FF2B5EF4-FFF2-40B4-BE49-F238E27FC236}">
              <a16:creationId xmlns:a16="http://schemas.microsoft.com/office/drawing/2014/main" id="{F4F47292-9C4F-4FBD-B56B-D9445E75FC0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4" name="TextBox 1">
          <a:extLst>
            <a:ext uri="{FF2B5EF4-FFF2-40B4-BE49-F238E27FC236}">
              <a16:creationId xmlns:a16="http://schemas.microsoft.com/office/drawing/2014/main" id="{925C1F34-BABF-4900-85F1-03D1B3CBD1B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5" name="TextBox 1">
          <a:extLst>
            <a:ext uri="{FF2B5EF4-FFF2-40B4-BE49-F238E27FC236}">
              <a16:creationId xmlns:a16="http://schemas.microsoft.com/office/drawing/2014/main" id="{AF9DD4C4-949F-4C2F-A776-91512922CCD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6" name="TextBox 1">
          <a:extLst>
            <a:ext uri="{FF2B5EF4-FFF2-40B4-BE49-F238E27FC236}">
              <a16:creationId xmlns:a16="http://schemas.microsoft.com/office/drawing/2014/main" id="{1F175E31-CDC5-4D50-BBAE-121B013946A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7" name="TextBox 1">
          <a:extLst>
            <a:ext uri="{FF2B5EF4-FFF2-40B4-BE49-F238E27FC236}">
              <a16:creationId xmlns:a16="http://schemas.microsoft.com/office/drawing/2014/main" id="{3F4306CD-AC7B-46BC-B233-4B8A40F1172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8" name="TextBox 1">
          <a:extLst>
            <a:ext uri="{FF2B5EF4-FFF2-40B4-BE49-F238E27FC236}">
              <a16:creationId xmlns:a16="http://schemas.microsoft.com/office/drawing/2014/main" id="{CEF4A74F-1553-4E4D-9CCE-901F23662CB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89" name="TextBox 1">
          <a:extLst>
            <a:ext uri="{FF2B5EF4-FFF2-40B4-BE49-F238E27FC236}">
              <a16:creationId xmlns:a16="http://schemas.microsoft.com/office/drawing/2014/main" id="{4DFD22F9-DC7A-4D61-8641-2EB327F1860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0" name="TextBox 1">
          <a:extLst>
            <a:ext uri="{FF2B5EF4-FFF2-40B4-BE49-F238E27FC236}">
              <a16:creationId xmlns:a16="http://schemas.microsoft.com/office/drawing/2014/main" id="{D8684B88-A009-4502-9186-39A98B79447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1" name="TextBox 1">
          <a:extLst>
            <a:ext uri="{FF2B5EF4-FFF2-40B4-BE49-F238E27FC236}">
              <a16:creationId xmlns:a16="http://schemas.microsoft.com/office/drawing/2014/main" id="{E3AEEE26-7FE1-4A98-A089-5BA04EE8315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2" name="TextBox 1">
          <a:extLst>
            <a:ext uri="{FF2B5EF4-FFF2-40B4-BE49-F238E27FC236}">
              <a16:creationId xmlns:a16="http://schemas.microsoft.com/office/drawing/2014/main" id="{AB7E4F31-2E3B-41D5-8B10-E4049B4D02B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3" name="TextBox 1">
          <a:extLst>
            <a:ext uri="{FF2B5EF4-FFF2-40B4-BE49-F238E27FC236}">
              <a16:creationId xmlns:a16="http://schemas.microsoft.com/office/drawing/2014/main" id="{4471E8CB-58E7-473A-9475-7EAE8F3DE4E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4" name="TextBox 1">
          <a:extLst>
            <a:ext uri="{FF2B5EF4-FFF2-40B4-BE49-F238E27FC236}">
              <a16:creationId xmlns:a16="http://schemas.microsoft.com/office/drawing/2014/main" id="{7D9C0FBE-09A1-4A3D-B807-1343E3D70A9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5" name="TextBox 1">
          <a:extLst>
            <a:ext uri="{FF2B5EF4-FFF2-40B4-BE49-F238E27FC236}">
              <a16:creationId xmlns:a16="http://schemas.microsoft.com/office/drawing/2014/main" id="{E51B8203-5386-4A0B-8228-992654F4AEB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6" name="TextBox 1">
          <a:extLst>
            <a:ext uri="{FF2B5EF4-FFF2-40B4-BE49-F238E27FC236}">
              <a16:creationId xmlns:a16="http://schemas.microsoft.com/office/drawing/2014/main" id="{0E692D62-3937-4678-894B-A1261E1C1A3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7" name="TextBox 1">
          <a:extLst>
            <a:ext uri="{FF2B5EF4-FFF2-40B4-BE49-F238E27FC236}">
              <a16:creationId xmlns:a16="http://schemas.microsoft.com/office/drawing/2014/main" id="{363F8885-7752-4425-9928-3B3A3DE7E49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8" name="TextBox 1">
          <a:extLst>
            <a:ext uri="{FF2B5EF4-FFF2-40B4-BE49-F238E27FC236}">
              <a16:creationId xmlns:a16="http://schemas.microsoft.com/office/drawing/2014/main" id="{459A089A-A535-468B-BC07-984AA39A211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699" name="TextBox 1">
          <a:extLst>
            <a:ext uri="{FF2B5EF4-FFF2-40B4-BE49-F238E27FC236}">
              <a16:creationId xmlns:a16="http://schemas.microsoft.com/office/drawing/2014/main" id="{415D6F0C-0CD7-4118-AF36-B5F30DB8019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0" name="TextBox 1">
          <a:extLst>
            <a:ext uri="{FF2B5EF4-FFF2-40B4-BE49-F238E27FC236}">
              <a16:creationId xmlns:a16="http://schemas.microsoft.com/office/drawing/2014/main" id="{30BD465D-7B8C-410A-BA00-DB8AF02F7B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1" name="TextBox 1">
          <a:extLst>
            <a:ext uri="{FF2B5EF4-FFF2-40B4-BE49-F238E27FC236}">
              <a16:creationId xmlns:a16="http://schemas.microsoft.com/office/drawing/2014/main" id="{6F79E853-859D-4354-9C4C-7B702B2B141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2" name="TextBox 1">
          <a:extLst>
            <a:ext uri="{FF2B5EF4-FFF2-40B4-BE49-F238E27FC236}">
              <a16:creationId xmlns:a16="http://schemas.microsoft.com/office/drawing/2014/main" id="{EDBEB524-1AC4-454A-910F-38ED174431E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3" name="TextBox 1">
          <a:extLst>
            <a:ext uri="{FF2B5EF4-FFF2-40B4-BE49-F238E27FC236}">
              <a16:creationId xmlns:a16="http://schemas.microsoft.com/office/drawing/2014/main" id="{FFF33C5D-D65E-4B21-A805-A1547A08166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4" name="TextBox 1">
          <a:extLst>
            <a:ext uri="{FF2B5EF4-FFF2-40B4-BE49-F238E27FC236}">
              <a16:creationId xmlns:a16="http://schemas.microsoft.com/office/drawing/2014/main" id="{293508EC-D0AE-4BAB-8387-3600F7D79C3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5" name="TextBox 1">
          <a:extLst>
            <a:ext uri="{FF2B5EF4-FFF2-40B4-BE49-F238E27FC236}">
              <a16:creationId xmlns:a16="http://schemas.microsoft.com/office/drawing/2014/main" id="{E396D656-61CD-4A02-B002-0FAD837D70A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6" name="TextBox 1">
          <a:extLst>
            <a:ext uri="{FF2B5EF4-FFF2-40B4-BE49-F238E27FC236}">
              <a16:creationId xmlns:a16="http://schemas.microsoft.com/office/drawing/2014/main" id="{93B1DC38-8EDD-4D0F-9BF3-BF69E26565E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7" name="TextBox 1">
          <a:extLst>
            <a:ext uri="{FF2B5EF4-FFF2-40B4-BE49-F238E27FC236}">
              <a16:creationId xmlns:a16="http://schemas.microsoft.com/office/drawing/2014/main" id="{682A1A75-85AF-4926-9510-52A69D61F3F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8" name="TextBox 1">
          <a:extLst>
            <a:ext uri="{FF2B5EF4-FFF2-40B4-BE49-F238E27FC236}">
              <a16:creationId xmlns:a16="http://schemas.microsoft.com/office/drawing/2014/main" id="{7DE4E030-5B08-4526-965F-532837B989D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09" name="TextBox 1">
          <a:extLst>
            <a:ext uri="{FF2B5EF4-FFF2-40B4-BE49-F238E27FC236}">
              <a16:creationId xmlns:a16="http://schemas.microsoft.com/office/drawing/2014/main" id="{2E8D624B-5A67-469D-BCAB-3E5C37242004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0" name="TextBox 1">
          <a:extLst>
            <a:ext uri="{FF2B5EF4-FFF2-40B4-BE49-F238E27FC236}">
              <a16:creationId xmlns:a16="http://schemas.microsoft.com/office/drawing/2014/main" id="{E3D060BF-565C-4251-A9EE-3D0EDD9E5E3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1" name="TextBox 1">
          <a:extLst>
            <a:ext uri="{FF2B5EF4-FFF2-40B4-BE49-F238E27FC236}">
              <a16:creationId xmlns:a16="http://schemas.microsoft.com/office/drawing/2014/main" id="{DE23678B-9583-4831-BB26-F67BDD03350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2" name="TextBox 1">
          <a:extLst>
            <a:ext uri="{FF2B5EF4-FFF2-40B4-BE49-F238E27FC236}">
              <a16:creationId xmlns:a16="http://schemas.microsoft.com/office/drawing/2014/main" id="{777C7073-E72D-43BF-AD3F-C538BBFEAEF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3" name="TextBox 1">
          <a:extLst>
            <a:ext uri="{FF2B5EF4-FFF2-40B4-BE49-F238E27FC236}">
              <a16:creationId xmlns:a16="http://schemas.microsoft.com/office/drawing/2014/main" id="{78DFE4AF-EAD0-49F4-B04A-3DB298B6E480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4" name="TextBox 1">
          <a:extLst>
            <a:ext uri="{FF2B5EF4-FFF2-40B4-BE49-F238E27FC236}">
              <a16:creationId xmlns:a16="http://schemas.microsoft.com/office/drawing/2014/main" id="{397EE2FF-6A92-4C47-890D-2A4A2AE3D45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5" name="TextBox 1">
          <a:extLst>
            <a:ext uri="{FF2B5EF4-FFF2-40B4-BE49-F238E27FC236}">
              <a16:creationId xmlns:a16="http://schemas.microsoft.com/office/drawing/2014/main" id="{A44F7661-5793-4739-810D-9A30EA373C8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6" name="TextBox 1">
          <a:extLst>
            <a:ext uri="{FF2B5EF4-FFF2-40B4-BE49-F238E27FC236}">
              <a16:creationId xmlns:a16="http://schemas.microsoft.com/office/drawing/2014/main" id="{37CCFC36-F7F1-430F-BDBC-017C1FA0878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7" name="TextBox 1">
          <a:extLst>
            <a:ext uri="{FF2B5EF4-FFF2-40B4-BE49-F238E27FC236}">
              <a16:creationId xmlns:a16="http://schemas.microsoft.com/office/drawing/2014/main" id="{6A180C3D-09C4-4FE5-9C21-DDA4621282F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8" name="TextBox 1">
          <a:extLst>
            <a:ext uri="{FF2B5EF4-FFF2-40B4-BE49-F238E27FC236}">
              <a16:creationId xmlns:a16="http://schemas.microsoft.com/office/drawing/2014/main" id="{133A5CAF-0204-4512-BDED-F60A5E8B182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19" name="TextBox 1">
          <a:extLst>
            <a:ext uri="{FF2B5EF4-FFF2-40B4-BE49-F238E27FC236}">
              <a16:creationId xmlns:a16="http://schemas.microsoft.com/office/drawing/2014/main" id="{9FDD53FC-0812-455F-A6E9-52F4F4C1CE0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0" name="TextBox 1">
          <a:extLst>
            <a:ext uri="{FF2B5EF4-FFF2-40B4-BE49-F238E27FC236}">
              <a16:creationId xmlns:a16="http://schemas.microsoft.com/office/drawing/2014/main" id="{C17DE005-4460-4318-891C-8874319AA8C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1" name="TextBox 1">
          <a:extLst>
            <a:ext uri="{FF2B5EF4-FFF2-40B4-BE49-F238E27FC236}">
              <a16:creationId xmlns:a16="http://schemas.microsoft.com/office/drawing/2014/main" id="{F58BE9B6-EEB0-4B24-AB88-4C9ADEEED39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2" name="TextBox 1">
          <a:extLst>
            <a:ext uri="{FF2B5EF4-FFF2-40B4-BE49-F238E27FC236}">
              <a16:creationId xmlns:a16="http://schemas.microsoft.com/office/drawing/2014/main" id="{650A6301-CBB7-4F38-A4DF-7246B73FE10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3" name="TextBox 1">
          <a:extLst>
            <a:ext uri="{FF2B5EF4-FFF2-40B4-BE49-F238E27FC236}">
              <a16:creationId xmlns:a16="http://schemas.microsoft.com/office/drawing/2014/main" id="{0FC330FC-B0A9-4D64-AC34-2C7E3DB29A0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4" name="TextBox 1">
          <a:extLst>
            <a:ext uri="{FF2B5EF4-FFF2-40B4-BE49-F238E27FC236}">
              <a16:creationId xmlns:a16="http://schemas.microsoft.com/office/drawing/2014/main" id="{E1C0D442-2F44-4CAD-9BEE-D664F0C7BAE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5" name="TextBox 1">
          <a:extLst>
            <a:ext uri="{FF2B5EF4-FFF2-40B4-BE49-F238E27FC236}">
              <a16:creationId xmlns:a16="http://schemas.microsoft.com/office/drawing/2014/main" id="{A0BE351C-04DE-4FE0-B953-FE6F970655B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6" name="TextBox 1">
          <a:extLst>
            <a:ext uri="{FF2B5EF4-FFF2-40B4-BE49-F238E27FC236}">
              <a16:creationId xmlns:a16="http://schemas.microsoft.com/office/drawing/2014/main" id="{0159E875-05BF-4928-B4C9-0BC69725F90C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7" name="TextBox 1">
          <a:extLst>
            <a:ext uri="{FF2B5EF4-FFF2-40B4-BE49-F238E27FC236}">
              <a16:creationId xmlns:a16="http://schemas.microsoft.com/office/drawing/2014/main" id="{2EE6161F-C498-4846-8C64-67C94B50EC1F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8" name="TextBox 1">
          <a:extLst>
            <a:ext uri="{FF2B5EF4-FFF2-40B4-BE49-F238E27FC236}">
              <a16:creationId xmlns:a16="http://schemas.microsoft.com/office/drawing/2014/main" id="{046FA23C-DEA1-475D-9677-B2FD3E780A82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29" name="TextBox 1">
          <a:extLst>
            <a:ext uri="{FF2B5EF4-FFF2-40B4-BE49-F238E27FC236}">
              <a16:creationId xmlns:a16="http://schemas.microsoft.com/office/drawing/2014/main" id="{44D10E4D-8639-4A80-9059-DFD7CFD2C94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0" name="TextBox 1">
          <a:extLst>
            <a:ext uri="{FF2B5EF4-FFF2-40B4-BE49-F238E27FC236}">
              <a16:creationId xmlns:a16="http://schemas.microsoft.com/office/drawing/2014/main" id="{70C363EC-3705-4630-9F50-5D02343C2B2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1" name="TextBox 1">
          <a:extLst>
            <a:ext uri="{FF2B5EF4-FFF2-40B4-BE49-F238E27FC236}">
              <a16:creationId xmlns:a16="http://schemas.microsoft.com/office/drawing/2014/main" id="{40B97A7F-2C33-4A1A-B8B1-C063A103E2F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2" name="TextBox 1">
          <a:extLst>
            <a:ext uri="{FF2B5EF4-FFF2-40B4-BE49-F238E27FC236}">
              <a16:creationId xmlns:a16="http://schemas.microsoft.com/office/drawing/2014/main" id="{9799A2EE-E4EF-4A8F-A562-6E4067F9980B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3" name="TextBox 1">
          <a:extLst>
            <a:ext uri="{FF2B5EF4-FFF2-40B4-BE49-F238E27FC236}">
              <a16:creationId xmlns:a16="http://schemas.microsoft.com/office/drawing/2014/main" id="{9676B0D9-6A5D-4665-85CC-6CDEFB85D66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4" name="TextBox 1">
          <a:extLst>
            <a:ext uri="{FF2B5EF4-FFF2-40B4-BE49-F238E27FC236}">
              <a16:creationId xmlns:a16="http://schemas.microsoft.com/office/drawing/2014/main" id="{78CCDD7C-1297-45B2-B586-B2A065110FA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5" name="TextBox 1">
          <a:extLst>
            <a:ext uri="{FF2B5EF4-FFF2-40B4-BE49-F238E27FC236}">
              <a16:creationId xmlns:a16="http://schemas.microsoft.com/office/drawing/2014/main" id="{65E139E5-DF8D-4BA7-AB21-E9616BFA6EF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6" name="TextBox 1">
          <a:extLst>
            <a:ext uri="{FF2B5EF4-FFF2-40B4-BE49-F238E27FC236}">
              <a16:creationId xmlns:a16="http://schemas.microsoft.com/office/drawing/2014/main" id="{2B100DC7-13DB-4BC9-AA83-3707042194B8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7" name="TextBox 1">
          <a:extLst>
            <a:ext uri="{FF2B5EF4-FFF2-40B4-BE49-F238E27FC236}">
              <a16:creationId xmlns:a16="http://schemas.microsoft.com/office/drawing/2014/main" id="{9E02294E-15A0-48CC-8B12-BF7CCBB1C32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8" name="TextBox 1">
          <a:extLst>
            <a:ext uri="{FF2B5EF4-FFF2-40B4-BE49-F238E27FC236}">
              <a16:creationId xmlns:a16="http://schemas.microsoft.com/office/drawing/2014/main" id="{EAE55D62-85F8-4B92-B2D8-B2AAAB61BDC7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39" name="TextBox 1">
          <a:extLst>
            <a:ext uri="{FF2B5EF4-FFF2-40B4-BE49-F238E27FC236}">
              <a16:creationId xmlns:a16="http://schemas.microsoft.com/office/drawing/2014/main" id="{125CC330-3E56-492C-B61D-61006E0F4095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0" name="TextBox 1">
          <a:extLst>
            <a:ext uri="{FF2B5EF4-FFF2-40B4-BE49-F238E27FC236}">
              <a16:creationId xmlns:a16="http://schemas.microsoft.com/office/drawing/2014/main" id="{C00C6755-173A-47BC-8ED6-A0F93060144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1" name="TextBox 1">
          <a:extLst>
            <a:ext uri="{FF2B5EF4-FFF2-40B4-BE49-F238E27FC236}">
              <a16:creationId xmlns:a16="http://schemas.microsoft.com/office/drawing/2014/main" id="{D57A63BE-76F3-46E9-90F1-D10F75DEAE09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2" name="TextBox 1">
          <a:extLst>
            <a:ext uri="{FF2B5EF4-FFF2-40B4-BE49-F238E27FC236}">
              <a16:creationId xmlns:a16="http://schemas.microsoft.com/office/drawing/2014/main" id="{C856D4B8-BE62-4B24-9029-DC6CFE4EE7F6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3" name="TextBox 1">
          <a:extLst>
            <a:ext uri="{FF2B5EF4-FFF2-40B4-BE49-F238E27FC236}">
              <a16:creationId xmlns:a16="http://schemas.microsoft.com/office/drawing/2014/main" id="{0CAF387E-B842-4CFB-9940-B8C657123EAA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4" name="TextBox 1">
          <a:extLst>
            <a:ext uri="{FF2B5EF4-FFF2-40B4-BE49-F238E27FC236}">
              <a16:creationId xmlns:a16="http://schemas.microsoft.com/office/drawing/2014/main" id="{F3440682-8420-4CAF-9C34-66F8C0A4DEBD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5" name="TextBox 1">
          <a:extLst>
            <a:ext uri="{FF2B5EF4-FFF2-40B4-BE49-F238E27FC236}">
              <a16:creationId xmlns:a16="http://schemas.microsoft.com/office/drawing/2014/main" id="{087D9394-A349-49DD-8F09-E9EDE05DC3BE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6" name="TextBox 1">
          <a:extLst>
            <a:ext uri="{FF2B5EF4-FFF2-40B4-BE49-F238E27FC236}">
              <a16:creationId xmlns:a16="http://schemas.microsoft.com/office/drawing/2014/main" id="{4C69B690-02DD-4CBA-A2F6-B8FE50C44C51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988</xdr:row>
      <xdr:rowOff>0</xdr:rowOff>
    </xdr:from>
    <xdr:ext cx="184731" cy="264560"/>
    <xdr:sp macro="" textlink="">
      <xdr:nvSpPr>
        <xdr:cNvPr id="1747" name="TextBox 1">
          <a:extLst>
            <a:ext uri="{FF2B5EF4-FFF2-40B4-BE49-F238E27FC236}">
              <a16:creationId xmlns:a16="http://schemas.microsoft.com/office/drawing/2014/main" id="{158EC486-5715-4748-9AFF-87C2F2187103}"/>
            </a:ext>
          </a:extLst>
        </xdr:cNvPr>
        <xdr:cNvSpPr txBox="1"/>
      </xdr:nvSpPr>
      <xdr:spPr>
        <a:xfrm>
          <a:off x="2357438" y="1678066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" name="TextBox 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" name="TextBox 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" name="TextBox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" name="TextBox 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" name="TextBox 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" name="TextBox 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" name="TextBox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" name="TextBox 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" name="TextBox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" name="TextBox 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" name="TextBox 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" name="TextBox 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" name="TextBox 1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" name="TextBox 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" name="TextBox 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" name="TextBox 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" name="TextBox 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" name="TextBox 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" name="TextBox 1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" name="TextBox 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" name="TextBox 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" name="TextBox 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" name="TextBox 1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" name="TextBox 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" name="TextBox 1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" name="TextBox 1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" name="TextBox 1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" name="TextBox 1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" name="TextBox 1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" name="TextBox 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" name="TextBox 1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" name="TextBox 1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" name="TextBox 1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" name="TextBox 1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" name="TextBox 1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" name="TextBox 1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" name="TextBox 1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" name="TextBox 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" name="TextBox 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" name="TextBox 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" name="TextBox 1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" name="TextBox 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" name="TextBox 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" name="TextBox 1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" name="TextBox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" name="TextBox 1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" name="TextBox 1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" name="TextBox 1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" name="TextBox 1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" name="TextBox 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" name="TextBox 1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" name="TextBox 1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" name="TextBox 1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" name="TextBox 1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" name="TextBox 1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" name="TextBox 1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" name="TextBox 1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" name="TextBox 1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" name="TextBox 1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" name="TextBox 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" name="TextBox 1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" name="TextBox 1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" name="TextBox 1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" name="TextBox 1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" name="TextBox 1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" name="TextBox 1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" name="TextBox 1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" name="TextBox 1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" name="TextBox 1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" name="TextBox 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" name="TextBox 1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" name="TextBox 1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" name="TextBox 1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" name="TextBox 1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" name="TextBox 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" name="TextBox 1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" name="TextBox 1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" name="TextBox 1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1" name="TextBox 1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2" name="TextBox 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3" name="TextBox 1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4" name="TextBox 1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5" name="TextBox 1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6" name="TextBox 1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7" name="TextBox 1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8" name="TextBox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9" name="TextBox 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0" name="TextBox 1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1" name="TextBox 1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2" name="TextBox 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3" name="TextBox 1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4" name="TextBox 1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5" name="TextBox 1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6" name="TextBox 1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7" name="TextBox 1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8" name="TextBox 1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19" name="TextBox 1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0" name="TextBox 1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1" name="TextBox 1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2" name="TextBox 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3" name="TextBox 1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4" name="TextBox 1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5" name="TextBox 1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6" name="TextBox 1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7" name="TextBox 1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8" name="TextBox 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29" name="TextBox 1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0" name="TextBox 1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1" name="TextBox 1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2" name="TextBox 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3" name="TextBox 1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4" name="TextBox 1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5" name="TextBox 1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6" name="TextBox 1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7" name="TextBox 1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8" name="TextBox 1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39" name="TextBox 1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0" name="TextBox 1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1" name="TextBox 1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2" name="TextBox 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3" name="TextBox 1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4" name="TextBox 1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5" name="TextBox 1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6" name="TextBox 1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7" name="TextBox 1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8" name="TextBox 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49" name="TextBox 1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0" name="TextBox 1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1" name="TextBox 1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2" name="TextBox 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3" name="TextBox 1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4" name="TextBox 1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5" name="TextBox 1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6" name="TextBox 1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7" name="TextBox 1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8" name="TextBox 1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59" name="TextBox 1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0" name="TextBox 1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1" name="TextBox 1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2" name="TextBox 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3" name="TextBox 1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4" name="TextBox 1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5" name="TextBox 1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6" name="TextBox 1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7" name="TextBox 1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8" name="TextBox 1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69" name="TextBox 1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0" name="TextBox 1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1" name="TextBox 1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2" name="TextBox 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3" name="TextBox 1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4" name="TextBox 1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5" name="TextBox 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6" name="TextBox 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7" name="TextBox 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8" name="TextBox 1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79" name="TextBox 1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0" name="TextBox 1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1" name="TextBox 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2" name="TextBox 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3" name="TextBox 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4" name="TextBox 1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5" name="TextBox 1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6" name="TextBox 1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7" name="TextBox 1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8" name="TextBox 1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89" name="TextBox 1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0" name="TextBox 1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1" name="TextBox 1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2" name="TextBox 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3" name="TextBox 1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4" name="TextBox 1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5" name="TextBox 1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6" name="TextBox 1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7" name="TextBox 1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8" name="TextBox 1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99" name="TextBox 1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0" name="TextBox 1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1" name="TextBox 1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2" name="TextBox 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3" name="TextBox 1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4" name="TextBox 1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5" name="TextBox 1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6" name="TextBox 1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7" name="TextBox 1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8" name="TextBox 1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09" name="TextBox 1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0" name="TextBox 1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1" name="TextBox 1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2" name="TextBox 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3" name="TextBox 1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4" name="TextBox 1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5" name="TextBox 1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6" name="TextBox 1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7" name="TextBox 1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8" name="TextBox 1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19" name="TextBox 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0" name="TextBox 1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1" name="TextBox 1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2" name="TextBox 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3" name="TextBox 1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4" name="TextBox 1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5" name="TextBox 1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6" name="TextBox 1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7" name="TextBox 1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8" name="TextBox 1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29" name="TextBox 1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0" name="TextBox 1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1" name="TextBox 1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2" name="TextBox 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3" name="TextBox 1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4" name="TextBox 1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5" name="TextBox 1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6" name="TextBox 1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7" name="TextBox 1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8" name="TextBox 1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39" name="TextBox 1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0" name="TextBox 1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1" name="TextBox 1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2" name="TextBox 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3" name="TextBox 1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4" name="TextBox 1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5" name="TextBox 1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6" name="TextBox 1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7" name="TextBox 1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8" name="TextBox 1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49" name="TextBox 1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0" name="TextBox 1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1" name="TextBox 1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2" name="TextBox 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3" name="TextBox 1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4" name="TextBox 1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5" name="TextBox 1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6" name="TextBox 1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7" name="TextBox 1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8" name="TextBox 1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59" name="TextBox 1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0" name="TextBox 1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1" name="TextBox 1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2" name="TextBox 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3" name="TextBox 1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4" name="TextBox 1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5" name="TextBox 1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6" name="TextBox 1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7" name="TextBox 1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8" name="TextBox 1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69" name="TextBox 1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0" name="TextBox 1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1" name="TextBox 1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2" name="TextBox 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3" name="TextBox 1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4" name="TextBox 1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5" name="TextBox 1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6" name="TextBox 1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7" name="TextBox 1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8" name="TextBox 1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79" name="TextBox 1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0" name="TextBox 1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1" name="TextBox 1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2" name="TextBox 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3" name="TextBox 1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4" name="TextBox 1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5" name="TextBox 1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6" name="TextBox 1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7" name="TextBox 1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8" name="TextBox 1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89" name="TextBox 1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0" name="TextBox 1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1" name="TextBox 1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2" name="TextBox 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3" name="TextBox 1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4" name="TextBox 1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5" name="TextBox 1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6" name="TextBox 1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7" name="TextBox 1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8" name="TextBox 1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299" name="TextBox 1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0" name="TextBox 1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1" name="TextBox 1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2" name="TextBox 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3" name="TextBox 1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4" name="TextBox 1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5" name="TextBox 1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6" name="TextBox 1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7" name="TextBox 1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8" name="TextBox 1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09" name="TextBox 1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0" name="TextBox 1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1" name="TextBox 1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2" name="TextBox 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3" name="TextBox 1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4" name="TextBox 1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5" name="TextBox 1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6" name="TextBox 1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7" name="TextBox 1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8" name="TextBox 1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19" name="TextBox 1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0" name="TextBox 1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1" name="TextBox 1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2" name="TextBox 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3" name="TextBox 1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4" name="TextBox 1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5" name="TextBox 1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6" name="TextBox 1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7" name="TextBox 1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8" name="TextBox 1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29" name="TextBox 1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0" name="TextBox 1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1" name="TextBox 1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2" name="TextBox 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3" name="TextBox 1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4" name="TextBox 1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5" name="TextBox 1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6" name="TextBox 1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7" name="TextBox 1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8" name="TextBox 1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39" name="TextBox 1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0" name="TextBox 1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1" name="TextBox 1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2" name="TextBox 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3" name="TextBox 1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4" name="TextBox 1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5" name="TextBox 1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6" name="TextBox 1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7" name="TextBox 1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8" name="TextBox 1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49" name="TextBox 1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0" name="TextBox 1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1" name="TextBox 1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2" name="TextBox 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3" name="TextBox 1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4" name="TextBox 1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5" name="TextBox 1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6" name="TextBox 1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7" name="TextBox 1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8" name="TextBox 1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59" name="TextBox 1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0" name="TextBox 1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1" name="TextBox 1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2" name="TextBox 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3" name="TextBox 1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4" name="TextBox 1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5" name="TextBox 1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6" name="TextBox 1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7" name="TextBox 1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8" name="TextBox 1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69" name="TextBox 1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0" name="TextBox 1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1" name="TextBox 1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2" name="TextBox 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3" name="TextBox 1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4" name="TextBox 1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5" name="TextBox 1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6" name="TextBox 1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7" name="TextBox 1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8" name="TextBox 1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79" name="TextBox 1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0" name="TextBox 1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1" name="TextBox 1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2" name="TextBox 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3" name="TextBox 1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4" name="TextBox 1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5" name="TextBox 1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6" name="TextBox 1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7" name="TextBox 1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8" name="TextBox 1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89" name="TextBox 1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0" name="TextBox 1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1" name="TextBox 1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2" name="TextBox 1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3" name="TextBox 1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4" name="TextBox 1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5" name="TextBox 1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6" name="TextBox 1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7" name="TextBox 1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8" name="TextBox 1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399" name="TextBox 1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0" name="TextBox 1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1" name="TextBox 1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2" name="TextBox 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3" name="TextBox 1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4" name="TextBox 1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5" name="TextBox 1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6" name="TextBox 1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7" name="TextBox 1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8" name="TextBox 1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09" name="TextBox 1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0" name="TextBox 1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1" name="TextBox 1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2" name="TextBox 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3" name="TextBox 1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4" name="TextBox 1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5" name="TextBox 1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6" name="TextBox 1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7" name="TextBox 1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8" name="TextBox 1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19" name="TextBox 1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0" name="TextBox 1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1" name="TextBox 1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2" name="TextBox 1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3" name="TextBox 1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4" name="TextBox 1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5" name="TextBox 1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6" name="TextBox 1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7" name="TextBox 1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8" name="TextBox 1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29" name="TextBox 1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0" name="TextBox 1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1" name="TextBox 1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2" name="TextBox 1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3" name="TextBox 1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4" name="TextBox 1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5" name="TextBox 1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6" name="TextBox 1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7" name="TextBox 1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8" name="TextBox 1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39" name="TextBox 1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0" name="TextBox 1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1" name="TextBox 1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2" name="TextBox 1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3" name="TextBox 1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4" name="TextBox 1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5" name="TextBox 1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6" name="TextBox 1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7" name="TextBox 1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8" name="TextBox 1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49" name="TextBox 1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0" name="TextBox 1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1" name="TextBox 1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2" name="TextBox 1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3" name="TextBox 1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4" name="TextBox 1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5" name="TextBox 1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6" name="TextBox 1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7" name="TextBox 1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8" name="TextBox 1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59" name="TextBox 1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0" name="TextBox 1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1" name="TextBox 1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2" name="TextBox 1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3" name="TextBox 1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4" name="TextBox 1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5" name="TextBox 1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6" name="TextBox 1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7" name="TextBox 1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8" name="TextBox 1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69" name="TextBox 1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0" name="TextBox 1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1" name="TextBox 1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2" name="TextBox 1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3" name="TextBox 1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4" name="TextBox 1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5" name="TextBox 1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6" name="TextBox 1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7" name="TextBox 1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8" name="TextBox 1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79" name="TextBox 1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0" name="TextBox 1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1" name="TextBox 1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2" name="TextBox 1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3" name="TextBox 1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4" name="TextBox 1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5" name="TextBox 1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6" name="TextBox 1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7" name="TextBox 1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8" name="TextBox 1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89" name="TextBox 1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0" name="TextBox 1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1" name="TextBox 1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2" name="TextBox 1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3" name="TextBox 1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4" name="TextBox 1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5" name="TextBox 1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6" name="TextBox 1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7" name="TextBox 1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8" name="TextBox 1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499" name="TextBox 1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0" name="TextBox 1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1" name="TextBox 1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2" name="TextBox 1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3" name="TextBox 1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4" name="TextBox 1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5" name="TextBox 1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6" name="TextBox 1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7" name="TextBox 1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8" name="TextBox 1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09" name="TextBox 1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0" name="TextBox 1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1" name="TextBox 1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2" name="TextBox 1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3" name="TextBox 1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4" name="TextBox 1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5" name="TextBox 1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6" name="TextBox 1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7" name="TextBox 1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8" name="TextBox 1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19" name="TextBox 1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0" name="TextBox 1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1" name="TextBox 1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2" name="TextBox 1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3" name="TextBox 1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4" name="TextBox 1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5" name="TextBox 1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6" name="TextBox 1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7" name="TextBox 1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8" name="TextBox 1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29" name="TextBox 1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0" name="TextBox 1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1" name="TextBox 1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2" name="TextBox 1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3" name="TextBox 1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4" name="TextBox 1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5" name="TextBox 1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6" name="TextBox 1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7" name="TextBox 1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8" name="TextBox 1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39" name="TextBox 1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0" name="TextBox 1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1" name="TextBox 1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2" name="TextBox 1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3" name="TextBox 1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4" name="TextBox 1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5" name="TextBox 1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6" name="TextBox 1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7" name="TextBox 1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8" name="TextBox 1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49" name="TextBox 1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0" name="TextBox 1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1" name="TextBox 1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2" name="TextBox 1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3" name="TextBox 1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4" name="TextBox 1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5" name="TextBox 1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6" name="TextBox 1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7" name="TextBox 1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8" name="TextBox 1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59" name="TextBox 1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0" name="TextBox 1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1" name="TextBox 1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2" name="TextBox 1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3" name="TextBox 1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4" name="TextBox 1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5" name="TextBox 1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6" name="TextBox 1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7" name="TextBox 1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8" name="TextBox 1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69" name="TextBox 1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0" name="TextBox 1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1" name="TextBox 1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2" name="TextBox 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3" name="TextBox 1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4" name="TextBox 1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5" name="TextBox 1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6" name="TextBox 1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7" name="TextBox 1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8" name="TextBox 1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79" name="TextBox 1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0" name="TextBox 1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1" name="TextBox 1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2" name="TextBox 1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3" name="TextBox 1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4" name="TextBox 1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5" name="TextBox 1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6" name="TextBox 1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7" name="TextBox 1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8" name="TextBox 1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89" name="TextBox 1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0" name="TextBox 1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1" name="TextBox 1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2" name="TextBox 1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3" name="TextBox 1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4" name="TextBox 1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5" name="TextBox 1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6" name="TextBox 1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7" name="TextBox 1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8" name="TextBox 1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599" name="TextBox 1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0" name="TextBox 1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1" name="TextBox 1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2" name="TextBox 1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3" name="TextBox 1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4" name="TextBox 1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5" name="TextBox 1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6" name="TextBox 1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7" name="TextBox 1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8" name="TextBox 1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09" name="TextBox 1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0" name="TextBox 1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1" name="TextBox 1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2" name="TextBox 1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3" name="TextBox 1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4" name="TextBox 1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5" name="TextBox 1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6" name="TextBox 1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7" name="TextBox 1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8" name="TextBox 1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19" name="TextBox 1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0" name="TextBox 1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1" name="TextBox 1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2" name="TextBox 1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3" name="TextBox 1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4" name="TextBox 1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5" name="TextBox 1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6" name="TextBox 1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7" name="TextBox 1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8" name="TextBox 1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29" name="TextBox 1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0" name="TextBox 1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1" name="TextBox 1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2" name="TextBox 1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3" name="TextBox 1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4" name="TextBox 1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5" name="TextBox 1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6" name="TextBox 1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7" name="TextBox 1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8" name="TextBox 1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39" name="TextBox 1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0" name="TextBox 1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1" name="TextBox 1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2" name="TextBox 1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3" name="TextBox 1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4" name="TextBox 1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5" name="TextBox 1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6" name="TextBox 1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7" name="TextBox 1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8" name="TextBox 1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49" name="TextBox 1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0" name="TextBox 1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1" name="TextBox 1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2" name="TextBox 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3" name="TextBox 1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4" name="TextBox 1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5" name="TextBox 1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6" name="TextBox 1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7" name="TextBox 1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8" name="TextBox 1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59" name="TextBox 1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0" name="TextBox 1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1" name="TextBox 1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2" name="TextBox 1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3" name="TextBox 1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4" name="TextBox 1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5" name="TextBox 1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6" name="TextBox 1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7" name="TextBox 1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8" name="TextBox 1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69" name="TextBox 1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0" name="TextBox 1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1" name="TextBox 1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2" name="TextBox 1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3" name="TextBox 1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4" name="TextBox 1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5" name="TextBox 1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6" name="TextBox 1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7" name="TextBox 1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8" name="TextBox 1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79" name="TextBox 1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0" name="TextBox 1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1" name="TextBox 1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2" name="TextBox 1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3" name="TextBox 1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4" name="TextBox 1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5" name="TextBox 1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6" name="TextBox 1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7" name="TextBox 1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8" name="TextBox 1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89" name="TextBox 1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0" name="TextBox 1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1" name="TextBox 1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2" name="TextBox 1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3" name="TextBox 1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4" name="TextBox 1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5" name="TextBox 1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6" name="TextBox 1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7" name="TextBox 1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8" name="TextBox 1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699" name="TextBox 1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 txBox="1"/>
      </xdr:nvSpPr>
      <xdr:spPr>
        <a:xfrm>
          <a:off x="2352675" y="2339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0" name="TextBox 1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SpPr txBox="1"/>
      </xdr:nvSpPr>
      <xdr:spPr>
        <a:xfrm>
          <a:off x="2352675" y="31057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1" name="TextBox 1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2" name="TextBox 1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3" name="TextBox 1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4" name="TextBox 1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5" name="TextBox 1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6" name="TextBox 1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7" name="TextBox 1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8" name="TextBox 1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09" name="TextBox 1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0" name="TextBox 1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1" name="TextBox 1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2" name="TextBox 1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3" name="TextBox 1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4" name="TextBox 1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5" name="TextBox 1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6" name="TextBox 1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7" name="TextBox 1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8" name="TextBox 1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19" name="TextBox 1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0" name="TextBox 1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1" name="TextBox 1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2" name="TextBox 1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3" name="TextBox 1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4" name="TextBox 1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5" name="TextBox 1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6" name="TextBox 1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7" name="TextBox 1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8" name="TextBox 1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29" name="TextBox 1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0" name="TextBox 1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1" name="TextBox 1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2" name="TextBox 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3" name="TextBox 1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4" name="TextBox 1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5" name="TextBox 1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6" name="TextBox 1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7" name="TextBox 1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8" name="TextBox 1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39" name="TextBox 1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0" name="TextBox 1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1" name="TextBox 1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2" name="TextBox 1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3" name="TextBox 1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4" name="TextBox 1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5" name="TextBox 1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6" name="TextBox 1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7" name="TextBox 1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8" name="TextBox 1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49" name="TextBox 1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0" name="TextBox 1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1" name="TextBox 1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2" name="TextBox 1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3" name="TextBox 1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4" name="TextBox 1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5" name="TextBox 1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6" name="TextBox 1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7" name="TextBox 1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8" name="TextBox 1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59" name="TextBox 1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0" name="TextBox 1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1" name="TextBox 1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2" name="TextBox 1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3" name="TextBox 1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4" name="TextBox 1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5" name="TextBox 1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6" name="TextBox 1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7" name="TextBox 1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8" name="TextBox 1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69" name="TextBox 1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0" name="TextBox 1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1" name="TextBox 1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2" name="TextBox 1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3" name="TextBox 1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4" name="TextBox 1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5" name="TextBox 1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6" name="TextBox 1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7" name="TextBox 1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8" name="TextBox 1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79" name="TextBox 1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0" name="TextBox 1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1" name="TextBox 1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2" name="TextBox 1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3" name="TextBox 1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4" name="TextBox 1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5" name="TextBox 1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6" name="TextBox 1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7" name="TextBox 1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8" name="TextBox 1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89" name="TextBox 1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0" name="TextBox 1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1" name="TextBox 1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2" name="TextBox 1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3" name="TextBox 1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4" name="TextBox 1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5" name="TextBox 1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6" name="TextBox 1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7" name="TextBox 1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8" name="TextBox 1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799" name="TextBox 1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0" name="TextBox 1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1" name="TextBox 1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2" name="TextBox 1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3" name="TextBox 1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4" name="TextBox 1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5" name="TextBox 1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6" name="TextBox 1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7" name="TextBox 1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8" name="TextBox 1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09" name="TextBox 1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0" name="TextBox 1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1" name="TextBox 1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2" name="TextBox 1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3" name="TextBox 1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4" name="TextBox 1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5" name="TextBox 1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6" name="TextBox 1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7" name="TextBox 1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8" name="TextBox 1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19" name="TextBox 1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0" name="TextBox 1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1" name="TextBox 1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2" name="TextBox 1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3" name="TextBox 1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4" name="TextBox 1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5" name="TextBox 1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6" name="TextBox 1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7" name="TextBox 1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8" name="TextBox 1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29" name="TextBox 1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0" name="TextBox 1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1" name="TextBox 1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2" name="TextBox 1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3" name="TextBox 1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4" name="TextBox 1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5" name="TextBox 1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6" name="TextBox 1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7" name="TextBox 1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8" name="TextBox 1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39" name="TextBox 1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0" name="TextBox 1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1" name="TextBox 1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2" name="TextBox 1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3" name="TextBox 1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4" name="TextBox 1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5" name="TextBox 1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6" name="TextBox 1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7" name="TextBox 1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8" name="TextBox 1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49" name="TextBox 1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0" name="TextBox 1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1" name="TextBox 1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2" name="TextBox 1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3" name="TextBox 1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4" name="TextBox 1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5" name="TextBox 1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6" name="TextBox 1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7" name="TextBox 1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8" name="TextBox 1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59" name="TextBox 1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0" name="TextBox 1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1" name="TextBox 1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2" name="TextBox 1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3" name="TextBox 1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4" name="TextBox 1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5" name="TextBox 1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6" name="TextBox 1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7" name="TextBox 1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8" name="TextBox 1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69" name="TextBox 1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0" name="TextBox 1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1" name="TextBox 1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2" name="TextBox 1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3" name="TextBox 1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4" name="TextBox 1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5" name="TextBox 1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6" name="TextBox 1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7" name="TextBox 1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8" name="TextBox 1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79" name="TextBox 1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0" name="TextBox 1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1" name="TextBox 1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2" name="TextBox 1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3" name="TextBox 1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4" name="TextBox 1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5" name="TextBox 1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6" name="TextBox 1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7" name="TextBox 1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8" name="TextBox 1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89" name="TextBox 1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0" name="TextBox 1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1" name="TextBox 1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2" name="TextBox 1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3" name="TextBox 1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4" name="TextBox 1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5" name="TextBox 1">
          <a:extLst>
            <a:ext uri="{FF2B5EF4-FFF2-40B4-BE49-F238E27FC236}">
              <a16:creationId xmlns:a16="http://schemas.microsoft.com/office/drawing/2014/main" id="{00000000-0008-0000-0200-00007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6" name="TextBox 1">
          <a:extLst>
            <a:ext uri="{FF2B5EF4-FFF2-40B4-BE49-F238E27FC236}">
              <a16:creationId xmlns:a16="http://schemas.microsoft.com/office/drawing/2014/main" id="{00000000-0008-0000-0200-00008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7" name="TextBox 1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8" name="TextBox 1">
          <a:extLst>
            <a:ext uri="{FF2B5EF4-FFF2-40B4-BE49-F238E27FC236}">
              <a16:creationId xmlns:a16="http://schemas.microsoft.com/office/drawing/2014/main" id="{00000000-0008-0000-0200-00008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899" name="TextBox 1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0" name="TextBox 1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1" name="TextBox 1">
          <a:extLst>
            <a:ext uri="{FF2B5EF4-FFF2-40B4-BE49-F238E27FC236}">
              <a16:creationId xmlns:a16="http://schemas.microsoft.com/office/drawing/2014/main" id="{00000000-0008-0000-0200-00008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2" name="TextBox 1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3" name="TextBox 1">
          <a:extLst>
            <a:ext uri="{FF2B5EF4-FFF2-40B4-BE49-F238E27FC236}">
              <a16:creationId xmlns:a16="http://schemas.microsoft.com/office/drawing/2014/main" id="{00000000-0008-0000-0200-00008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4" name="TextBox 1">
          <a:extLst>
            <a:ext uri="{FF2B5EF4-FFF2-40B4-BE49-F238E27FC236}">
              <a16:creationId xmlns:a16="http://schemas.microsoft.com/office/drawing/2014/main" id="{00000000-0008-0000-0200-00008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5" name="TextBox 1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6" name="TextBox 1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7" name="TextBox 1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8" name="TextBox 1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09" name="TextBox 1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0" name="TextBox 1">
          <a:extLst>
            <a:ext uri="{FF2B5EF4-FFF2-40B4-BE49-F238E27FC236}">
              <a16:creationId xmlns:a16="http://schemas.microsoft.com/office/drawing/2014/main" id="{00000000-0008-0000-0200-00008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1" name="TextBox 1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2" name="TextBox 1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3" name="TextBox 1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4" name="TextBox 1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5" name="TextBox 1">
          <a:extLst>
            <a:ext uri="{FF2B5EF4-FFF2-40B4-BE49-F238E27FC236}">
              <a16:creationId xmlns:a16="http://schemas.microsoft.com/office/drawing/2014/main" id="{00000000-0008-0000-0200-00009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6" name="TextBox 1">
          <a:extLst>
            <a:ext uri="{FF2B5EF4-FFF2-40B4-BE49-F238E27FC236}">
              <a16:creationId xmlns:a16="http://schemas.microsoft.com/office/drawing/2014/main" id="{00000000-0008-0000-0200-00009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7" name="TextBox 1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8" name="TextBox 1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19" name="TextBox 1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0" name="TextBox 1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1" name="TextBox 1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2" name="TextBox 1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3" name="TextBox 1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4" name="TextBox 1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5" name="TextBox 1">
          <a:extLst>
            <a:ext uri="{FF2B5EF4-FFF2-40B4-BE49-F238E27FC236}">
              <a16:creationId xmlns:a16="http://schemas.microsoft.com/office/drawing/2014/main" id="{00000000-0008-0000-0200-00009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6" name="TextBox 1">
          <a:extLst>
            <a:ext uri="{FF2B5EF4-FFF2-40B4-BE49-F238E27FC236}">
              <a16:creationId xmlns:a16="http://schemas.microsoft.com/office/drawing/2014/main" id="{00000000-0008-0000-0200-00009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7" name="TextBox 1">
          <a:extLst>
            <a:ext uri="{FF2B5EF4-FFF2-40B4-BE49-F238E27FC236}">
              <a16:creationId xmlns:a16="http://schemas.microsoft.com/office/drawing/2014/main" id="{00000000-0008-0000-0200-00009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8" name="TextBox 1">
          <a:extLst>
            <a:ext uri="{FF2B5EF4-FFF2-40B4-BE49-F238E27FC236}">
              <a16:creationId xmlns:a16="http://schemas.microsoft.com/office/drawing/2014/main" id="{00000000-0008-0000-0200-0000A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29" name="TextBox 1">
          <a:extLst>
            <a:ext uri="{FF2B5EF4-FFF2-40B4-BE49-F238E27FC236}">
              <a16:creationId xmlns:a16="http://schemas.microsoft.com/office/drawing/2014/main" id="{00000000-0008-0000-0200-0000A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0" name="TextBox 1">
          <a:extLst>
            <a:ext uri="{FF2B5EF4-FFF2-40B4-BE49-F238E27FC236}">
              <a16:creationId xmlns:a16="http://schemas.microsoft.com/office/drawing/2014/main" id="{00000000-0008-0000-0200-0000A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1" name="TextBox 1">
          <a:extLst>
            <a:ext uri="{FF2B5EF4-FFF2-40B4-BE49-F238E27FC236}">
              <a16:creationId xmlns:a16="http://schemas.microsoft.com/office/drawing/2014/main" id="{00000000-0008-0000-0200-0000A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2" name="TextBox 1">
          <a:extLst>
            <a:ext uri="{FF2B5EF4-FFF2-40B4-BE49-F238E27FC236}">
              <a16:creationId xmlns:a16="http://schemas.microsoft.com/office/drawing/2014/main" id="{00000000-0008-0000-0200-0000A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3" name="TextBox 1">
          <a:extLst>
            <a:ext uri="{FF2B5EF4-FFF2-40B4-BE49-F238E27FC236}">
              <a16:creationId xmlns:a16="http://schemas.microsoft.com/office/drawing/2014/main" id="{00000000-0008-0000-0200-0000A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4" name="TextBox 1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5" name="TextBox 1">
          <a:extLst>
            <a:ext uri="{FF2B5EF4-FFF2-40B4-BE49-F238E27FC236}">
              <a16:creationId xmlns:a16="http://schemas.microsoft.com/office/drawing/2014/main" id="{00000000-0008-0000-0200-0000A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6" name="TextBox 1">
          <a:extLst>
            <a:ext uri="{FF2B5EF4-FFF2-40B4-BE49-F238E27FC236}">
              <a16:creationId xmlns:a16="http://schemas.microsoft.com/office/drawing/2014/main" id="{00000000-0008-0000-0200-0000A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7" name="TextBox 1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8" name="TextBox 1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39" name="TextBox 1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0" name="TextBox 1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1" name="TextBox 1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2" name="TextBox 1">
          <a:extLst>
            <a:ext uri="{FF2B5EF4-FFF2-40B4-BE49-F238E27FC236}">
              <a16:creationId xmlns:a16="http://schemas.microsoft.com/office/drawing/2014/main" id="{00000000-0008-0000-0200-0000A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3" name="TextBox 1">
          <a:extLst>
            <a:ext uri="{FF2B5EF4-FFF2-40B4-BE49-F238E27FC236}">
              <a16:creationId xmlns:a16="http://schemas.microsoft.com/office/drawing/2014/main" id="{00000000-0008-0000-0200-0000A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4" name="TextBox 1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5" name="TextBox 1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6" name="TextBox 1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7" name="TextBox 1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8" name="TextBox 1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49" name="TextBox 1">
          <a:extLst>
            <a:ext uri="{FF2B5EF4-FFF2-40B4-BE49-F238E27FC236}">
              <a16:creationId xmlns:a16="http://schemas.microsoft.com/office/drawing/2014/main" id="{00000000-0008-0000-0200-0000B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0" name="TextBox 1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1" name="TextBox 1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2" name="TextBox 1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3" name="TextBox 1">
          <a:extLst>
            <a:ext uri="{FF2B5EF4-FFF2-40B4-BE49-F238E27FC236}">
              <a16:creationId xmlns:a16="http://schemas.microsoft.com/office/drawing/2014/main" id="{00000000-0008-0000-0200-0000B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4" name="TextBox 1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5" name="TextBox 1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6" name="TextBox 1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7" name="TextBox 1">
          <a:extLst>
            <a:ext uri="{FF2B5EF4-FFF2-40B4-BE49-F238E27FC236}">
              <a16:creationId xmlns:a16="http://schemas.microsoft.com/office/drawing/2014/main" id="{00000000-0008-0000-0200-0000B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8" name="TextBox 1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59" name="TextBox 1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0" name="TextBox 1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1" name="TextBox 1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2" name="TextBox 1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3" name="TextBox 1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4" name="TextBox 1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5" name="TextBox 1">
          <a:extLst>
            <a:ext uri="{FF2B5EF4-FFF2-40B4-BE49-F238E27FC236}">
              <a16:creationId xmlns:a16="http://schemas.microsoft.com/office/drawing/2014/main" id="{00000000-0008-0000-0200-0000C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6" name="TextBox 1">
          <a:extLst>
            <a:ext uri="{FF2B5EF4-FFF2-40B4-BE49-F238E27FC236}">
              <a16:creationId xmlns:a16="http://schemas.microsoft.com/office/drawing/2014/main" id="{00000000-0008-0000-0200-0000C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7" name="TextBox 1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8" name="TextBox 1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69" name="TextBox 1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0" name="TextBox 1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1" name="TextBox 1">
          <a:extLst>
            <a:ext uri="{FF2B5EF4-FFF2-40B4-BE49-F238E27FC236}">
              <a16:creationId xmlns:a16="http://schemas.microsoft.com/office/drawing/2014/main" id="{00000000-0008-0000-0200-0000C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2" name="TextBox 1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3" name="TextBox 1">
          <a:extLst>
            <a:ext uri="{FF2B5EF4-FFF2-40B4-BE49-F238E27FC236}">
              <a16:creationId xmlns:a16="http://schemas.microsoft.com/office/drawing/2014/main" id="{00000000-0008-0000-0200-0000C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4" name="TextBox 1">
          <a:extLst>
            <a:ext uri="{FF2B5EF4-FFF2-40B4-BE49-F238E27FC236}">
              <a16:creationId xmlns:a16="http://schemas.microsoft.com/office/drawing/2014/main" id="{00000000-0008-0000-0200-0000C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5" name="TextBox 1">
          <a:extLst>
            <a:ext uri="{FF2B5EF4-FFF2-40B4-BE49-F238E27FC236}">
              <a16:creationId xmlns:a16="http://schemas.microsoft.com/office/drawing/2014/main" id="{00000000-0008-0000-0200-0000C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6" name="TextBox 1">
          <a:extLst>
            <a:ext uri="{FF2B5EF4-FFF2-40B4-BE49-F238E27FC236}">
              <a16:creationId xmlns:a16="http://schemas.microsoft.com/office/drawing/2014/main" id="{00000000-0008-0000-0200-0000D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7" name="TextBox 1">
          <a:extLst>
            <a:ext uri="{FF2B5EF4-FFF2-40B4-BE49-F238E27FC236}">
              <a16:creationId xmlns:a16="http://schemas.microsoft.com/office/drawing/2014/main" id="{00000000-0008-0000-0200-0000D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8" name="TextBox 1">
          <a:extLst>
            <a:ext uri="{FF2B5EF4-FFF2-40B4-BE49-F238E27FC236}">
              <a16:creationId xmlns:a16="http://schemas.microsoft.com/office/drawing/2014/main" id="{00000000-0008-0000-0200-0000D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79" name="TextBox 1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0" name="TextBox 1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1" name="TextBox 1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2" name="TextBox 1">
          <a:extLst>
            <a:ext uri="{FF2B5EF4-FFF2-40B4-BE49-F238E27FC236}">
              <a16:creationId xmlns:a16="http://schemas.microsoft.com/office/drawing/2014/main" id="{00000000-0008-0000-0200-0000D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3" name="TextBox 1">
          <a:extLst>
            <a:ext uri="{FF2B5EF4-FFF2-40B4-BE49-F238E27FC236}">
              <a16:creationId xmlns:a16="http://schemas.microsoft.com/office/drawing/2014/main" id="{00000000-0008-0000-0200-0000D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4" name="TextBox 1">
          <a:extLst>
            <a:ext uri="{FF2B5EF4-FFF2-40B4-BE49-F238E27FC236}">
              <a16:creationId xmlns:a16="http://schemas.microsoft.com/office/drawing/2014/main" id="{00000000-0008-0000-0200-0000D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5" name="TextBox 1">
          <a:extLst>
            <a:ext uri="{FF2B5EF4-FFF2-40B4-BE49-F238E27FC236}">
              <a16:creationId xmlns:a16="http://schemas.microsoft.com/office/drawing/2014/main" id="{00000000-0008-0000-0200-0000D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6" name="TextBox 1">
          <a:extLst>
            <a:ext uri="{FF2B5EF4-FFF2-40B4-BE49-F238E27FC236}">
              <a16:creationId xmlns:a16="http://schemas.microsoft.com/office/drawing/2014/main" id="{00000000-0008-0000-0200-0000D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7" name="TextBox 1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8" name="TextBox 1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89" name="TextBox 1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0" name="TextBox 1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1" name="TextBox 1">
          <a:extLst>
            <a:ext uri="{FF2B5EF4-FFF2-40B4-BE49-F238E27FC236}">
              <a16:creationId xmlns:a16="http://schemas.microsoft.com/office/drawing/2014/main" id="{00000000-0008-0000-0200-0000DF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2" name="TextBox 1">
          <a:extLst>
            <a:ext uri="{FF2B5EF4-FFF2-40B4-BE49-F238E27FC236}">
              <a16:creationId xmlns:a16="http://schemas.microsoft.com/office/drawing/2014/main" id="{00000000-0008-0000-0200-0000E0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3" name="TextBox 1">
          <a:extLst>
            <a:ext uri="{FF2B5EF4-FFF2-40B4-BE49-F238E27FC236}">
              <a16:creationId xmlns:a16="http://schemas.microsoft.com/office/drawing/2014/main" id="{00000000-0008-0000-0200-0000E1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4" name="TextBox 1">
          <a:extLst>
            <a:ext uri="{FF2B5EF4-FFF2-40B4-BE49-F238E27FC236}">
              <a16:creationId xmlns:a16="http://schemas.microsoft.com/office/drawing/2014/main" id="{00000000-0008-0000-0200-0000E2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5" name="TextBox 1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6" name="TextBox 1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7" name="TextBox 1">
          <a:extLst>
            <a:ext uri="{FF2B5EF4-FFF2-40B4-BE49-F238E27FC236}">
              <a16:creationId xmlns:a16="http://schemas.microsoft.com/office/drawing/2014/main" id="{00000000-0008-0000-0200-0000E5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8" name="TextBox 1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999" name="TextBox 1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0" name="TextBox 1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1" name="TextBox 1">
          <a:extLst>
            <a:ext uri="{FF2B5EF4-FFF2-40B4-BE49-F238E27FC236}">
              <a16:creationId xmlns:a16="http://schemas.microsoft.com/office/drawing/2014/main" id="{00000000-0008-0000-0200-0000E9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2" name="TextBox 1">
          <a:extLst>
            <a:ext uri="{FF2B5EF4-FFF2-40B4-BE49-F238E27FC236}">
              <a16:creationId xmlns:a16="http://schemas.microsoft.com/office/drawing/2014/main" id="{00000000-0008-0000-0200-0000EA030000}"/>
            </a:ext>
          </a:extLst>
        </xdr:cNvPr>
        <xdr:cNvSpPr txBox="1"/>
      </xdr:nvSpPr>
      <xdr:spPr>
        <a:xfrm>
          <a:off x="2352675" y="36279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3" name="TextBox 1">
          <a:extLst>
            <a:ext uri="{FF2B5EF4-FFF2-40B4-BE49-F238E27FC236}">
              <a16:creationId xmlns:a16="http://schemas.microsoft.com/office/drawing/2014/main" id="{00000000-0008-0000-0200-0000EB030000}"/>
            </a:ext>
          </a:extLst>
        </xdr:cNvPr>
        <xdr:cNvSpPr txBox="1"/>
      </xdr:nvSpPr>
      <xdr:spPr>
        <a:xfrm>
          <a:off x="2352675" y="3108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4" name="TextBox 1">
          <a:extLst>
            <a:ext uri="{FF2B5EF4-FFF2-40B4-BE49-F238E27FC236}">
              <a16:creationId xmlns:a16="http://schemas.microsoft.com/office/drawing/2014/main" id="{00000000-0008-0000-0200-0000EC030000}"/>
            </a:ext>
          </a:extLst>
        </xdr:cNvPr>
        <xdr:cNvSpPr txBox="1"/>
      </xdr:nvSpPr>
      <xdr:spPr>
        <a:xfrm>
          <a:off x="2352675" y="3108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5" name="TextBox 1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SpPr txBox="1"/>
      </xdr:nvSpPr>
      <xdr:spPr>
        <a:xfrm>
          <a:off x="2352675" y="3108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6" name="TextBox 1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SpPr txBox="1"/>
      </xdr:nvSpPr>
      <xdr:spPr>
        <a:xfrm>
          <a:off x="2352675" y="3108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7" name="TextBox 1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SpPr txBox="1"/>
      </xdr:nvSpPr>
      <xdr:spPr>
        <a:xfrm>
          <a:off x="2352675" y="3108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8" name="TextBox 1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 txBox="1"/>
      </xdr:nvSpPr>
      <xdr:spPr>
        <a:xfrm>
          <a:off x="2352675" y="3108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09" name="TextBox 1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SpPr txBox="1"/>
      </xdr:nvSpPr>
      <xdr:spPr>
        <a:xfrm>
          <a:off x="2352675" y="3356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10" name="TextBox 1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SpPr txBox="1"/>
      </xdr:nvSpPr>
      <xdr:spPr>
        <a:xfrm>
          <a:off x="2352675" y="3356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11" name="TextBox 1">
          <a:extLst>
            <a:ext uri="{FF2B5EF4-FFF2-40B4-BE49-F238E27FC236}">
              <a16:creationId xmlns:a16="http://schemas.microsoft.com/office/drawing/2014/main" id="{00000000-0008-0000-0200-0000F3030000}"/>
            </a:ext>
          </a:extLst>
        </xdr:cNvPr>
        <xdr:cNvSpPr txBox="1"/>
      </xdr:nvSpPr>
      <xdr:spPr>
        <a:xfrm>
          <a:off x="2352675" y="3356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551</xdr:row>
      <xdr:rowOff>0</xdr:rowOff>
    </xdr:from>
    <xdr:ext cx="184731" cy="264560"/>
    <xdr:sp macro="" textlink="">
      <xdr:nvSpPr>
        <xdr:cNvPr id="1012" name="TextBox 1">
          <a:extLst>
            <a:ext uri="{FF2B5EF4-FFF2-40B4-BE49-F238E27FC236}">
              <a16:creationId xmlns:a16="http://schemas.microsoft.com/office/drawing/2014/main" id="{00000000-0008-0000-0200-0000F4030000}"/>
            </a:ext>
          </a:extLst>
        </xdr:cNvPr>
        <xdr:cNvSpPr txBox="1"/>
      </xdr:nvSpPr>
      <xdr:spPr>
        <a:xfrm>
          <a:off x="2352675" y="3356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3" name="TextBox 1">
          <a:extLst>
            <a:ext uri="{FF2B5EF4-FFF2-40B4-BE49-F238E27FC236}">
              <a16:creationId xmlns:a16="http://schemas.microsoft.com/office/drawing/2014/main" id="{00000000-0008-0000-0200-0000F5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4" name="TextBox 1">
          <a:extLst>
            <a:ext uri="{FF2B5EF4-FFF2-40B4-BE49-F238E27FC236}">
              <a16:creationId xmlns:a16="http://schemas.microsoft.com/office/drawing/2014/main" id="{00000000-0008-0000-0200-0000F6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5" name="TextBox 1">
          <a:extLst>
            <a:ext uri="{FF2B5EF4-FFF2-40B4-BE49-F238E27FC236}">
              <a16:creationId xmlns:a16="http://schemas.microsoft.com/office/drawing/2014/main" id="{00000000-0008-0000-0200-0000F7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6" name="TextBox 1">
          <a:extLst>
            <a:ext uri="{FF2B5EF4-FFF2-40B4-BE49-F238E27FC236}">
              <a16:creationId xmlns:a16="http://schemas.microsoft.com/office/drawing/2014/main" id="{00000000-0008-0000-0200-0000F8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7" name="TextBox 1">
          <a:extLst>
            <a:ext uri="{FF2B5EF4-FFF2-40B4-BE49-F238E27FC236}">
              <a16:creationId xmlns:a16="http://schemas.microsoft.com/office/drawing/2014/main" id="{00000000-0008-0000-0200-0000F9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8" name="TextBox 1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19" name="TextBox 1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0" name="TextBox 1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1" name="TextBox 1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2" name="TextBox 1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3" name="TextBox 1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4" name="TextBox 1">
          <a:extLst>
            <a:ext uri="{FF2B5EF4-FFF2-40B4-BE49-F238E27FC236}">
              <a16:creationId xmlns:a16="http://schemas.microsoft.com/office/drawing/2014/main" id="{00000000-0008-0000-0200-00000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5" name="TextBox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6" name="TextBox 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7" name="TextBox 1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8" name="TextBox 1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29" name="TextBox 1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0" name="TextBox 1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1" name="TextBox 1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2" name="TextBox 1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3" name="TextBox 1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4" name="TextBox 1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5" name="TextBox 1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6" name="TextBox 1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7" name="TextBox 1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8" name="TextBox 1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39" name="TextBox 1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0" name="TextBox 1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1" name="TextBox 1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2" name="TextBox 1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3" name="TextBox 1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4" name="TextBox 1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5" name="TextBox 1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6" name="TextBox 1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7" name="TextBox 1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8" name="TextBox 1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49" name="TextBox 1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0" name="TextBox 1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1" name="TextBox 1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2" name="TextBox 1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3" name="TextBox 1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4" name="TextBox 1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5" name="TextBox 1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6" name="TextBox 1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7" name="TextBox 1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8" name="TextBox 1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59" name="TextBox 1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0" name="TextBox 1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1" name="TextBox 1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2" name="TextBox 1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3" name="TextBox 1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4" name="TextBox 1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5" name="TextBox 1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6" name="TextBox 1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7" name="TextBox 1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8" name="TextBox 1">
          <a:extLst>
            <a:ext uri="{FF2B5EF4-FFF2-40B4-BE49-F238E27FC236}">
              <a16:creationId xmlns:a16="http://schemas.microsoft.com/office/drawing/2014/main" id="{00000000-0008-0000-0200-00002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69" name="TextBox 1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0" name="TextBox 1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1" name="TextBox 1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2" name="TextBox 1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3" name="TextBox 1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4" name="TextBox 1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5" name="TextBox 1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6" name="TextBox 1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7" name="TextBox 1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8" name="TextBox 1">
          <a:extLst>
            <a:ext uri="{FF2B5EF4-FFF2-40B4-BE49-F238E27FC236}">
              <a16:creationId xmlns:a16="http://schemas.microsoft.com/office/drawing/2014/main" id="{00000000-0008-0000-0200-00003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79" name="TextBox 1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0" name="TextBox 1">
          <a:extLst>
            <a:ext uri="{FF2B5EF4-FFF2-40B4-BE49-F238E27FC236}">
              <a16:creationId xmlns:a16="http://schemas.microsoft.com/office/drawing/2014/main" id="{00000000-0008-0000-0200-00003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1" name="TextBox 1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2" name="TextBox 1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3" name="TextBox 1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4" name="TextBox 1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5" name="TextBox 1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6" name="TextBox 1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7" name="TextBox 1">
          <a:extLst>
            <a:ext uri="{FF2B5EF4-FFF2-40B4-BE49-F238E27FC236}">
              <a16:creationId xmlns:a16="http://schemas.microsoft.com/office/drawing/2014/main" id="{00000000-0008-0000-0200-00003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8" name="TextBox 1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89" name="TextBox 1">
          <a:extLst>
            <a:ext uri="{FF2B5EF4-FFF2-40B4-BE49-F238E27FC236}">
              <a16:creationId xmlns:a16="http://schemas.microsoft.com/office/drawing/2014/main" id="{00000000-0008-0000-0200-00004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0" name="TextBox 1">
          <a:extLst>
            <a:ext uri="{FF2B5EF4-FFF2-40B4-BE49-F238E27FC236}">
              <a16:creationId xmlns:a16="http://schemas.microsoft.com/office/drawing/2014/main" id="{00000000-0008-0000-0200-00004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1" name="TextBox 1">
          <a:extLst>
            <a:ext uri="{FF2B5EF4-FFF2-40B4-BE49-F238E27FC236}">
              <a16:creationId xmlns:a16="http://schemas.microsoft.com/office/drawing/2014/main" id="{00000000-0008-0000-0200-00004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2" name="TextBox 1">
          <a:extLst>
            <a:ext uri="{FF2B5EF4-FFF2-40B4-BE49-F238E27FC236}">
              <a16:creationId xmlns:a16="http://schemas.microsoft.com/office/drawing/2014/main" id="{00000000-0008-0000-0200-00004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3" name="TextBox 1">
          <a:extLst>
            <a:ext uri="{FF2B5EF4-FFF2-40B4-BE49-F238E27FC236}">
              <a16:creationId xmlns:a16="http://schemas.microsoft.com/office/drawing/2014/main" id="{00000000-0008-0000-0200-00004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4" name="TextBox 1">
          <a:extLst>
            <a:ext uri="{FF2B5EF4-FFF2-40B4-BE49-F238E27FC236}">
              <a16:creationId xmlns:a16="http://schemas.microsoft.com/office/drawing/2014/main" id="{00000000-0008-0000-0200-00004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5" name="TextBox 1">
          <a:extLst>
            <a:ext uri="{FF2B5EF4-FFF2-40B4-BE49-F238E27FC236}">
              <a16:creationId xmlns:a16="http://schemas.microsoft.com/office/drawing/2014/main" id="{00000000-0008-0000-0200-00004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6" name="TextBox 1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7" name="TextBox 1">
          <a:extLst>
            <a:ext uri="{FF2B5EF4-FFF2-40B4-BE49-F238E27FC236}">
              <a16:creationId xmlns:a16="http://schemas.microsoft.com/office/drawing/2014/main" id="{00000000-0008-0000-0200-00004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8" name="TextBox 1">
          <a:extLst>
            <a:ext uri="{FF2B5EF4-FFF2-40B4-BE49-F238E27FC236}">
              <a16:creationId xmlns:a16="http://schemas.microsoft.com/office/drawing/2014/main" id="{00000000-0008-0000-0200-00004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099" name="TextBox 1">
          <a:extLst>
            <a:ext uri="{FF2B5EF4-FFF2-40B4-BE49-F238E27FC236}">
              <a16:creationId xmlns:a16="http://schemas.microsoft.com/office/drawing/2014/main" id="{00000000-0008-0000-0200-00004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0" name="TextBox 1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1" name="TextBox 1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2" name="TextBox 1">
          <a:extLst>
            <a:ext uri="{FF2B5EF4-FFF2-40B4-BE49-F238E27FC236}">
              <a16:creationId xmlns:a16="http://schemas.microsoft.com/office/drawing/2014/main" id="{00000000-0008-0000-0200-00004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3" name="TextBox 1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4" name="TextBox 1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5" name="TextBox 1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6" name="TextBox 1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7" name="TextBox 1">
          <a:extLst>
            <a:ext uri="{FF2B5EF4-FFF2-40B4-BE49-F238E27FC236}">
              <a16:creationId xmlns:a16="http://schemas.microsoft.com/office/drawing/2014/main" id="{00000000-0008-0000-0200-00005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8" name="TextBox 1">
          <a:extLst>
            <a:ext uri="{FF2B5EF4-FFF2-40B4-BE49-F238E27FC236}">
              <a16:creationId xmlns:a16="http://schemas.microsoft.com/office/drawing/2014/main" id="{00000000-0008-0000-0200-00005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09" name="TextBox 1">
          <a:extLst>
            <a:ext uri="{FF2B5EF4-FFF2-40B4-BE49-F238E27FC236}">
              <a16:creationId xmlns:a16="http://schemas.microsoft.com/office/drawing/2014/main" id="{00000000-0008-0000-0200-00005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0" name="TextBox 1">
          <a:extLst>
            <a:ext uri="{FF2B5EF4-FFF2-40B4-BE49-F238E27FC236}">
              <a16:creationId xmlns:a16="http://schemas.microsoft.com/office/drawing/2014/main" id="{00000000-0008-0000-0200-00005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1" name="TextBox 1">
          <a:extLst>
            <a:ext uri="{FF2B5EF4-FFF2-40B4-BE49-F238E27FC236}">
              <a16:creationId xmlns:a16="http://schemas.microsoft.com/office/drawing/2014/main" id="{00000000-0008-0000-0200-00005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2" name="TextBox 1">
          <a:extLst>
            <a:ext uri="{FF2B5EF4-FFF2-40B4-BE49-F238E27FC236}">
              <a16:creationId xmlns:a16="http://schemas.microsoft.com/office/drawing/2014/main" id="{00000000-0008-0000-0200-00005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3" name="TextBox 1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4" name="TextBox 1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5" name="TextBox 1">
          <a:extLst>
            <a:ext uri="{FF2B5EF4-FFF2-40B4-BE49-F238E27FC236}">
              <a16:creationId xmlns:a16="http://schemas.microsoft.com/office/drawing/2014/main" id="{00000000-0008-0000-0200-00005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6" name="TextBox 1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7" name="TextBox 1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8" name="TextBox 1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19" name="TextBox 1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0" name="TextBox 1">
          <a:extLst>
            <a:ext uri="{FF2B5EF4-FFF2-40B4-BE49-F238E27FC236}">
              <a16:creationId xmlns:a16="http://schemas.microsoft.com/office/drawing/2014/main" id="{00000000-0008-0000-0200-00006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1" name="TextBox 1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2" name="TextBox 1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3" name="TextBox 1">
          <a:extLst>
            <a:ext uri="{FF2B5EF4-FFF2-40B4-BE49-F238E27FC236}">
              <a16:creationId xmlns:a16="http://schemas.microsoft.com/office/drawing/2014/main" id="{00000000-0008-0000-0200-00006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4" name="TextBox 1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5" name="TextBox 1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6" name="TextBox 1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7" name="TextBox 1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8" name="TextBox 1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29" name="TextBox 1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0" name="TextBox 1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1" name="TextBox 1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2" name="TextBox 1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3" name="TextBox 1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4" name="TextBox 1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5" name="TextBox 1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6" name="TextBox 1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7" name="TextBox 1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8" name="TextBox 1">
          <a:extLst>
            <a:ext uri="{FF2B5EF4-FFF2-40B4-BE49-F238E27FC236}">
              <a16:creationId xmlns:a16="http://schemas.microsoft.com/office/drawing/2014/main" id="{00000000-0008-0000-0200-00007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39" name="TextBox 1">
          <a:extLst>
            <a:ext uri="{FF2B5EF4-FFF2-40B4-BE49-F238E27FC236}">
              <a16:creationId xmlns:a16="http://schemas.microsoft.com/office/drawing/2014/main" id="{00000000-0008-0000-0200-00007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0" name="TextBox 1">
          <a:extLst>
            <a:ext uri="{FF2B5EF4-FFF2-40B4-BE49-F238E27FC236}">
              <a16:creationId xmlns:a16="http://schemas.microsoft.com/office/drawing/2014/main" id="{00000000-0008-0000-0200-00007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1" name="TextBox 1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2" name="TextBox 1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3" name="TextBox 1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4" name="TextBox 1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5" name="TextBox 1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6" name="TextBox 1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7" name="TextBox 1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8" name="TextBox 1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49" name="TextBox 1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0" name="TextBox 1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1" name="TextBox 1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2" name="TextBox 1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3" name="TextBox 1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4" name="TextBox 1">
          <a:extLst>
            <a:ext uri="{FF2B5EF4-FFF2-40B4-BE49-F238E27FC236}">
              <a16:creationId xmlns:a16="http://schemas.microsoft.com/office/drawing/2014/main" id="{00000000-0008-0000-0200-00008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5" name="TextBox 1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6" name="TextBox 1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7" name="TextBox 1">
          <a:extLst>
            <a:ext uri="{FF2B5EF4-FFF2-40B4-BE49-F238E27FC236}">
              <a16:creationId xmlns:a16="http://schemas.microsoft.com/office/drawing/2014/main" id="{00000000-0008-0000-0200-00008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8" name="TextBox 1">
          <a:extLst>
            <a:ext uri="{FF2B5EF4-FFF2-40B4-BE49-F238E27FC236}">
              <a16:creationId xmlns:a16="http://schemas.microsoft.com/office/drawing/2014/main" id="{00000000-0008-0000-0200-00008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59" name="TextBox 1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0" name="TextBox 1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1" name="TextBox 1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2" name="TextBox 1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3" name="TextBox 1">
          <a:extLst>
            <a:ext uri="{FF2B5EF4-FFF2-40B4-BE49-F238E27FC236}">
              <a16:creationId xmlns:a16="http://schemas.microsoft.com/office/drawing/2014/main" id="{00000000-0008-0000-0200-00008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4" name="TextBox 1">
          <a:extLst>
            <a:ext uri="{FF2B5EF4-FFF2-40B4-BE49-F238E27FC236}">
              <a16:creationId xmlns:a16="http://schemas.microsoft.com/office/drawing/2014/main" id="{00000000-0008-0000-0200-00008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5" name="TextBox 1">
          <a:extLst>
            <a:ext uri="{FF2B5EF4-FFF2-40B4-BE49-F238E27FC236}">
              <a16:creationId xmlns:a16="http://schemas.microsoft.com/office/drawing/2014/main" id="{00000000-0008-0000-0200-00008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6" name="TextBox 1">
          <a:extLst>
            <a:ext uri="{FF2B5EF4-FFF2-40B4-BE49-F238E27FC236}">
              <a16:creationId xmlns:a16="http://schemas.microsoft.com/office/drawing/2014/main" id="{00000000-0008-0000-0200-00008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7" name="TextBox 1">
          <a:extLst>
            <a:ext uri="{FF2B5EF4-FFF2-40B4-BE49-F238E27FC236}">
              <a16:creationId xmlns:a16="http://schemas.microsoft.com/office/drawing/2014/main" id="{00000000-0008-0000-0200-00008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8" name="TextBox 1">
          <a:extLst>
            <a:ext uri="{FF2B5EF4-FFF2-40B4-BE49-F238E27FC236}">
              <a16:creationId xmlns:a16="http://schemas.microsoft.com/office/drawing/2014/main" id="{00000000-0008-0000-0200-00009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69" name="TextBox 1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0" name="TextBox 1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1" name="TextBox 1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2" name="TextBox 1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3" name="TextBox 1">
          <a:extLst>
            <a:ext uri="{FF2B5EF4-FFF2-40B4-BE49-F238E27FC236}">
              <a16:creationId xmlns:a16="http://schemas.microsoft.com/office/drawing/2014/main" id="{00000000-0008-0000-0200-00009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4" name="TextBox 1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5" name="TextBox 1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6" name="TextBox 1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7" name="TextBox 1">
          <a:extLst>
            <a:ext uri="{FF2B5EF4-FFF2-40B4-BE49-F238E27FC236}">
              <a16:creationId xmlns:a16="http://schemas.microsoft.com/office/drawing/2014/main" id="{00000000-0008-0000-0200-00009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8" name="TextBox 1">
          <a:extLst>
            <a:ext uri="{FF2B5EF4-FFF2-40B4-BE49-F238E27FC236}">
              <a16:creationId xmlns:a16="http://schemas.microsoft.com/office/drawing/2014/main" id="{00000000-0008-0000-0200-00009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79" name="TextBox 1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0" name="TextBox 1">
          <a:extLst>
            <a:ext uri="{FF2B5EF4-FFF2-40B4-BE49-F238E27FC236}">
              <a16:creationId xmlns:a16="http://schemas.microsoft.com/office/drawing/2014/main" id="{00000000-0008-0000-0200-00009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1" name="TextBox 1">
          <a:extLst>
            <a:ext uri="{FF2B5EF4-FFF2-40B4-BE49-F238E27FC236}">
              <a16:creationId xmlns:a16="http://schemas.microsoft.com/office/drawing/2014/main" id="{00000000-0008-0000-0200-00009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2" name="TextBox 1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3" name="TextBox 1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4" name="TextBox 1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5" name="TextBox 1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6" name="TextBox 1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7" name="TextBox 1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8" name="TextBox 1">
          <a:extLst>
            <a:ext uri="{FF2B5EF4-FFF2-40B4-BE49-F238E27FC236}">
              <a16:creationId xmlns:a16="http://schemas.microsoft.com/office/drawing/2014/main" id="{00000000-0008-0000-0200-0000A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89" name="TextBox 1">
          <a:extLst>
            <a:ext uri="{FF2B5EF4-FFF2-40B4-BE49-F238E27FC236}">
              <a16:creationId xmlns:a16="http://schemas.microsoft.com/office/drawing/2014/main" id="{00000000-0008-0000-0200-0000A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0" name="TextBox 1">
          <a:extLst>
            <a:ext uri="{FF2B5EF4-FFF2-40B4-BE49-F238E27FC236}">
              <a16:creationId xmlns:a16="http://schemas.microsoft.com/office/drawing/2014/main" id="{00000000-0008-0000-0200-0000A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1" name="TextBox 1">
          <a:extLst>
            <a:ext uri="{FF2B5EF4-FFF2-40B4-BE49-F238E27FC236}">
              <a16:creationId xmlns:a16="http://schemas.microsoft.com/office/drawing/2014/main" id="{00000000-0008-0000-0200-0000A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2" name="TextBox 1">
          <a:extLst>
            <a:ext uri="{FF2B5EF4-FFF2-40B4-BE49-F238E27FC236}">
              <a16:creationId xmlns:a16="http://schemas.microsoft.com/office/drawing/2014/main" id="{00000000-0008-0000-0200-0000A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3" name="TextBox 1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4" name="TextBox 1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5" name="TextBox 1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6" name="TextBox 1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7" name="TextBox 1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8" name="TextBox 1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199" name="TextBox 1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0" name="TextBox 1">
          <a:extLst>
            <a:ext uri="{FF2B5EF4-FFF2-40B4-BE49-F238E27FC236}">
              <a16:creationId xmlns:a16="http://schemas.microsoft.com/office/drawing/2014/main" id="{00000000-0008-0000-0200-0000B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1" name="TextBox 1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2" name="TextBox 1">
          <a:extLst>
            <a:ext uri="{FF2B5EF4-FFF2-40B4-BE49-F238E27FC236}">
              <a16:creationId xmlns:a16="http://schemas.microsoft.com/office/drawing/2014/main" id="{00000000-0008-0000-0200-0000B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3" name="TextBox 1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4" name="TextBox 1">
          <a:extLst>
            <a:ext uri="{FF2B5EF4-FFF2-40B4-BE49-F238E27FC236}">
              <a16:creationId xmlns:a16="http://schemas.microsoft.com/office/drawing/2014/main" id="{00000000-0008-0000-0200-0000B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5" name="TextBox 1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6" name="TextBox 1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7" name="TextBox 1">
          <a:extLst>
            <a:ext uri="{FF2B5EF4-FFF2-40B4-BE49-F238E27FC236}">
              <a16:creationId xmlns:a16="http://schemas.microsoft.com/office/drawing/2014/main" id="{00000000-0008-0000-0200-0000B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8" name="TextBox 1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09" name="TextBox 1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0" name="TextBox 1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1" name="TextBox 1">
          <a:extLst>
            <a:ext uri="{FF2B5EF4-FFF2-40B4-BE49-F238E27FC236}">
              <a16:creationId xmlns:a16="http://schemas.microsoft.com/office/drawing/2014/main" id="{00000000-0008-0000-0200-0000B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2" name="TextBox 1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3" name="TextBox 1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4" name="TextBox 1">
          <a:extLst>
            <a:ext uri="{FF2B5EF4-FFF2-40B4-BE49-F238E27FC236}">
              <a16:creationId xmlns:a16="http://schemas.microsoft.com/office/drawing/2014/main" id="{00000000-0008-0000-0200-0000B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5" name="TextBox 1">
          <a:extLst>
            <a:ext uri="{FF2B5EF4-FFF2-40B4-BE49-F238E27FC236}">
              <a16:creationId xmlns:a16="http://schemas.microsoft.com/office/drawing/2014/main" id="{00000000-0008-0000-0200-0000B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6" name="TextBox 1">
          <a:extLst>
            <a:ext uri="{FF2B5EF4-FFF2-40B4-BE49-F238E27FC236}">
              <a16:creationId xmlns:a16="http://schemas.microsoft.com/office/drawing/2014/main" id="{00000000-0008-0000-0200-0000C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7" name="TextBox 1">
          <a:extLst>
            <a:ext uri="{FF2B5EF4-FFF2-40B4-BE49-F238E27FC236}">
              <a16:creationId xmlns:a16="http://schemas.microsoft.com/office/drawing/2014/main" id="{00000000-0008-0000-0200-0000C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8" name="TextBox 1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19" name="TextBox 1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0" name="TextBox 1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1" name="TextBox 1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2" name="TextBox 1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3" name="TextBox 1">
          <a:extLst>
            <a:ext uri="{FF2B5EF4-FFF2-40B4-BE49-F238E27FC236}">
              <a16:creationId xmlns:a16="http://schemas.microsoft.com/office/drawing/2014/main" id="{00000000-0008-0000-0200-0000C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4" name="TextBox 1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5" name="TextBox 1">
          <a:extLst>
            <a:ext uri="{FF2B5EF4-FFF2-40B4-BE49-F238E27FC236}">
              <a16:creationId xmlns:a16="http://schemas.microsoft.com/office/drawing/2014/main" id="{00000000-0008-0000-0200-0000C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6" name="TextBox 1">
          <a:extLst>
            <a:ext uri="{FF2B5EF4-FFF2-40B4-BE49-F238E27FC236}">
              <a16:creationId xmlns:a16="http://schemas.microsoft.com/office/drawing/2014/main" id="{00000000-0008-0000-0200-0000C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7" name="TextBox 1">
          <a:extLst>
            <a:ext uri="{FF2B5EF4-FFF2-40B4-BE49-F238E27FC236}">
              <a16:creationId xmlns:a16="http://schemas.microsoft.com/office/drawing/2014/main" id="{00000000-0008-0000-0200-0000C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8" name="TextBox 1">
          <a:extLst>
            <a:ext uri="{FF2B5EF4-FFF2-40B4-BE49-F238E27FC236}">
              <a16:creationId xmlns:a16="http://schemas.microsoft.com/office/drawing/2014/main" id="{00000000-0008-0000-0200-0000C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29" name="TextBox 1">
          <a:extLst>
            <a:ext uri="{FF2B5EF4-FFF2-40B4-BE49-F238E27FC236}">
              <a16:creationId xmlns:a16="http://schemas.microsoft.com/office/drawing/2014/main" id="{00000000-0008-0000-0200-0000C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0" name="TextBox 1">
          <a:extLst>
            <a:ext uri="{FF2B5EF4-FFF2-40B4-BE49-F238E27FC236}">
              <a16:creationId xmlns:a16="http://schemas.microsoft.com/office/drawing/2014/main" id="{00000000-0008-0000-0200-0000C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1" name="TextBox 1">
          <a:extLst>
            <a:ext uri="{FF2B5EF4-FFF2-40B4-BE49-F238E27FC236}">
              <a16:creationId xmlns:a16="http://schemas.microsoft.com/office/drawing/2014/main" id="{00000000-0008-0000-0200-0000C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2" name="TextBox 1">
          <a:extLst>
            <a:ext uri="{FF2B5EF4-FFF2-40B4-BE49-F238E27FC236}">
              <a16:creationId xmlns:a16="http://schemas.microsoft.com/office/drawing/2014/main" id="{00000000-0008-0000-0200-0000D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3" name="TextBox 1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4" name="TextBox 1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5" name="TextBox 1">
          <a:extLst>
            <a:ext uri="{FF2B5EF4-FFF2-40B4-BE49-F238E27FC236}">
              <a16:creationId xmlns:a16="http://schemas.microsoft.com/office/drawing/2014/main" id="{00000000-0008-0000-0200-0000D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6" name="TextBox 1">
          <a:extLst>
            <a:ext uri="{FF2B5EF4-FFF2-40B4-BE49-F238E27FC236}">
              <a16:creationId xmlns:a16="http://schemas.microsoft.com/office/drawing/2014/main" id="{00000000-0008-0000-0200-0000D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7" name="TextBox 1">
          <a:extLst>
            <a:ext uri="{FF2B5EF4-FFF2-40B4-BE49-F238E27FC236}">
              <a16:creationId xmlns:a16="http://schemas.microsoft.com/office/drawing/2014/main" id="{00000000-0008-0000-0200-0000D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8" name="TextBox 1">
          <a:extLst>
            <a:ext uri="{FF2B5EF4-FFF2-40B4-BE49-F238E27FC236}">
              <a16:creationId xmlns:a16="http://schemas.microsoft.com/office/drawing/2014/main" id="{00000000-0008-0000-0200-0000D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39" name="TextBox 1">
          <a:extLst>
            <a:ext uri="{FF2B5EF4-FFF2-40B4-BE49-F238E27FC236}">
              <a16:creationId xmlns:a16="http://schemas.microsoft.com/office/drawing/2014/main" id="{00000000-0008-0000-0200-0000D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0" name="TextBox 1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1" name="TextBox 1">
          <a:extLst>
            <a:ext uri="{FF2B5EF4-FFF2-40B4-BE49-F238E27FC236}">
              <a16:creationId xmlns:a16="http://schemas.microsoft.com/office/drawing/2014/main" id="{00000000-0008-0000-0200-0000D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2" name="TextBox 1">
          <a:extLst>
            <a:ext uri="{FF2B5EF4-FFF2-40B4-BE49-F238E27FC236}">
              <a16:creationId xmlns:a16="http://schemas.microsoft.com/office/drawing/2014/main" id="{00000000-0008-0000-0200-0000D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3" name="TextBox 1">
          <a:extLst>
            <a:ext uri="{FF2B5EF4-FFF2-40B4-BE49-F238E27FC236}">
              <a16:creationId xmlns:a16="http://schemas.microsoft.com/office/drawing/2014/main" id="{00000000-0008-0000-0200-0000D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4" name="TextBox 1">
          <a:extLst>
            <a:ext uri="{FF2B5EF4-FFF2-40B4-BE49-F238E27FC236}">
              <a16:creationId xmlns:a16="http://schemas.microsoft.com/office/drawing/2014/main" id="{00000000-0008-0000-0200-0000D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5" name="TextBox 1">
          <a:extLst>
            <a:ext uri="{FF2B5EF4-FFF2-40B4-BE49-F238E27FC236}">
              <a16:creationId xmlns:a16="http://schemas.microsoft.com/office/drawing/2014/main" id="{00000000-0008-0000-0200-0000D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6" name="TextBox 1">
          <a:extLst>
            <a:ext uri="{FF2B5EF4-FFF2-40B4-BE49-F238E27FC236}">
              <a16:creationId xmlns:a16="http://schemas.microsoft.com/office/drawing/2014/main" id="{00000000-0008-0000-0200-0000D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7" name="TextBox 1">
          <a:extLst>
            <a:ext uri="{FF2B5EF4-FFF2-40B4-BE49-F238E27FC236}">
              <a16:creationId xmlns:a16="http://schemas.microsoft.com/office/drawing/2014/main" id="{00000000-0008-0000-0200-0000D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8" name="TextBox 1">
          <a:extLst>
            <a:ext uri="{FF2B5EF4-FFF2-40B4-BE49-F238E27FC236}">
              <a16:creationId xmlns:a16="http://schemas.microsoft.com/office/drawing/2014/main" id="{00000000-0008-0000-0200-0000E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49" name="TextBox 1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0" name="TextBox 1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1" name="TextBox 1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2" name="TextBox 1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3" name="TextBox 1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4" name="TextBox 1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5" name="TextBox 1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6" name="TextBox 1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7" name="TextBox 1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8" name="TextBox 1">
          <a:extLst>
            <a:ext uri="{FF2B5EF4-FFF2-40B4-BE49-F238E27FC236}">
              <a16:creationId xmlns:a16="http://schemas.microsoft.com/office/drawing/2014/main" id="{00000000-0008-0000-0200-0000E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59" name="TextBox 1">
          <a:extLst>
            <a:ext uri="{FF2B5EF4-FFF2-40B4-BE49-F238E27FC236}">
              <a16:creationId xmlns:a16="http://schemas.microsoft.com/office/drawing/2014/main" id="{00000000-0008-0000-0200-0000E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0" name="TextBox 1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1" name="TextBox 1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2" name="TextBox 1">
          <a:extLst>
            <a:ext uri="{FF2B5EF4-FFF2-40B4-BE49-F238E27FC236}">
              <a16:creationId xmlns:a16="http://schemas.microsoft.com/office/drawing/2014/main" id="{00000000-0008-0000-0200-0000E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3" name="TextBox 1">
          <a:extLst>
            <a:ext uri="{FF2B5EF4-FFF2-40B4-BE49-F238E27FC236}">
              <a16:creationId xmlns:a16="http://schemas.microsoft.com/office/drawing/2014/main" id="{00000000-0008-0000-0200-0000E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4" name="TextBox 1">
          <a:extLst>
            <a:ext uri="{FF2B5EF4-FFF2-40B4-BE49-F238E27FC236}">
              <a16:creationId xmlns:a16="http://schemas.microsoft.com/office/drawing/2014/main" id="{00000000-0008-0000-0200-0000F0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5" name="TextBox 1">
          <a:extLst>
            <a:ext uri="{FF2B5EF4-FFF2-40B4-BE49-F238E27FC236}">
              <a16:creationId xmlns:a16="http://schemas.microsoft.com/office/drawing/2014/main" id="{00000000-0008-0000-0200-0000F1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6" name="TextBox 1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7" name="TextBox 1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8" name="TextBox 1">
          <a:extLst>
            <a:ext uri="{FF2B5EF4-FFF2-40B4-BE49-F238E27FC236}">
              <a16:creationId xmlns:a16="http://schemas.microsoft.com/office/drawing/2014/main" id="{00000000-0008-0000-0200-0000F4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69" name="TextBox 1">
          <a:extLst>
            <a:ext uri="{FF2B5EF4-FFF2-40B4-BE49-F238E27FC236}">
              <a16:creationId xmlns:a16="http://schemas.microsoft.com/office/drawing/2014/main" id="{00000000-0008-0000-0200-0000F5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0" name="TextBox 1">
          <a:extLst>
            <a:ext uri="{FF2B5EF4-FFF2-40B4-BE49-F238E27FC236}">
              <a16:creationId xmlns:a16="http://schemas.microsoft.com/office/drawing/2014/main" id="{00000000-0008-0000-0200-0000F6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1" name="TextBox 1">
          <a:extLst>
            <a:ext uri="{FF2B5EF4-FFF2-40B4-BE49-F238E27FC236}">
              <a16:creationId xmlns:a16="http://schemas.microsoft.com/office/drawing/2014/main" id="{00000000-0008-0000-0200-0000F7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2" name="TextBox 1">
          <a:extLst>
            <a:ext uri="{FF2B5EF4-FFF2-40B4-BE49-F238E27FC236}">
              <a16:creationId xmlns:a16="http://schemas.microsoft.com/office/drawing/2014/main" id="{00000000-0008-0000-0200-0000F8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3" name="TextBox 1">
          <a:extLst>
            <a:ext uri="{FF2B5EF4-FFF2-40B4-BE49-F238E27FC236}">
              <a16:creationId xmlns:a16="http://schemas.microsoft.com/office/drawing/2014/main" id="{00000000-0008-0000-0200-0000F9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4" name="TextBox 1">
          <a:extLst>
            <a:ext uri="{FF2B5EF4-FFF2-40B4-BE49-F238E27FC236}">
              <a16:creationId xmlns:a16="http://schemas.microsoft.com/office/drawing/2014/main" id="{00000000-0008-0000-0200-0000FA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5" name="TextBox 1">
          <a:extLst>
            <a:ext uri="{FF2B5EF4-FFF2-40B4-BE49-F238E27FC236}">
              <a16:creationId xmlns:a16="http://schemas.microsoft.com/office/drawing/2014/main" id="{00000000-0008-0000-0200-0000FB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6" name="TextBox 1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7" name="TextBox 1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8" name="TextBox 1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79" name="TextBox 1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0" name="TextBox 1">
          <a:extLst>
            <a:ext uri="{FF2B5EF4-FFF2-40B4-BE49-F238E27FC236}">
              <a16:creationId xmlns:a16="http://schemas.microsoft.com/office/drawing/2014/main" id="{00000000-0008-0000-0200-00000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1" name="TextBox 1">
          <a:extLst>
            <a:ext uri="{FF2B5EF4-FFF2-40B4-BE49-F238E27FC236}">
              <a16:creationId xmlns:a16="http://schemas.microsoft.com/office/drawing/2014/main" id="{00000000-0008-0000-0200-00000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2" name="TextBox 1">
          <a:extLst>
            <a:ext uri="{FF2B5EF4-FFF2-40B4-BE49-F238E27FC236}">
              <a16:creationId xmlns:a16="http://schemas.microsoft.com/office/drawing/2014/main" id="{00000000-0008-0000-0200-00000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3" name="TextBox 1">
          <a:extLst>
            <a:ext uri="{FF2B5EF4-FFF2-40B4-BE49-F238E27FC236}">
              <a16:creationId xmlns:a16="http://schemas.microsoft.com/office/drawing/2014/main" id="{00000000-0008-0000-0200-00000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4" name="TextBox 1">
          <a:extLst>
            <a:ext uri="{FF2B5EF4-FFF2-40B4-BE49-F238E27FC236}">
              <a16:creationId xmlns:a16="http://schemas.microsoft.com/office/drawing/2014/main" id="{00000000-0008-0000-0200-00000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5" name="TextBox 1">
          <a:extLst>
            <a:ext uri="{FF2B5EF4-FFF2-40B4-BE49-F238E27FC236}">
              <a16:creationId xmlns:a16="http://schemas.microsoft.com/office/drawing/2014/main" id="{00000000-0008-0000-0200-00000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6" name="TextBox 1">
          <a:extLst>
            <a:ext uri="{FF2B5EF4-FFF2-40B4-BE49-F238E27FC236}">
              <a16:creationId xmlns:a16="http://schemas.microsoft.com/office/drawing/2014/main" id="{00000000-0008-0000-0200-00000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7" name="TextBox 1">
          <a:extLst>
            <a:ext uri="{FF2B5EF4-FFF2-40B4-BE49-F238E27FC236}">
              <a16:creationId xmlns:a16="http://schemas.microsoft.com/office/drawing/2014/main" id="{00000000-0008-0000-0200-00000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8" name="TextBox 1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89" name="TextBox 1">
          <a:extLst>
            <a:ext uri="{FF2B5EF4-FFF2-40B4-BE49-F238E27FC236}">
              <a16:creationId xmlns:a16="http://schemas.microsoft.com/office/drawing/2014/main" id="{00000000-0008-0000-0200-00000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0" name="TextBox 1">
          <a:extLst>
            <a:ext uri="{FF2B5EF4-FFF2-40B4-BE49-F238E27FC236}">
              <a16:creationId xmlns:a16="http://schemas.microsoft.com/office/drawing/2014/main" id="{00000000-0008-0000-0200-00000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1" name="TextBox 1">
          <a:extLst>
            <a:ext uri="{FF2B5EF4-FFF2-40B4-BE49-F238E27FC236}">
              <a16:creationId xmlns:a16="http://schemas.microsoft.com/office/drawing/2014/main" id="{00000000-0008-0000-0200-00000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2" name="TextBox 1">
          <a:extLst>
            <a:ext uri="{FF2B5EF4-FFF2-40B4-BE49-F238E27FC236}">
              <a16:creationId xmlns:a16="http://schemas.microsoft.com/office/drawing/2014/main" id="{00000000-0008-0000-0200-00000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3" name="TextBox 1">
          <a:extLst>
            <a:ext uri="{FF2B5EF4-FFF2-40B4-BE49-F238E27FC236}">
              <a16:creationId xmlns:a16="http://schemas.microsoft.com/office/drawing/2014/main" id="{00000000-0008-0000-0200-00000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4" name="TextBox 1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5" name="TextBox 1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6" name="TextBox 1">
          <a:extLst>
            <a:ext uri="{FF2B5EF4-FFF2-40B4-BE49-F238E27FC236}">
              <a16:creationId xmlns:a16="http://schemas.microsoft.com/office/drawing/2014/main" id="{00000000-0008-0000-0200-00001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7" name="TextBox 1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8" name="TextBox 1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299" name="TextBox 1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0" name="TextBox 1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1" name="TextBox 1">
          <a:extLst>
            <a:ext uri="{FF2B5EF4-FFF2-40B4-BE49-F238E27FC236}">
              <a16:creationId xmlns:a16="http://schemas.microsoft.com/office/drawing/2014/main" id="{00000000-0008-0000-0200-00001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2" name="TextBox 1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3" name="TextBox 1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4" name="TextBox 1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5" name="TextBox 1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6" name="TextBox 1">
          <a:extLst>
            <a:ext uri="{FF2B5EF4-FFF2-40B4-BE49-F238E27FC236}">
              <a16:creationId xmlns:a16="http://schemas.microsoft.com/office/drawing/2014/main" id="{00000000-0008-0000-0200-00001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7" name="TextBox 1">
          <a:extLst>
            <a:ext uri="{FF2B5EF4-FFF2-40B4-BE49-F238E27FC236}">
              <a16:creationId xmlns:a16="http://schemas.microsoft.com/office/drawing/2014/main" id="{00000000-0008-0000-0200-00001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8" name="TextBox 1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09" name="TextBox 1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0" name="TextBox 1">
          <a:extLst>
            <a:ext uri="{FF2B5EF4-FFF2-40B4-BE49-F238E27FC236}">
              <a16:creationId xmlns:a16="http://schemas.microsoft.com/office/drawing/2014/main" id="{00000000-0008-0000-0200-00001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1" name="TextBox 1">
          <a:extLst>
            <a:ext uri="{FF2B5EF4-FFF2-40B4-BE49-F238E27FC236}">
              <a16:creationId xmlns:a16="http://schemas.microsoft.com/office/drawing/2014/main" id="{00000000-0008-0000-0200-00001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2" name="TextBox 1">
          <a:extLst>
            <a:ext uri="{FF2B5EF4-FFF2-40B4-BE49-F238E27FC236}">
              <a16:creationId xmlns:a16="http://schemas.microsoft.com/office/drawing/2014/main" id="{00000000-0008-0000-0200-00002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3" name="TextBox 1">
          <a:extLst>
            <a:ext uri="{FF2B5EF4-FFF2-40B4-BE49-F238E27FC236}">
              <a16:creationId xmlns:a16="http://schemas.microsoft.com/office/drawing/2014/main" id="{00000000-0008-0000-0200-00002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4" name="TextBox 1">
          <a:extLst>
            <a:ext uri="{FF2B5EF4-FFF2-40B4-BE49-F238E27FC236}">
              <a16:creationId xmlns:a16="http://schemas.microsoft.com/office/drawing/2014/main" id="{00000000-0008-0000-0200-00002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5" name="TextBox 1">
          <a:extLst>
            <a:ext uri="{FF2B5EF4-FFF2-40B4-BE49-F238E27FC236}">
              <a16:creationId xmlns:a16="http://schemas.microsoft.com/office/drawing/2014/main" id="{00000000-0008-0000-0200-00002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6" name="TextBox 1">
          <a:extLst>
            <a:ext uri="{FF2B5EF4-FFF2-40B4-BE49-F238E27FC236}">
              <a16:creationId xmlns:a16="http://schemas.microsoft.com/office/drawing/2014/main" id="{00000000-0008-0000-0200-00002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7" name="TextBox 1">
          <a:extLst>
            <a:ext uri="{FF2B5EF4-FFF2-40B4-BE49-F238E27FC236}">
              <a16:creationId xmlns:a16="http://schemas.microsoft.com/office/drawing/2014/main" id="{00000000-0008-0000-0200-00002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8" name="TextBox 1">
          <a:extLst>
            <a:ext uri="{FF2B5EF4-FFF2-40B4-BE49-F238E27FC236}">
              <a16:creationId xmlns:a16="http://schemas.microsoft.com/office/drawing/2014/main" id="{00000000-0008-0000-0200-00002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19" name="TextBox 1">
          <a:extLst>
            <a:ext uri="{FF2B5EF4-FFF2-40B4-BE49-F238E27FC236}">
              <a16:creationId xmlns:a16="http://schemas.microsoft.com/office/drawing/2014/main" id="{00000000-0008-0000-0200-00002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0" name="TextBox 1">
          <a:extLst>
            <a:ext uri="{FF2B5EF4-FFF2-40B4-BE49-F238E27FC236}">
              <a16:creationId xmlns:a16="http://schemas.microsoft.com/office/drawing/2014/main" id="{00000000-0008-0000-0200-00002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1" name="TextBox 1">
          <a:extLst>
            <a:ext uri="{FF2B5EF4-FFF2-40B4-BE49-F238E27FC236}">
              <a16:creationId xmlns:a16="http://schemas.microsoft.com/office/drawing/2014/main" id="{00000000-0008-0000-0200-00002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2" name="TextBox 1">
          <a:extLst>
            <a:ext uri="{FF2B5EF4-FFF2-40B4-BE49-F238E27FC236}">
              <a16:creationId xmlns:a16="http://schemas.microsoft.com/office/drawing/2014/main" id="{00000000-0008-0000-0200-00002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3" name="TextBox 1">
          <a:extLst>
            <a:ext uri="{FF2B5EF4-FFF2-40B4-BE49-F238E27FC236}">
              <a16:creationId xmlns:a16="http://schemas.microsoft.com/office/drawing/2014/main" id="{00000000-0008-0000-0200-00002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4" name="TextBox 1">
          <a:extLst>
            <a:ext uri="{FF2B5EF4-FFF2-40B4-BE49-F238E27FC236}">
              <a16:creationId xmlns:a16="http://schemas.microsoft.com/office/drawing/2014/main" id="{00000000-0008-0000-0200-00002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5" name="TextBox 1">
          <a:extLst>
            <a:ext uri="{FF2B5EF4-FFF2-40B4-BE49-F238E27FC236}">
              <a16:creationId xmlns:a16="http://schemas.microsoft.com/office/drawing/2014/main" id="{00000000-0008-0000-0200-00002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6" name="TextBox 1">
          <a:extLst>
            <a:ext uri="{FF2B5EF4-FFF2-40B4-BE49-F238E27FC236}">
              <a16:creationId xmlns:a16="http://schemas.microsoft.com/office/drawing/2014/main" id="{00000000-0008-0000-0200-00002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7" name="TextBox 1">
          <a:extLst>
            <a:ext uri="{FF2B5EF4-FFF2-40B4-BE49-F238E27FC236}">
              <a16:creationId xmlns:a16="http://schemas.microsoft.com/office/drawing/2014/main" id="{00000000-0008-0000-0200-00002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8" name="TextBox 1">
          <a:extLst>
            <a:ext uri="{FF2B5EF4-FFF2-40B4-BE49-F238E27FC236}">
              <a16:creationId xmlns:a16="http://schemas.microsoft.com/office/drawing/2014/main" id="{00000000-0008-0000-0200-00003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29" name="TextBox 1">
          <a:extLst>
            <a:ext uri="{FF2B5EF4-FFF2-40B4-BE49-F238E27FC236}">
              <a16:creationId xmlns:a16="http://schemas.microsoft.com/office/drawing/2014/main" id="{00000000-0008-0000-0200-00003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0" name="TextBox 1">
          <a:extLst>
            <a:ext uri="{FF2B5EF4-FFF2-40B4-BE49-F238E27FC236}">
              <a16:creationId xmlns:a16="http://schemas.microsoft.com/office/drawing/2014/main" id="{00000000-0008-0000-0200-00003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1" name="TextBox 1">
          <a:extLst>
            <a:ext uri="{FF2B5EF4-FFF2-40B4-BE49-F238E27FC236}">
              <a16:creationId xmlns:a16="http://schemas.microsoft.com/office/drawing/2014/main" id="{00000000-0008-0000-0200-00003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2" name="TextBox 1">
          <a:extLst>
            <a:ext uri="{FF2B5EF4-FFF2-40B4-BE49-F238E27FC236}">
              <a16:creationId xmlns:a16="http://schemas.microsoft.com/office/drawing/2014/main" id="{00000000-0008-0000-0200-00003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3" name="TextBox 1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4" name="TextBox 1">
          <a:extLst>
            <a:ext uri="{FF2B5EF4-FFF2-40B4-BE49-F238E27FC236}">
              <a16:creationId xmlns:a16="http://schemas.microsoft.com/office/drawing/2014/main" id="{00000000-0008-0000-0200-00003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5" name="TextBox 1">
          <a:extLst>
            <a:ext uri="{FF2B5EF4-FFF2-40B4-BE49-F238E27FC236}">
              <a16:creationId xmlns:a16="http://schemas.microsoft.com/office/drawing/2014/main" id="{00000000-0008-0000-0200-00003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6" name="TextBox 1">
          <a:extLst>
            <a:ext uri="{FF2B5EF4-FFF2-40B4-BE49-F238E27FC236}">
              <a16:creationId xmlns:a16="http://schemas.microsoft.com/office/drawing/2014/main" id="{00000000-0008-0000-0200-00003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7" name="TextBox 1">
          <a:extLst>
            <a:ext uri="{FF2B5EF4-FFF2-40B4-BE49-F238E27FC236}">
              <a16:creationId xmlns:a16="http://schemas.microsoft.com/office/drawing/2014/main" id="{00000000-0008-0000-0200-00003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8" name="TextBox 1">
          <a:extLst>
            <a:ext uri="{FF2B5EF4-FFF2-40B4-BE49-F238E27FC236}">
              <a16:creationId xmlns:a16="http://schemas.microsoft.com/office/drawing/2014/main" id="{00000000-0008-0000-0200-00003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39" name="TextBox 1">
          <a:extLst>
            <a:ext uri="{FF2B5EF4-FFF2-40B4-BE49-F238E27FC236}">
              <a16:creationId xmlns:a16="http://schemas.microsoft.com/office/drawing/2014/main" id="{00000000-0008-0000-0200-00003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0" name="TextBox 1">
          <a:extLst>
            <a:ext uri="{FF2B5EF4-FFF2-40B4-BE49-F238E27FC236}">
              <a16:creationId xmlns:a16="http://schemas.microsoft.com/office/drawing/2014/main" id="{00000000-0008-0000-0200-00003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1" name="TextBox 1">
          <a:extLst>
            <a:ext uri="{FF2B5EF4-FFF2-40B4-BE49-F238E27FC236}">
              <a16:creationId xmlns:a16="http://schemas.microsoft.com/office/drawing/2014/main" id="{00000000-0008-0000-0200-00003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2" name="TextBox 1">
          <a:extLst>
            <a:ext uri="{FF2B5EF4-FFF2-40B4-BE49-F238E27FC236}">
              <a16:creationId xmlns:a16="http://schemas.microsoft.com/office/drawing/2014/main" id="{00000000-0008-0000-0200-00003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3" name="TextBox 1">
          <a:extLst>
            <a:ext uri="{FF2B5EF4-FFF2-40B4-BE49-F238E27FC236}">
              <a16:creationId xmlns:a16="http://schemas.microsoft.com/office/drawing/2014/main" id="{00000000-0008-0000-0200-00003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4" name="TextBox 1">
          <a:extLst>
            <a:ext uri="{FF2B5EF4-FFF2-40B4-BE49-F238E27FC236}">
              <a16:creationId xmlns:a16="http://schemas.microsoft.com/office/drawing/2014/main" id="{00000000-0008-0000-0200-00004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5" name="TextBox 1">
          <a:extLst>
            <a:ext uri="{FF2B5EF4-FFF2-40B4-BE49-F238E27FC236}">
              <a16:creationId xmlns:a16="http://schemas.microsoft.com/office/drawing/2014/main" id="{00000000-0008-0000-0200-00004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6" name="TextBox 1">
          <a:extLst>
            <a:ext uri="{FF2B5EF4-FFF2-40B4-BE49-F238E27FC236}">
              <a16:creationId xmlns:a16="http://schemas.microsoft.com/office/drawing/2014/main" id="{00000000-0008-0000-0200-00004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7" name="TextBox 1">
          <a:extLst>
            <a:ext uri="{FF2B5EF4-FFF2-40B4-BE49-F238E27FC236}">
              <a16:creationId xmlns:a16="http://schemas.microsoft.com/office/drawing/2014/main" id="{00000000-0008-0000-0200-00004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8" name="TextBox 1">
          <a:extLst>
            <a:ext uri="{FF2B5EF4-FFF2-40B4-BE49-F238E27FC236}">
              <a16:creationId xmlns:a16="http://schemas.microsoft.com/office/drawing/2014/main" id="{00000000-0008-0000-0200-00004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49" name="TextBox 1">
          <a:extLst>
            <a:ext uri="{FF2B5EF4-FFF2-40B4-BE49-F238E27FC236}">
              <a16:creationId xmlns:a16="http://schemas.microsoft.com/office/drawing/2014/main" id="{00000000-0008-0000-0200-00004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0" name="TextBox 1">
          <a:extLst>
            <a:ext uri="{FF2B5EF4-FFF2-40B4-BE49-F238E27FC236}">
              <a16:creationId xmlns:a16="http://schemas.microsoft.com/office/drawing/2014/main" id="{00000000-0008-0000-0200-00004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1" name="TextBox 1">
          <a:extLst>
            <a:ext uri="{FF2B5EF4-FFF2-40B4-BE49-F238E27FC236}">
              <a16:creationId xmlns:a16="http://schemas.microsoft.com/office/drawing/2014/main" id="{00000000-0008-0000-0200-00004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2" name="TextBox 1">
          <a:extLst>
            <a:ext uri="{FF2B5EF4-FFF2-40B4-BE49-F238E27FC236}">
              <a16:creationId xmlns:a16="http://schemas.microsoft.com/office/drawing/2014/main" id="{00000000-0008-0000-0200-00004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3" name="TextBox 1">
          <a:extLst>
            <a:ext uri="{FF2B5EF4-FFF2-40B4-BE49-F238E27FC236}">
              <a16:creationId xmlns:a16="http://schemas.microsoft.com/office/drawing/2014/main" id="{00000000-0008-0000-0200-00004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4" name="TextBox 1">
          <a:extLst>
            <a:ext uri="{FF2B5EF4-FFF2-40B4-BE49-F238E27FC236}">
              <a16:creationId xmlns:a16="http://schemas.microsoft.com/office/drawing/2014/main" id="{00000000-0008-0000-0200-00004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5" name="TextBox 1">
          <a:extLst>
            <a:ext uri="{FF2B5EF4-FFF2-40B4-BE49-F238E27FC236}">
              <a16:creationId xmlns:a16="http://schemas.microsoft.com/office/drawing/2014/main" id="{00000000-0008-0000-0200-00004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6" name="TextBox 1">
          <a:extLst>
            <a:ext uri="{FF2B5EF4-FFF2-40B4-BE49-F238E27FC236}">
              <a16:creationId xmlns:a16="http://schemas.microsoft.com/office/drawing/2014/main" id="{00000000-0008-0000-0200-00004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7" name="TextBox 1">
          <a:extLst>
            <a:ext uri="{FF2B5EF4-FFF2-40B4-BE49-F238E27FC236}">
              <a16:creationId xmlns:a16="http://schemas.microsoft.com/office/drawing/2014/main" id="{00000000-0008-0000-0200-00004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8" name="TextBox 1">
          <a:extLst>
            <a:ext uri="{FF2B5EF4-FFF2-40B4-BE49-F238E27FC236}">
              <a16:creationId xmlns:a16="http://schemas.microsoft.com/office/drawing/2014/main" id="{00000000-0008-0000-0200-00004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59" name="TextBox 1">
          <a:extLst>
            <a:ext uri="{FF2B5EF4-FFF2-40B4-BE49-F238E27FC236}">
              <a16:creationId xmlns:a16="http://schemas.microsoft.com/office/drawing/2014/main" id="{00000000-0008-0000-0200-00004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0" name="TextBox 1">
          <a:extLst>
            <a:ext uri="{FF2B5EF4-FFF2-40B4-BE49-F238E27FC236}">
              <a16:creationId xmlns:a16="http://schemas.microsoft.com/office/drawing/2014/main" id="{00000000-0008-0000-0200-00005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1" name="TextBox 1">
          <a:extLst>
            <a:ext uri="{FF2B5EF4-FFF2-40B4-BE49-F238E27FC236}">
              <a16:creationId xmlns:a16="http://schemas.microsoft.com/office/drawing/2014/main" id="{00000000-0008-0000-0200-00005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2" name="TextBox 1">
          <a:extLst>
            <a:ext uri="{FF2B5EF4-FFF2-40B4-BE49-F238E27FC236}">
              <a16:creationId xmlns:a16="http://schemas.microsoft.com/office/drawing/2014/main" id="{00000000-0008-0000-0200-00005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3" name="TextBox 1">
          <a:extLst>
            <a:ext uri="{FF2B5EF4-FFF2-40B4-BE49-F238E27FC236}">
              <a16:creationId xmlns:a16="http://schemas.microsoft.com/office/drawing/2014/main" id="{00000000-0008-0000-0200-00005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4" name="TextBox 1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5" name="TextBox 1">
          <a:extLst>
            <a:ext uri="{FF2B5EF4-FFF2-40B4-BE49-F238E27FC236}">
              <a16:creationId xmlns:a16="http://schemas.microsoft.com/office/drawing/2014/main" id="{00000000-0008-0000-0200-00005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6" name="TextBox 1">
          <a:extLst>
            <a:ext uri="{FF2B5EF4-FFF2-40B4-BE49-F238E27FC236}">
              <a16:creationId xmlns:a16="http://schemas.microsoft.com/office/drawing/2014/main" id="{00000000-0008-0000-0200-00005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7" name="TextBox 1">
          <a:extLst>
            <a:ext uri="{FF2B5EF4-FFF2-40B4-BE49-F238E27FC236}">
              <a16:creationId xmlns:a16="http://schemas.microsoft.com/office/drawing/2014/main" id="{00000000-0008-0000-0200-00005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8" name="TextBox 1">
          <a:extLst>
            <a:ext uri="{FF2B5EF4-FFF2-40B4-BE49-F238E27FC236}">
              <a16:creationId xmlns:a16="http://schemas.microsoft.com/office/drawing/2014/main" id="{00000000-0008-0000-0200-00005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69" name="TextBox 1">
          <a:extLst>
            <a:ext uri="{FF2B5EF4-FFF2-40B4-BE49-F238E27FC236}">
              <a16:creationId xmlns:a16="http://schemas.microsoft.com/office/drawing/2014/main" id="{00000000-0008-0000-0200-00005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0" name="TextBox 1">
          <a:extLst>
            <a:ext uri="{FF2B5EF4-FFF2-40B4-BE49-F238E27FC236}">
              <a16:creationId xmlns:a16="http://schemas.microsoft.com/office/drawing/2014/main" id="{00000000-0008-0000-0200-00005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1" name="TextBox 1">
          <a:extLst>
            <a:ext uri="{FF2B5EF4-FFF2-40B4-BE49-F238E27FC236}">
              <a16:creationId xmlns:a16="http://schemas.microsoft.com/office/drawing/2014/main" id="{00000000-0008-0000-0200-00005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2" name="TextBox 1">
          <a:extLst>
            <a:ext uri="{FF2B5EF4-FFF2-40B4-BE49-F238E27FC236}">
              <a16:creationId xmlns:a16="http://schemas.microsoft.com/office/drawing/2014/main" id="{00000000-0008-0000-0200-00005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3" name="TextBox 1">
          <a:extLst>
            <a:ext uri="{FF2B5EF4-FFF2-40B4-BE49-F238E27FC236}">
              <a16:creationId xmlns:a16="http://schemas.microsoft.com/office/drawing/2014/main" id="{00000000-0008-0000-0200-00005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4" name="TextBox 1">
          <a:extLst>
            <a:ext uri="{FF2B5EF4-FFF2-40B4-BE49-F238E27FC236}">
              <a16:creationId xmlns:a16="http://schemas.microsoft.com/office/drawing/2014/main" id="{00000000-0008-0000-0200-00005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5" name="TextBox 1">
          <a:extLst>
            <a:ext uri="{FF2B5EF4-FFF2-40B4-BE49-F238E27FC236}">
              <a16:creationId xmlns:a16="http://schemas.microsoft.com/office/drawing/2014/main" id="{00000000-0008-0000-0200-00005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6" name="TextBox 1">
          <a:extLst>
            <a:ext uri="{FF2B5EF4-FFF2-40B4-BE49-F238E27FC236}">
              <a16:creationId xmlns:a16="http://schemas.microsoft.com/office/drawing/2014/main" id="{00000000-0008-0000-0200-00006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7" name="TextBox 1">
          <a:extLst>
            <a:ext uri="{FF2B5EF4-FFF2-40B4-BE49-F238E27FC236}">
              <a16:creationId xmlns:a16="http://schemas.microsoft.com/office/drawing/2014/main" id="{00000000-0008-0000-0200-00006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8" name="TextBox 1">
          <a:extLst>
            <a:ext uri="{FF2B5EF4-FFF2-40B4-BE49-F238E27FC236}">
              <a16:creationId xmlns:a16="http://schemas.microsoft.com/office/drawing/2014/main" id="{00000000-0008-0000-0200-00006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79" name="TextBox 1">
          <a:extLst>
            <a:ext uri="{FF2B5EF4-FFF2-40B4-BE49-F238E27FC236}">
              <a16:creationId xmlns:a16="http://schemas.microsoft.com/office/drawing/2014/main" id="{00000000-0008-0000-0200-00006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0" name="TextBox 1">
          <a:extLst>
            <a:ext uri="{FF2B5EF4-FFF2-40B4-BE49-F238E27FC236}">
              <a16:creationId xmlns:a16="http://schemas.microsoft.com/office/drawing/2014/main" id="{00000000-0008-0000-0200-00006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1" name="TextBox 1">
          <a:extLst>
            <a:ext uri="{FF2B5EF4-FFF2-40B4-BE49-F238E27FC236}">
              <a16:creationId xmlns:a16="http://schemas.microsoft.com/office/drawing/2014/main" id="{00000000-0008-0000-0200-00006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2" name="TextBox 1">
          <a:extLst>
            <a:ext uri="{FF2B5EF4-FFF2-40B4-BE49-F238E27FC236}">
              <a16:creationId xmlns:a16="http://schemas.microsoft.com/office/drawing/2014/main" id="{00000000-0008-0000-0200-00006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3" name="TextBox 1">
          <a:extLst>
            <a:ext uri="{FF2B5EF4-FFF2-40B4-BE49-F238E27FC236}">
              <a16:creationId xmlns:a16="http://schemas.microsoft.com/office/drawing/2014/main" id="{00000000-0008-0000-0200-00006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4" name="TextBox 1">
          <a:extLst>
            <a:ext uri="{FF2B5EF4-FFF2-40B4-BE49-F238E27FC236}">
              <a16:creationId xmlns:a16="http://schemas.microsoft.com/office/drawing/2014/main" id="{00000000-0008-0000-0200-00006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5" name="TextBox 1">
          <a:extLst>
            <a:ext uri="{FF2B5EF4-FFF2-40B4-BE49-F238E27FC236}">
              <a16:creationId xmlns:a16="http://schemas.microsoft.com/office/drawing/2014/main" id="{00000000-0008-0000-0200-00006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6" name="TextBox 1">
          <a:extLst>
            <a:ext uri="{FF2B5EF4-FFF2-40B4-BE49-F238E27FC236}">
              <a16:creationId xmlns:a16="http://schemas.microsoft.com/office/drawing/2014/main" id="{00000000-0008-0000-0200-00006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7" name="TextBox 1">
          <a:extLst>
            <a:ext uri="{FF2B5EF4-FFF2-40B4-BE49-F238E27FC236}">
              <a16:creationId xmlns:a16="http://schemas.microsoft.com/office/drawing/2014/main" id="{00000000-0008-0000-0200-00006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8" name="TextBox 1">
          <a:extLst>
            <a:ext uri="{FF2B5EF4-FFF2-40B4-BE49-F238E27FC236}">
              <a16:creationId xmlns:a16="http://schemas.microsoft.com/office/drawing/2014/main" id="{00000000-0008-0000-0200-00006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89" name="TextBox 1">
          <a:extLst>
            <a:ext uri="{FF2B5EF4-FFF2-40B4-BE49-F238E27FC236}">
              <a16:creationId xmlns:a16="http://schemas.microsoft.com/office/drawing/2014/main" id="{00000000-0008-0000-0200-00006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0" name="TextBox 1">
          <a:extLst>
            <a:ext uri="{FF2B5EF4-FFF2-40B4-BE49-F238E27FC236}">
              <a16:creationId xmlns:a16="http://schemas.microsoft.com/office/drawing/2014/main" id="{00000000-0008-0000-0200-00006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1" name="TextBox 1">
          <a:extLst>
            <a:ext uri="{FF2B5EF4-FFF2-40B4-BE49-F238E27FC236}">
              <a16:creationId xmlns:a16="http://schemas.microsoft.com/office/drawing/2014/main" id="{00000000-0008-0000-0200-00006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2" name="TextBox 1">
          <a:extLst>
            <a:ext uri="{FF2B5EF4-FFF2-40B4-BE49-F238E27FC236}">
              <a16:creationId xmlns:a16="http://schemas.microsoft.com/office/drawing/2014/main" id="{00000000-0008-0000-0200-00007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3" name="TextBox 1">
          <a:extLst>
            <a:ext uri="{FF2B5EF4-FFF2-40B4-BE49-F238E27FC236}">
              <a16:creationId xmlns:a16="http://schemas.microsoft.com/office/drawing/2014/main" id="{00000000-0008-0000-0200-00007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4" name="TextBox 1">
          <a:extLst>
            <a:ext uri="{FF2B5EF4-FFF2-40B4-BE49-F238E27FC236}">
              <a16:creationId xmlns:a16="http://schemas.microsoft.com/office/drawing/2014/main" id="{00000000-0008-0000-0200-00007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5" name="TextBox 1">
          <a:extLst>
            <a:ext uri="{FF2B5EF4-FFF2-40B4-BE49-F238E27FC236}">
              <a16:creationId xmlns:a16="http://schemas.microsoft.com/office/drawing/2014/main" id="{00000000-0008-0000-0200-00007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6" name="TextBox 1">
          <a:extLst>
            <a:ext uri="{FF2B5EF4-FFF2-40B4-BE49-F238E27FC236}">
              <a16:creationId xmlns:a16="http://schemas.microsoft.com/office/drawing/2014/main" id="{00000000-0008-0000-0200-00007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7" name="TextBox 1">
          <a:extLst>
            <a:ext uri="{FF2B5EF4-FFF2-40B4-BE49-F238E27FC236}">
              <a16:creationId xmlns:a16="http://schemas.microsoft.com/office/drawing/2014/main" id="{00000000-0008-0000-0200-00007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8" name="TextBox 1">
          <a:extLst>
            <a:ext uri="{FF2B5EF4-FFF2-40B4-BE49-F238E27FC236}">
              <a16:creationId xmlns:a16="http://schemas.microsoft.com/office/drawing/2014/main" id="{00000000-0008-0000-0200-00007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399" name="TextBox 1">
          <a:extLst>
            <a:ext uri="{FF2B5EF4-FFF2-40B4-BE49-F238E27FC236}">
              <a16:creationId xmlns:a16="http://schemas.microsoft.com/office/drawing/2014/main" id="{00000000-0008-0000-0200-00007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0" name="TextBox 1">
          <a:extLst>
            <a:ext uri="{FF2B5EF4-FFF2-40B4-BE49-F238E27FC236}">
              <a16:creationId xmlns:a16="http://schemas.microsoft.com/office/drawing/2014/main" id="{00000000-0008-0000-0200-00007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1" name="TextBox 1">
          <a:extLst>
            <a:ext uri="{FF2B5EF4-FFF2-40B4-BE49-F238E27FC236}">
              <a16:creationId xmlns:a16="http://schemas.microsoft.com/office/drawing/2014/main" id="{00000000-0008-0000-0200-00007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2" name="TextBox 1">
          <a:extLst>
            <a:ext uri="{FF2B5EF4-FFF2-40B4-BE49-F238E27FC236}">
              <a16:creationId xmlns:a16="http://schemas.microsoft.com/office/drawing/2014/main" id="{00000000-0008-0000-0200-00007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3" name="TextBox 1">
          <a:extLst>
            <a:ext uri="{FF2B5EF4-FFF2-40B4-BE49-F238E27FC236}">
              <a16:creationId xmlns:a16="http://schemas.microsoft.com/office/drawing/2014/main" id="{00000000-0008-0000-0200-00007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4" name="TextBox 1">
          <a:extLst>
            <a:ext uri="{FF2B5EF4-FFF2-40B4-BE49-F238E27FC236}">
              <a16:creationId xmlns:a16="http://schemas.microsoft.com/office/drawing/2014/main" id="{00000000-0008-0000-0200-00007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5" name="TextBox 1">
          <a:extLst>
            <a:ext uri="{FF2B5EF4-FFF2-40B4-BE49-F238E27FC236}">
              <a16:creationId xmlns:a16="http://schemas.microsoft.com/office/drawing/2014/main" id="{00000000-0008-0000-0200-00007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6" name="TextBox 1">
          <a:extLst>
            <a:ext uri="{FF2B5EF4-FFF2-40B4-BE49-F238E27FC236}">
              <a16:creationId xmlns:a16="http://schemas.microsoft.com/office/drawing/2014/main" id="{00000000-0008-0000-0200-00007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7" name="TextBox 1">
          <a:extLst>
            <a:ext uri="{FF2B5EF4-FFF2-40B4-BE49-F238E27FC236}">
              <a16:creationId xmlns:a16="http://schemas.microsoft.com/office/drawing/2014/main" id="{00000000-0008-0000-0200-00007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8" name="TextBox 1">
          <a:extLst>
            <a:ext uri="{FF2B5EF4-FFF2-40B4-BE49-F238E27FC236}">
              <a16:creationId xmlns:a16="http://schemas.microsoft.com/office/drawing/2014/main" id="{00000000-0008-0000-0200-00008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09" name="TextBox 1">
          <a:extLst>
            <a:ext uri="{FF2B5EF4-FFF2-40B4-BE49-F238E27FC236}">
              <a16:creationId xmlns:a16="http://schemas.microsoft.com/office/drawing/2014/main" id="{00000000-0008-0000-0200-00008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0" name="TextBox 1">
          <a:extLst>
            <a:ext uri="{FF2B5EF4-FFF2-40B4-BE49-F238E27FC236}">
              <a16:creationId xmlns:a16="http://schemas.microsoft.com/office/drawing/2014/main" id="{00000000-0008-0000-0200-00008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1" name="TextBox 1">
          <a:extLst>
            <a:ext uri="{FF2B5EF4-FFF2-40B4-BE49-F238E27FC236}">
              <a16:creationId xmlns:a16="http://schemas.microsoft.com/office/drawing/2014/main" id="{00000000-0008-0000-0200-00008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2" name="TextBox 1">
          <a:extLst>
            <a:ext uri="{FF2B5EF4-FFF2-40B4-BE49-F238E27FC236}">
              <a16:creationId xmlns:a16="http://schemas.microsoft.com/office/drawing/2014/main" id="{00000000-0008-0000-0200-00008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3" name="TextBox 1">
          <a:extLst>
            <a:ext uri="{FF2B5EF4-FFF2-40B4-BE49-F238E27FC236}">
              <a16:creationId xmlns:a16="http://schemas.microsoft.com/office/drawing/2014/main" id="{00000000-0008-0000-0200-00008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4" name="TextBox 1">
          <a:extLst>
            <a:ext uri="{FF2B5EF4-FFF2-40B4-BE49-F238E27FC236}">
              <a16:creationId xmlns:a16="http://schemas.microsoft.com/office/drawing/2014/main" id="{00000000-0008-0000-0200-00008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5" name="TextBox 1">
          <a:extLst>
            <a:ext uri="{FF2B5EF4-FFF2-40B4-BE49-F238E27FC236}">
              <a16:creationId xmlns:a16="http://schemas.microsoft.com/office/drawing/2014/main" id="{00000000-0008-0000-0200-00008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6" name="TextBox 1">
          <a:extLst>
            <a:ext uri="{FF2B5EF4-FFF2-40B4-BE49-F238E27FC236}">
              <a16:creationId xmlns:a16="http://schemas.microsoft.com/office/drawing/2014/main" id="{00000000-0008-0000-0200-00008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7" name="TextBox 1">
          <a:extLst>
            <a:ext uri="{FF2B5EF4-FFF2-40B4-BE49-F238E27FC236}">
              <a16:creationId xmlns:a16="http://schemas.microsoft.com/office/drawing/2014/main" id="{00000000-0008-0000-0200-00008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8" name="TextBox 1">
          <a:extLst>
            <a:ext uri="{FF2B5EF4-FFF2-40B4-BE49-F238E27FC236}">
              <a16:creationId xmlns:a16="http://schemas.microsoft.com/office/drawing/2014/main" id="{00000000-0008-0000-0200-00008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19" name="TextBox 1">
          <a:extLst>
            <a:ext uri="{FF2B5EF4-FFF2-40B4-BE49-F238E27FC236}">
              <a16:creationId xmlns:a16="http://schemas.microsoft.com/office/drawing/2014/main" id="{00000000-0008-0000-0200-00008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0" name="TextBox 1">
          <a:extLst>
            <a:ext uri="{FF2B5EF4-FFF2-40B4-BE49-F238E27FC236}">
              <a16:creationId xmlns:a16="http://schemas.microsoft.com/office/drawing/2014/main" id="{00000000-0008-0000-0200-00008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1" name="TextBox 1">
          <a:extLst>
            <a:ext uri="{FF2B5EF4-FFF2-40B4-BE49-F238E27FC236}">
              <a16:creationId xmlns:a16="http://schemas.microsoft.com/office/drawing/2014/main" id="{00000000-0008-0000-0200-00008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2" name="TextBox 1">
          <a:extLst>
            <a:ext uri="{FF2B5EF4-FFF2-40B4-BE49-F238E27FC236}">
              <a16:creationId xmlns:a16="http://schemas.microsoft.com/office/drawing/2014/main" id="{00000000-0008-0000-0200-00008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3" name="TextBox 1">
          <a:extLst>
            <a:ext uri="{FF2B5EF4-FFF2-40B4-BE49-F238E27FC236}">
              <a16:creationId xmlns:a16="http://schemas.microsoft.com/office/drawing/2014/main" id="{00000000-0008-0000-0200-00008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4" name="TextBox 1">
          <a:extLst>
            <a:ext uri="{FF2B5EF4-FFF2-40B4-BE49-F238E27FC236}">
              <a16:creationId xmlns:a16="http://schemas.microsoft.com/office/drawing/2014/main" id="{00000000-0008-0000-0200-00009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5" name="TextBox 1">
          <a:extLst>
            <a:ext uri="{FF2B5EF4-FFF2-40B4-BE49-F238E27FC236}">
              <a16:creationId xmlns:a16="http://schemas.microsoft.com/office/drawing/2014/main" id="{00000000-0008-0000-0200-00009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6" name="TextBox 1">
          <a:extLst>
            <a:ext uri="{FF2B5EF4-FFF2-40B4-BE49-F238E27FC236}">
              <a16:creationId xmlns:a16="http://schemas.microsoft.com/office/drawing/2014/main" id="{00000000-0008-0000-0200-00009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7" name="TextBox 1">
          <a:extLst>
            <a:ext uri="{FF2B5EF4-FFF2-40B4-BE49-F238E27FC236}">
              <a16:creationId xmlns:a16="http://schemas.microsoft.com/office/drawing/2014/main" id="{00000000-0008-0000-0200-00009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8" name="TextBox 1">
          <a:extLst>
            <a:ext uri="{FF2B5EF4-FFF2-40B4-BE49-F238E27FC236}">
              <a16:creationId xmlns:a16="http://schemas.microsoft.com/office/drawing/2014/main" id="{00000000-0008-0000-0200-00009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29" name="TextBox 1">
          <a:extLst>
            <a:ext uri="{FF2B5EF4-FFF2-40B4-BE49-F238E27FC236}">
              <a16:creationId xmlns:a16="http://schemas.microsoft.com/office/drawing/2014/main" id="{00000000-0008-0000-0200-00009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0" name="TextBox 1">
          <a:extLst>
            <a:ext uri="{FF2B5EF4-FFF2-40B4-BE49-F238E27FC236}">
              <a16:creationId xmlns:a16="http://schemas.microsoft.com/office/drawing/2014/main" id="{00000000-0008-0000-0200-00009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1" name="TextBox 1">
          <a:extLst>
            <a:ext uri="{FF2B5EF4-FFF2-40B4-BE49-F238E27FC236}">
              <a16:creationId xmlns:a16="http://schemas.microsoft.com/office/drawing/2014/main" id="{00000000-0008-0000-0200-00009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2" name="TextBox 1">
          <a:extLst>
            <a:ext uri="{FF2B5EF4-FFF2-40B4-BE49-F238E27FC236}">
              <a16:creationId xmlns:a16="http://schemas.microsoft.com/office/drawing/2014/main" id="{00000000-0008-0000-0200-00009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3" name="TextBox 1">
          <a:extLst>
            <a:ext uri="{FF2B5EF4-FFF2-40B4-BE49-F238E27FC236}">
              <a16:creationId xmlns:a16="http://schemas.microsoft.com/office/drawing/2014/main" id="{00000000-0008-0000-0200-00009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4" name="TextBox 1">
          <a:extLst>
            <a:ext uri="{FF2B5EF4-FFF2-40B4-BE49-F238E27FC236}">
              <a16:creationId xmlns:a16="http://schemas.microsoft.com/office/drawing/2014/main" id="{00000000-0008-0000-0200-00009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5" name="TextBox 1">
          <a:extLst>
            <a:ext uri="{FF2B5EF4-FFF2-40B4-BE49-F238E27FC236}">
              <a16:creationId xmlns:a16="http://schemas.microsoft.com/office/drawing/2014/main" id="{00000000-0008-0000-0200-00009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6" name="TextBox 1">
          <a:extLst>
            <a:ext uri="{FF2B5EF4-FFF2-40B4-BE49-F238E27FC236}">
              <a16:creationId xmlns:a16="http://schemas.microsoft.com/office/drawing/2014/main" id="{00000000-0008-0000-0200-00009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7" name="TextBox 1">
          <a:extLst>
            <a:ext uri="{FF2B5EF4-FFF2-40B4-BE49-F238E27FC236}">
              <a16:creationId xmlns:a16="http://schemas.microsoft.com/office/drawing/2014/main" id="{00000000-0008-0000-0200-00009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8" name="TextBox 1">
          <a:extLst>
            <a:ext uri="{FF2B5EF4-FFF2-40B4-BE49-F238E27FC236}">
              <a16:creationId xmlns:a16="http://schemas.microsoft.com/office/drawing/2014/main" id="{00000000-0008-0000-0200-00009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39" name="TextBox 1">
          <a:extLst>
            <a:ext uri="{FF2B5EF4-FFF2-40B4-BE49-F238E27FC236}">
              <a16:creationId xmlns:a16="http://schemas.microsoft.com/office/drawing/2014/main" id="{00000000-0008-0000-0200-00009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0" name="TextBox 1">
          <a:extLst>
            <a:ext uri="{FF2B5EF4-FFF2-40B4-BE49-F238E27FC236}">
              <a16:creationId xmlns:a16="http://schemas.microsoft.com/office/drawing/2014/main" id="{00000000-0008-0000-0200-0000A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1" name="TextBox 1">
          <a:extLst>
            <a:ext uri="{FF2B5EF4-FFF2-40B4-BE49-F238E27FC236}">
              <a16:creationId xmlns:a16="http://schemas.microsoft.com/office/drawing/2014/main" id="{00000000-0008-0000-0200-0000A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2" name="TextBox 1">
          <a:extLst>
            <a:ext uri="{FF2B5EF4-FFF2-40B4-BE49-F238E27FC236}">
              <a16:creationId xmlns:a16="http://schemas.microsoft.com/office/drawing/2014/main" id="{00000000-0008-0000-0200-0000A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3" name="TextBox 1">
          <a:extLst>
            <a:ext uri="{FF2B5EF4-FFF2-40B4-BE49-F238E27FC236}">
              <a16:creationId xmlns:a16="http://schemas.microsoft.com/office/drawing/2014/main" id="{00000000-0008-0000-0200-0000A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4" name="TextBox 1">
          <a:extLst>
            <a:ext uri="{FF2B5EF4-FFF2-40B4-BE49-F238E27FC236}">
              <a16:creationId xmlns:a16="http://schemas.microsoft.com/office/drawing/2014/main" id="{00000000-0008-0000-0200-0000A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5" name="TextBox 1">
          <a:extLst>
            <a:ext uri="{FF2B5EF4-FFF2-40B4-BE49-F238E27FC236}">
              <a16:creationId xmlns:a16="http://schemas.microsoft.com/office/drawing/2014/main" id="{00000000-0008-0000-0200-0000A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6" name="TextBox 1">
          <a:extLst>
            <a:ext uri="{FF2B5EF4-FFF2-40B4-BE49-F238E27FC236}">
              <a16:creationId xmlns:a16="http://schemas.microsoft.com/office/drawing/2014/main" id="{00000000-0008-0000-0200-0000A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7" name="TextBox 1">
          <a:extLst>
            <a:ext uri="{FF2B5EF4-FFF2-40B4-BE49-F238E27FC236}">
              <a16:creationId xmlns:a16="http://schemas.microsoft.com/office/drawing/2014/main" id="{00000000-0008-0000-0200-0000A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8" name="TextBox 1">
          <a:extLst>
            <a:ext uri="{FF2B5EF4-FFF2-40B4-BE49-F238E27FC236}">
              <a16:creationId xmlns:a16="http://schemas.microsoft.com/office/drawing/2014/main" id="{00000000-0008-0000-0200-0000A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49" name="TextBox 1">
          <a:extLst>
            <a:ext uri="{FF2B5EF4-FFF2-40B4-BE49-F238E27FC236}">
              <a16:creationId xmlns:a16="http://schemas.microsoft.com/office/drawing/2014/main" id="{00000000-0008-0000-0200-0000A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0" name="TextBox 1">
          <a:extLst>
            <a:ext uri="{FF2B5EF4-FFF2-40B4-BE49-F238E27FC236}">
              <a16:creationId xmlns:a16="http://schemas.microsoft.com/office/drawing/2014/main" id="{00000000-0008-0000-0200-0000A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1" name="TextBox 1">
          <a:extLst>
            <a:ext uri="{FF2B5EF4-FFF2-40B4-BE49-F238E27FC236}">
              <a16:creationId xmlns:a16="http://schemas.microsoft.com/office/drawing/2014/main" id="{00000000-0008-0000-0200-0000A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2" name="TextBox 1">
          <a:extLst>
            <a:ext uri="{FF2B5EF4-FFF2-40B4-BE49-F238E27FC236}">
              <a16:creationId xmlns:a16="http://schemas.microsoft.com/office/drawing/2014/main" id="{00000000-0008-0000-0200-0000A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3" name="TextBox 1">
          <a:extLst>
            <a:ext uri="{FF2B5EF4-FFF2-40B4-BE49-F238E27FC236}">
              <a16:creationId xmlns:a16="http://schemas.microsoft.com/office/drawing/2014/main" id="{00000000-0008-0000-0200-0000A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4" name="TextBox 1">
          <a:extLst>
            <a:ext uri="{FF2B5EF4-FFF2-40B4-BE49-F238E27FC236}">
              <a16:creationId xmlns:a16="http://schemas.microsoft.com/office/drawing/2014/main" id="{00000000-0008-0000-0200-0000A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5" name="TextBox 1">
          <a:extLst>
            <a:ext uri="{FF2B5EF4-FFF2-40B4-BE49-F238E27FC236}">
              <a16:creationId xmlns:a16="http://schemas.microsoft.com/office/drawing/2014/main" id="{00000000-0008-0000-0200-0000A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6" name="TextBox 1">
          <a:extLst>
            <a:ext uri="{FF2B5EF4-FFF2-40B4-BE49-F238E27FC236}">
              <a16:creationId xmlns:a16="http://schemas.microsoft.com/office/drawing/2014/main" id="{00000000-0008-0000-0200-0000B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7" name="TextBox 1">
          <a:extLst>
            <a:ext uri="{FF2B5EF4-FFF2-40B4-BE49-F238E27FC236}">
              <a16:creationId xmlns:a16="http://schemas.microsoft.com/office/drawing/2014/main" id="{00000000-0008-0000-0200-0000B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8" name="TextBox 1">
          <a:extLst>
            <a:ext uri="{FF2B5EF4-FFF2-40B4-BE49-F238E27FC236}">
              <a16:creationId xmlns:a16="http://schemas.microsoft.com/office/drawing/2014/main" id="{00000000-0008-0000-0200-0000B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59" name="TextBox 1">
          <a:extLst>
            <a:ext uri="{FF2B5EF4-FFF2-40B4-BE49-F238E27FC236}">
              <a16:creationId xmlns:a16="http://schemas.microsoft.com/office/drawing/2014/main" id="{00000000-0008-0000-0200-0000B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0" name="TextBox 1">
          <a:extLst>
            <a:ext uri="{FF2B5EF4-FFF2-40B4-BE49-F238E27FC236}">
              <a16:creationId xmlns:a16="http://schemas.microsoft.com/office/drawing/2014/main" id="{00000000-0008-0000-0200-0000B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1" name="TextBox 1">
          <a:extLst>
            <a:ext uri="{FF2B5EF4-FFF2-40B4-BE49-F238E27FC236}">
              <a16:creationId xmlns:a16="http://schemas.microsoft.com/office/drawing/2014/main" id="{00000000-0008-0000-0200-0000B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2" name="TextBox 1">
          <a:extLst>
            <a:ext uri="{FF2B5EF4-FFF2-40B4-BE49-F238E27FC236}">
              <a16:creationId xmlns:a16="http://schemas.microsoft.com/office/drawing/2014/main" id="{00000000-0008-0000-0200-0000B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3" name="TextBox 1">
          <a:extLst>
            <a:ext uri="{FF2B5EF4-FFF2-40B4-BE49-F238E27FC236}">
              <a16:creationId xmlns:a16="http://schemas.microsoft.com/office/drawing/2014/main" id="{00000000-0008-0000-0200-0000B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4" name="TextBox 1">
          <a:extLst>
            <a:ext uri="{FF2B5EF4-FFF2-40B4-BE49-F238E27FC236}">
              <a16:creationId xmlns:a16="http://schemas.microsoft.com/office/drawing/2014/main" id="{00000000-0008-0000-0200-0000B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5" name="TextBox 1">
          <a:extLst>
            <a:ext uri="{FF2B5EF4-FFF2-40B4-BE49-F238E27FC236}">
              <a16:creationId xmlns:a16="http://schemas.microsoft.com/office/drawing/2014/main" id="{00000000-0008-0000-0200-0000B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6" name="TextBox 1">
          <a:extLst>
            <a:ext uri="{FF2B5EF4-FFF2-40B4-BE49-F238E27FC236}">
              <a16:creationId xmlns:a16="http://schemas.microsoft.com/office/drawing/2014/main" id="{00000000-0008-0000-0200-0000B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7" name="TextBox 1">
          <a:extLst>
            <a:ext uri="{FF2B5EF4-FFF2-40B4-BE49-F238E27FC236}">
              <a16:creationId xmlns:a16="http://schemas.microsoft.com/office/drawing/2014/main" id="{00000000-0008-0000-0200-0000B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8" name="TextBox 1">
          <a:extLst>
            <a:ext uri="{FF2B5EF4-FFF2-40B4-BE49-F238E27FC236}">
              <a16:creationId xmlns:a16="http://schemas.microsoft.com/office/drawing/2014/main" id="{00000000-0008-0000-0200-0000B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69" name="TextBox 1">
          <a:extLst>
            <a:ext uri="{FF2B5EF4-FFF2-40B4-BE49-F238E27FC236}">
              <a16:creationId xmlns:a16="http://schemas.microsoft.com/office/drawing/2014/main" id="{00000000-0008-0000-0200-0000B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0" name="TextBox 1">
          <a:extLst>
            <a:ext uri="{FF2B5EF4-FFF2-40B4-BE49-F238E27FC236}">
              <a16:creationId xmlns:a16="http://schemas.microsoft.com/office/drawing/2014/main" id="{00000000-0008-0000-0200-0000B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1" name="TextBox 1">
          <a:extLst>
            <a:ext uri="{FF2B5EF4-FFF2-40B4-BE49-F238E27FC236}">
              <a16:creationId xmlns:a16="http://schemas.microsoft.com/office/drawing/2014/main" id="{00000000-0008-0000-0200-0000B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2" name="TextBox 1">
          <a:extLst>
            <a:ext uri="{FF2B5EF4-FFF2-40B4-BE49-F238E27FC236}">
              <a16:creationId xmlns:a16="http://schemas.microsoft.com/office/drawing/2014/main" id="{00000000-0008-0000-0200-0000C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3" name="TextBox 1">
          <a:extLst>
            <a:ext uri="{FF2B5EF4-FFF2-40B4-BE49-F238E27FC236}">
              <a16:creationId xmlns:a16="http://schemas.microsoft.com/office/drawing/2014/main" id="{00000000-0008-0000-0200-0000C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4" name="TextBox 1">
          <a:extLst>
            <a:ext uri="{FF2B5EF4-FFF2-40B4-BE49-F238E27FC236}">
              <a16:creationId xmlns:a16="http://schemas.microsoft.com/office/drawing/2014/main" id="{00000000-0008-0000-0200-0000C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5" name="TextBox 1">
          <a:extLst>
            <a:ext uri="{FF2B5EF4-FFF2-40B4-BE49-F238E27FC236}">
              <a16:creationId xmlns:a16="http://schemas.microsoft.com/office/drawing/2014/main" id="{00000000-0008-0000-0200-0000C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6" name="TextBox 1">
          <a:extLst>
            <a:ext uri="{FF2B5EF4-FFF2-40B4-BE49-F238E27FC236}">
              <a16:creationId xmlns:a16="http://schemas.microsoft.com/office/drawing/2014/main" id="{00000000-0008-0000-0200-0000C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7" name="TextBox 1">
          <a:extLst>
            <a:ext uri="{FF2B5EF4-FFF2-40B4-BE49-F238E27FC236}">
              <a16:creationId xmlns:a16="http://schemas.microsoft.com/office/drawing/2014/main" id="{00000000-0008-0000-0200-0000C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8" name="TextBox 1">
          <a:extLst>
            <a:ext uri="{FF2B5EF4-FFF2-40B4-BE49-F238E27FC236}">
              <a16:creationId xmlns:a16="http://schemas.microsoft.com/office/drawing/2014/main" id="{00000000-0008-0000-0200-0000C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79" name="TextBox 1">
          <a:extLst>
            <a:ext uri="{FF2B5EF4-FFF2-40B4-BE49-F238E27FC236}">
              <a16:creationId xmlns:a16="http://schemas.microsoft.com/office/drawing/2014/main" id="{00000000-0008-0000-0200-0000C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0" name="TextBox 1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1" name="TextBox 1">
          <a:extLst>
            <a:ext uri="{FF2B5EF4-FFF2-40B4-BE49-F238E27FC236}">
              <a16:creationId xmlns:a16="http://schemas.microsoft.com/office/drawing/2014/main" id="{00000000-0008-0000-0200-0000C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2" name="TextBox 1">
          <a:extLst>
            <a:ext uri="{FF2B5EF4-FFF2-40B4-BE49-F238E27FC236}">
              <a16:creationId xmlns:a16="http://schemas.microsoft.com/office/drawing/2014/main" id="{00000000-0008-0000-0200-0000C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3" name="TextBox 1">
          <a:extLst>
            <a:ext uri="{FF2B5EF4-FFF2-40B4-BE49-F238E27FC236}">
              <a16:creationId xmlns:a16="http://schemas.microsoft.com/office/drawing/2014/main" id="{00000000-0008-0000-0200-0000C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4" name="TextBox 1">
          <a:extLst>
            <a:ext uri="{FF2B5EF4-FFF2-40B4-BE49-F238E27FC236}">
              <a16:creationId xmlns:a16="http://schemas.microsoft.com/office/drawing/2014/main" id="{00000000-0008-0000-0200-0000C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5" name="TextBox 1">
          <a:extLst>
            <a:ext uri="{FF2B5EF4-FFF2-40B4-BE49-F238E27FC236}">
              <a16:creationId xmlns:a16="http://schemas.microsoft.com/office/drawing/2014/main" id="{00000000-0008-0000-0200-0000C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6" name="TextBox 1">
          <a:extLst>
            <a:ext uri="{FF2B5EF4-FFF2-40B4-BE49-F238E27FC236}">
              <a16:creationId xmlns:a16="http://schemas.microsoft.com/office/drawing/2014/main" id="{00000000-0008-0000-0200-0000C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7" name="TextBox 1">
          <a:extLst>
            <a:ext uri="{FF2B5EF4-FFF2-40B4-BE49-F238E27FC236}">
              <a16:creationId xmlns:a16="http://schemas.microsoft.com/office/drawing/2014/main" id="{00000000-0008-0000-0200-0000C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8" name="TextBox 1">
          <a:extLst>
            <a:ext uri="{FF2B5EF4-FFF2-40B4-BE49-F238E27FC236}">
              <a16:creationId xmlns:a16="http://schemas.microsoft.com/office/drawing/2014/main" id="{00000000-0008-0000-0200-0000D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89" name="TextBox 1">
          <a:extLst>
            <a:ext uri="{FF2B5EF4-FFF2-40B4-BE49-F238E27FC236}">
              <a16:creationId xmlns:a16="http://schemas.microsoft.com/office/drawing/2014/main" id="{00000000-0008-0000-0200-0000D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0" name="TextBox 1">
          <a:extLst>
            <a:ext uri="{FF2B5EF4-FFF2-40B4-BE49-F238E27FC236}">
              <a16:creationId xmlns:a16="http://schemas.microsoft.com/office/drawing/2014/main" id="{00000000-0008-0000-0200-0000D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1" name="TextBox 1">
          <a:extLst>
            <a:ext uri="{FF2B5EF4-FFF2-40B4-BE49-F238E27FC236}">
              <a16:creationId xmlns:a16="http://schemas.microsoft.com/office/drawing/2014/main" id="{00000000-0008-0000-0200-0000D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2" name="TextBox 1">
          <a:extLst>
            <a:ext uri="{FF2B5EF4-FFF2-40B4-BE49-F238E27FC236}">
              <a16:creationId xmlns:a16="http://schemas.microsoft.com/office/drawing/2014/main" id="{00000000-0008-0000-0200-0000D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3" name="TextBox 1">
          <a:extLst>
            <a:ext uri="{FF2B5EF4-FFF2-40B4-BE49-F238E27FC236}">
              <a16:creationId xmlns:a16="http://schemas.microsoft.com/office/drawing/2014/main" id="{00000000-0008-0000-0200-0000D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4" name="TextBox 1">
          <a:extLst>
            <a:ext uri="{FF2B5EF4-FFF2-40B4-BE49-F238E27FC236}">
              <a16:creationId xmlns:a16="http://schemas.microsoft.com/office/drawing/2014/main" id="{00000000-0008-0000-0200-0000D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5" name="TextBox 1">
          <a:extLst>
            <a:ext uri="{FF2B5EF4-FFF2-40B4-BE49-F238E27FC236}">
              <a16:creationId xmlns:a16="http://schemas.microsoft.com/office/drawing/2014/main" id="{00000000-0008-0000-0200-0000D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6" name="TextBox 1">
          <a:extLst>
            <a:ext uri="{FF2B5EF4-FFF2-40B4-BE49-F238E27FC236}">
              <a16:creationId xmlns:a16="http://schemas.microsoft.com/office/drawing/2014/main" id="{00000000-0008-0000-0200-0000D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7" name="TextBox 1">
          <a:extLst>
            <a:ext uri="{FF2B5EF4-FFF2-40B4-BE49-F238E27FC236}">
              <a16:creationId xmlns:a16="http://schemas.microsoft.com/office/drawing/2014/main" id="{00000000-0008-0000-0200-0000D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8" name="TextBox 1">
          <a:extLst>
            <a:ext uri="{FF2B5EF4-FFF2-40B4-BE49-F238E27FC236}">
              <a16:creationId xmlns:a16="http://schemas.microsoft.com/office/drawing/2014/main" id="{00000000-0008-0000-0200-0000D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499" name="TextBox 1">
          <a:extLst>
            <a:ext uri="{FF2B5EF4-FFF2-40B4-BE49-F238E27FC236}">
              <a16:creationId xmlns:a16="http://schemas.microsoft.com/office/drawing/2014/main" id="{00000000-0008-0000-0200-0000D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0" name="TextBox 1">
          <a:extLst>
            <a:ext uri="{FF2B5EF4-FFF2-40B4-BE49-F238E27FC236}">
              <a16:creationId xmlns:a16="http://schemas.microsoft.com/office/drawing/2014/main" id="{00000000-0008-0000-0200-0000D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1" name="TextBox 1">
          <a:extLst>
            <a:ext uri="{FF2B5EF4-FFF2-40B4-BE49-F238E27FC236}">
              <a16:creationId xmlns:a16="http://schemas.microsoft.com/office/drawing/2014/main" id="{00000000-0008-0000-0200-0000D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2" name="TextBox 1">
          <a:extLst>
            <a:ext uri="{FF2B5EF4-FFF2-40B4-BE49-F238E27FC236}">
              <a16:creationId xmlns:a16="http://schemas.microsoft.com/office/drawing/2014/main" id="{00000000-0008-0000-0200-0000D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3" name="TextBox 1">
          <a:extLst>
            <a:ext uri="{FF2B5EF4-FFF2-40B4-BE49-F238E27FC236}">
              <a16:creationId xmlns:a16="http://schemas.microsoft.com/office/drawing/2014/main" id="{00000000-0008-0000-0200-0000D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4" name="TextBox 1">
          <a:extLst>
            <a:ext uri="{FF2B5EF4-FFF2-40B4-BE49-F238E27FC236}">
              <a16:creationId xmlns:a16="http://schemas.microsoft.com/office/drawing/2014/main" id="{00000000-0008-0000-0200-0000E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5" name="TextBox 1">
          <a:extLst>
            <a:ext uri="{FF2B5EF4-FFF2-40B4-BE49-F238E27FC236}">
              <a16:creationId xmlns:a16="http://schemas.microsoft.com/office/drawing/2014/main" id="{00000000-0008-0000-0200-0000E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6" name="TextBox 1">
          <a:extLst>
            <a:ext uri="{FF2B5EF4-FFF2-40B4-BE49-F238E27FC236}">
              <a16:creationId xmlns:a16="http://schemas.microsoft.com/office/drawing/2014/main" id="{00000000-0008-0000-0200-0000E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7" name="TextBox 1">
          <a:extLst>
            <a:ext uri="{FF2B5EF4-FFF2-40B4-BE49-F238E27FC236}">
              <a16:creationId xmlns:a16="http://schemas.microsoft.com/office/drawing/2014/main" id="{00000000-0008-0000-0200-0000E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8" name="TextBox 1">
          <a:extLst>
            <a:ext uri="{FF2B5EF4-FFF2-40B4-BE49-F238E27FC236}">
              <a16:creationId xmlns:a16="http://schemas.microsoft.com/office/drawing/2014/main" id="{00000000-0008-0000-0200-0000E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09" name="TextBox 1">
          <a:extLst>
            <a:ext uri="{FF2B5EF4-FFF2-40B4-BE49-F238E27FC236}">
              <a16:creationId xmlns:a16="http://schemas.microsoft.com/office/drawing/2014/main" id="{00000000-0008-0000-0200-0000E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0" name="TextBox 1">
          <a:extLst>
            <a:ext uri="{FF2B5EF4-FFF2-40B4-BE49-F238E27FC236}">
              <a16:creationId xmlns:a16="http://schemas.microsoft.com/office/drawing/2014/main" id="{00000000-0008-0000-0200-0000E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1" name="TextBox 1">
          <a:extLst>
            <a:ext uri="{FF2B5EF4-FFF2-40B4-BE49-F238E27FC236}">
              <a16:creationId xmlns:a16="http://schemas.microsoft.com/office/drawing/2014/main" id="{00000000-0008-0000-0200-0000E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2" name="TextBox 1">
          <a:extLst>
            <a:ext uri="{FF2B5EF4-FFF2-40B4-BE49-F238E27FC236}">
              <a16:creationId xmlns:a16="http://schemas.microsoft.com/office/drawing/2014/main" id="{00000000-0008-0000-0200-0000E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3" name="TextBox 1">
          <a:extLst>
            <a:ext uri="{FF2B5EF4-FFF2-40B4-BE49-F238E27FC236}">
              <a16:creationId xmlns:a16="http://schemas.microsoft.com/office/drawing/2014/main" id="{00000000-0008-0000-0200-0000E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4" name="TextBox 1">
          <a:extLst>
            <a:ext uri="{FF2B5EF4-FFF2-40B4-BE49-F238E27FC236}">
              <a16:creationId xmlns:a16="http://schemas.microsoft.com/office/drawing/2014/main" id="{00000000-0008-0000-0200-0000E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5" name="TextBox 1">
          <a:extLst>
            <a:ext uri="{FF2B5EF4-FFF2-40B4-BE49-F238E27FC236}">
              <a16:creationId xmlns:a16="http://schemas.microsoft.com/office/drawing/2014/main" id="{00000000-0008-0000-0200-0000E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6" name="TextBox 1">
          <a:extLst>
            <a:ext uri="{FF2B5EF4-FFF2-40B4-BE49-F238E27FC236}">
              <a16:creationId xmlns:a16="http://schemas.microsoft.com/office/drawing/2014/main" id="{00000000-0008-0000-0200-0000E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7" name="TextBox 1">
          <a:extLst>
            <a:ext uri="{FF2B5EF4-FFF2-40B4-BE49-F238E27FC236}">
              <a16:creationId xmlns:a16="http://schemas.microsoft.com/office/drawing/2014/main" id="{00000000-0008-0000-0200-0000E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8" name="TextBox 1">
          <a:extLst>
            <a:ext uri="{FF2B5EF4-FFF2-40B4-BE49-F238E27FC236}">
              <a16:creationId xmlns:a16="http://schemas.microsoft.com/office/drawing/2014/main" id="{00000000-0008-0000-0200-0000E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19" name="TextBox 1">
          <a:extLst>
            <a:ext uri="{FF2B5EF4-FFF2-40B4-BE49-F238E27FC236}">
              <a16:creationId xmlns:a16="http://schemas.microsoft.com/office/drawing/2014/main" id="{00000000-0008-0000-0200-0000E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0" name="TextBox 1">
          <a:extLst>
            <a:ext uri="{FF2B5EF4-FFF2-40B4-BE49-F238E27FC236}">
              <a16:creationId xmlns:a16="http://schemas.microsoft.com/office/drawing/2014/main" id="{00000000-0008-0000-0200-0000F0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1" name="TextBox 1">
          <a:extLst>
            <a:ext uri="{FF2B5EF4-FFF2-40B4-BE49-F238E27FC236}">
              <a16:creationId xmlns:a16="http://schemas.microsoft.com/office/drawing/2014/main" id="{00000000-0008-0000-0200-0000F1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2" name="TextBox 1">
          <a:extLst>
            <a:ext uri="{FF2B5EF4-FFF2-40B4-BE49-F238E27FC236}">
              <a16:creationId xmlns:a16="http://schemas.microsoft.com/office/drawing/2014/main" id="{00000000-0008-0000-0200-0000F2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3" name="TextBox 1">
          <a:extLst>
            <a:ext uri="{FF2B5EF4-FFF2-40B4-BE49-F238E27FC236}">
              <a16:creationId xmlns:a16="http://schemas.microsoft.com/office/drawing/2014/main" id="{00000000-0008-0000-0200-0000F3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4" name="TextBox 1">
          <a:extLst>
            <a:ext uri="{FF2B5EF4-FFF2-40B4-BE49-F238E27FC236}">
              <a16:creationId xmlns:a16="http://schemas.microsoft.com/office/drawing/2014/main" id="{00000000-0008-0000-0200-0000F4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5" name="TextBox 1">
          <a:extLst>
            <a:ext uri="{FF2B5EF4-FFF2-40B4-BE49-F238E27FC236}">
              <a16:creationId xmlns:a16="http://schemas.microsoft.com/office/drawing/2014/main" id="{00000000-0008-0000-0200-0000F5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6" name="TextBox 1">
          <a:extLst>
            <a:ext uri="{FF2B5EF4-FFF2-40B4-BE49-F238E27FC236}">
              <a16:creationId xmlns:a16="http://schemas.microsoft.com/office/drawing/2014/main" id="{00000000-0008-0000-0200-0000F6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7" name="TextBox 1">
          <a:extLst>
            <a:ext uri="{FF2B5EF4-FFF2-40B4-BE49-F238E27FC236}">
              <a16:creationId xmlns:a16="http://schemas.microsoft.com/office/drawing/2014/main" id="{00000000-0008-0000-0200-0000F7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8" name="TextBox 1">
          <a:extLst>
            <a:ext uri="{FF2B5EF4-FFF2-40B4-BE49-F238E27FC236}">
              <a16:creationId xmlns:a16="http://schemas.microsoft.com/office/drawing/2014/main" id="{00000000-0008-0000-0200-0000F8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29" name="TextBox 1">
          <a:extLst>
            <a:ext uri="{FF2B5EF4-FFF2-40B4-BE49-F238E27FC236}">
              <a16:creationId xmlns:a16="http://schemas.microsoft.com/office/drawing/2014/main" id="{00000000-0008-0000-0200-0000F9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0" name="TextBox 1">
          <a:extLst>
            <a:ext uri="{FF2B5EF4-FFF2-40B4-BE49-F238E27FC236}">
              <a16:creationId xmlns:a16="http://schemas.microsoft.com/office/drawing/2014/main" id="{00000000-0008-0000-0200-0000FA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1" name="TextBox 1">
          <a:extLst>
            <a:ext uri="{FF2B5EF4-FFF2-40B4-BE49-F238E27FC236}">
              <a16:creationId xmlns:a16="http://schemas.microsoft.com/office/drawing/2014/main" id="{00000000-0008-0000-0200-0000FB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2" name="TextBox 1">
          <a:extLst>
            <a:ext uri="{FF2B5EF4-FFF2-40B4-BE49-F238E27FC236}">
              <a16:creationId xmlns:a16="http://schemas.microsoft.com/office/drawing/2014/main" id="{00000000-0008-0000-0200-0000FC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3" name="TextBox 1">
          <a:extLst>
            <a:ext uri="{FF2B5EF4-FFF2-40B4-BE49-F238E27FC236}">
              <a16:creationId xmlns:a16="http://schemas.microsoft.com/office/drawing/2014/main" id="{00000000-0008-0000-0200-0000FD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4" name="TextBox 1">
          <a:extLst>
            <a:ext uri="{FF2B5EF4-FFF2-40B4-BE49-F238E27FC236}">
              <a16:creationId xmlns:a16="http://schemas.microsoft.com/office/drawing/2014/main" id="{00000000-0008-0000-0200-0000FE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5" name="TextBox 1">
          <a:extLst>
            <a:ext uri="{FF2B5EF4-FFF2-40B4-BE49-F238E27FC236}">
              <a16:creationId xmlns:a16="http://schemas.microsoft.com/office/drawing/2014/main" id="{00000000-0008-0000-0200-0000FF05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6" name="TextBox 1">
          <a:extLst>
            <a:ext uri="{FF2B5EF4-FFF2-40B4-BE49-F238E27FC236}">
              <a16:creationId xmlns:a16="http://schemas.microsoft.com/office/drawing/2014/main" id="{00000000-0008-0000-0200-00000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7" name="TextBox 1">
          <a:extLst>
            <a:ext uri="{FF2B5EF4-FFF2-40B4-BE49-F238E27FC236}">
              <a16:creationId xmlns:a16="http://schemas.microsoft.com/office/drawing/2014/main" id="{00000000-0008-0000-0200-00000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8" name="TextBox 1">
          <a:extLst>
            <a:ext uri="{FF2B5EF4-FFF2-40B4-BE49-F238E27FC236}">
              <a16:creationId xmlns:a16="http://schemas.microsoft.com/office/drawing/2014/main" id="{00000000-0008-0000-0200-00000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39" name="TextBox 1">
          <a:extLst>
            <a:ext uri="{FF2B5EF4-FFF2-40B4-BE49-F238E27FC236}">
              <a16:creationId xmlns:a16="http://schemas.microsoft.com/office/drawing/2014/main" id="{00000000-0008-0000-0200-00000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0" name="TextBox 1">
          <a:extLst>
            <a:ext uri="{FF2B5EF4-FFF2-40B4-BE49-F238E27FC236}">
              <a16:creationId xmlns:a16="http://schemas.microsoft.com/office/drawing/2014/main" id="{00000000-0008-0000-0200-00000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1" name="TextBox 1">
          <a:extLst>
            <a:ext uri="{FF2B5EF4-FFF2-40B4-BE49-F238E27FC236}">
              <a16:creationId xmlns:a16="http://schemas.microsoft.com/office/drawing/2014/main" id="{00000000-0008-0000-0200-00000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2" name="TextBox 1">
          <a:extLst>
            <a:ext uri="{FF2B5EF4-FFF2-40B4-BE49-F238E27FC236}">
              <a16:creationId xmlns:a16="http://schemas.microsoft.com/office/drawing/2014/main" id="{00000000-0008-0000-0200-00000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3" name="TextBox 1">
          <a:extLst>
            <a:ext uri="{FF2B5EF4-FFF2-40B4-BE49-F238E27FC236}">
              <a16:creationId xmlns:a16="http://schemas.microsoft.com/office/drawing/2014/main" id="{00000000-0008-0000-0200-00000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4" name="TextBox 1">
          <a:extLst>
            <a:ext uri="{FF2B5EF4-FFF2-40B4-BE49-F238E27FC236}">
              <a16:creationId xmlns:a16="http://schemas.microsoft.com/office/drawing/2014/main" id="{00000000-0008-0000-0200-00000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5" name="TextBox 1">
          <a:extLst>
            <a:ext uri="{FF2B5EF4-FFF2-40B4-BE49-F238E27FC236}">
              <a16:creationId xmlns:a16="http://schemas.microsoft.com/office/drawing/2014/main" id="{00000000-0008-0000-0200-00000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6" name="TextBox 1">
          <a:extLst>
            <a:ext uri="{FF2B5EF4-FFF2-40B4-BE49-F238E27FC236}">
              <a16:creationId xmlns:a16="http://schemas.microsoft.com/office/drawing/2014/main" id="{00000000-0008-0000-0200-00000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7" name="TextBox 1">
          <a:extLst>
            <a:ext uri="{FF2B5EF4-FFF2-40B4-BE49-F238E27FC236}">
              <a16:creationId xmlns:a16="http://schemas.microsoft.com/office/drawing/2014/main" id="{00000000-0008-0000-0200-00000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8" name="TextBox 1">
          <a:extLst>
            <a:ext uri="{FF2B5EF4-FFF2-40B4-BE49-F238E27FC236}">
              <a16:creationId xmlns:a16="http://schemas.microsoft.com/office/drawing/2014/main" id="{00000000-0008-0000-0200-00000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49" name="TextBox 1">
          <a:extLst>
            <a:ext uri="{FF2B5EF4-FFF2-40B4-BE49-F238E27FC236}">
              <a16:creationId xmlns:a16="http://schemas.microsoft.com/office/drawing/2014/main" id="{00000000-0008-0000-0200-00000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0" name="TextBox 1">
          <a:extLst>
            <a:ext uri="{FF2B5EF4-FFF2-40B4-BE49-F238E27FC236}">
              <a16:creationId xmlns:a16="http://schemas.microsoft.com/office/drawing/2014/main" id="{00000000-0008-0000-0200-00000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1" name="TextBox 1">
          <a:extLst>
            <a:ext uri="{FF2B5EF4-FFF2-40B4-BE49-F238E27FC236}">
              <a16:creationId xmlns:a16="http://schemas.microsoft.com/office/drawing/2014/main" id="{00000000-0008-0000-0200-00000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2" name="TextBox 1">
          <a:extLst>
            <a:ext uri="{FF2B5EF4-FFF2-40B4-BE49-F238E27FC236}">
              <a16:creationId xmlns:a16="http://schemas.microsoft.com/office/drawing/2014/main" id="{00000000-0008-0000-0200-00001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3" name="TextBox 1">
          <a:extLst>
            <a:ext uri="{FF2B5EF4-FFF2-40B4-BE49-F238E27FC236}">
              <a16:creationId xmlns:a16="http://schemas.microsoft.com/office/drawing/2014/main" id="{00000000-0008-0000-0200-00001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4" name="TextBox 1">
          <a:extLst>
            <a:ext uri="{FF2B5EF4-FFF2-40B4-BE49-F238E27FC236}">
              <a16:creationId xmlns:a16="http://schemas.microsoft.com/office/drawing/2014/main" id="{00000000-0008-0000-0200-00001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5" name="TextBox 1">
          <a:extLst>
            <a:ext uri="{FF2B5EF4-FFF2-40B4-BE49-F238E27FC236}">
              <a16:creationId xmlns:a16="http://schemas.microsoft.com/office/drawing/2014/main" id="{00000000-0008-0000-0200-00001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6" name="TextBox 1">
          <a:extLst>
            <a:ext uri="{FF2B5EF4-FFF2-40B4-BE49-F238E27FC236}">
              <a16:creationId xmlns:a16="http://schemas.microsoft.com/office/drawing/2014/main" id="{00000000-0008-0000-0200-00001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7" name="TextBox 1">
          <a:extLst>
            <a:ext uri="{FF2B5EF4-FFF2-40B4-BE49-F238E27FC236}">
              <a16:creationId xmlns:a16="http://schemas.microsoft.com/office/drawing/2014/main" id="{00000000-0008-0000-0200-00001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8" name="TextBox 1">
          <a:extLst>
            <a:ext uri="{FF2B5EF4-FFF2-40B4-BE49-F238E27FC236}">
              <a16:creationId xmlns:a16="http://schemas.microsoft.com/office/drawing/2014/main" id="{00000000-0008-0000-0200-00001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59" name="TextBox 1">
          <a:extLst>
            <a:ext uri="{FF2B5EF4-FFF2-40B4-BE49-F238E27FC236}">
              <a16:creationId xmlns:a16="http://schemas.microsoft.com/office/drawing/2014/main" id="{00000000-0008-0000-0200-00001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0" name="TextBox 1">
          <a:extLst>
            <a:ext uri="{FF2B5EF4-FFF2-40B4-BE49-F238E27FC236}">
              <a16:creationId xmlns:a16="http://schemas.microsoft.com/office/drawing/2014/main" id="{00000000-0008-0000-0200-00001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1" name="TextBox 1">
          <a:extLst>
            <a:ext uri="{FF2B5EF4-FFF2-40B4-BE49-F238E27FC236}">
              <a16:creationId xmlns:a16="http://schemas.microsoft.com/office/drawing/2014/main" id="{00000000-0008-0000-0200-00001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2" name="TextBox 1">
          <a:extLst>
            <a:ext uri="{FF2B5EF4-FFF2-40B4-BE49-F238E27FC236}">
              <a16:creationId xmlns:a16="http://schemas.microsoft.com/office/drawing/2014/main" id="{00000000-0008-0000-0200-00001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3" name="TextBox 1">
          <a:extLst>
            <a:ext uri="{FF2B5EF4-FFF2-40B4-BE49-F238E27FC236}">
              <a16:creationId xmlns:a16="http://schemas.microsoft.com/office/drawing/2014/main" id="{00000000-0008-0000-0200-00001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4" name="TextBox 1">
          <a:extLst>
            <a:ext uri="{FF2B5EF4-FFF2-40B4-BE49-F238E27FC236}">
              <a16:creationId xmlns:a16="http://schemas.microsoft.com/office/drawing/2014/main" id="{00000000-0008-0000-0200-00001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5" name="TextBox 1">
          <a:extLst>
            <a:ext uri="{FF2B5EF4-FFF2-40B4-BE49-F238E27FC236}">
              <a16:creationId xmlns:a16="http://schemas.microsoft.com/office/drawing/2014/main" id="{00000000-0008-0000-0200-00001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6" name="TextBox 1">
          <a:extLst>
            <a:ext uri="{FF2B5EF4-FFF2-40B4-BE49-F238E27FC236}">
              <a16:creationId xmlns:a16="http://schemas.microsoft.com/office/drawing/2014/main" id="{00000000-0008-0000-0200-00001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7" name="TextBox 1">
          <a:extLst>
            <a:ext uri="{FF2B5EF4-FFF2-40B4-BE49-F238E27FC236}">
              <a16:creationId xmlns:a16="http://schemas.microsoft.com/office/drawing/2014/main" id="{00000000-0008-0000-0200-00001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8" name="TextBox 1">
          <a:extLst>
            <a:ext uri="{FF2B5EF4-FFF2-40B4-BE49-F238E27FC236}">
              <a16:creationId xmlns:a16="http://schemas.microsoft.com/office/drawing/2014/main" id="{00000000-0008-0000-0200-00002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69" name="TextBox 1">
          <a:extLst>
            <a:ext uri="{FF2B5EF4-FFF2-40B4-BE49-F238E27FC236}">
              <a16:creationId xmlns:a16="http://schemas.microsoft.com/office/drawing/2014/main" id="{00000000-0008-0000-0200-00002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0" name="TextBox 1">
          <a:extLst>
            <a:ext uri="{FF2B5EF4-FFF2-40B4-BE49-F238E27FC236}">
              <a16:creationId xmlns:a16="http://schemas.microsoft.com/office/drawing/2014/main" id="{00000000-0008-0000-0200-00002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1" name="TextBox 1">
          <a:extLst>
            <a:ext uri="{FF2B5EF4-FFF2-40B4-BE49-F238E27FC236}">
              <a16:creationId xmlns:a16="http://schemas.microsoft.com/office/drawing/2014/main" id="{00000000-0008-0000-0200-00002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2" name="TextBox 1">
          <a:extLst>
            <a:ext uri="{FF2B5EF4-FFF2-40B4-BE49-F238E27FC236}">
              <a16:creationId xmlns:a16="http://schemas.microsoft.com/office/drawing/2014/main" id="{00000000-0008-0000-0200-00002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3" name="TextBox 1">
          <a:extLst>
            <a:ext uri="{FF2B5EF4-FFF2-40B4-BE49-F238E27FC236}">
              <a16:creationId xmlns:a16="http://schemas.microsoft.com/office/drawing/2014/main" id="{00000000-0008-0000-0200-00002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4" name="TextBox 1">
          <a:extLst>
            <a:ext uri="{FF2B5EF4-FFF2-40B4-BE49-F238E27FC236}">
              <a16:creationId xmlns:a16="http://schemas.microsoft.com/office/drawing/2014/main" id="{00000000-0008-0000-0200-00002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5" name="TextBox 1">
          <a:extLst>
            <a:ext uri="{FF2B5EF4-FFF2-40B4-BE49-F238E27FC236}">
              <a16:creationId xmlns:a16="http://schemas.microsoft.com/office/drawing/2014/main" id="{00000000-0008-0000-0200-00002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6" name="TextBox 1">
          <a:extLst>
            <a:ext uri="{FF2B5EF4-FFF2-40B4-BE49-F238E27FC236}">
              <a16:creationId xmlns:a16="http://schemas.microsoft.com/office/drawing/2014/main" id="{00000000-0008-0000-0200-00002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7" name="TextBox 1">
          <a:extLst>
            <a:ext uri="{FF2B5EF4-FFF2-40B4-BE49-F238E27FC236}">
              <a16:creationId xmlns:a16="http://schemas.microsoft.com/office/drawing/2014/main" id="{00000000-0008-0000-0200-00002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8" name="TextBox 1">
          <a:extLst>
            <a:ext uri="{FF2B5EF4-FFF2-40B4-BE49-F238E27FC236}">
              <a16:creationId xmlns:a16="http://schemas.microsoft.com/office/drawing/2014/main" id="{00000000-0008-0000-0200-00002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79" name="TextBox 1">
          <a:extLst>
            <a:ext uri="{FF2B5EF4-FFF2-40B4-BE49-F238E27FC236}">
              <a16:creationId xmlns:a16="http://schemas.microsoft.com/office/drawing/2014/main" id="{00000000-0008-0000-0200-00002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0" name="TextBox 1">
          <a:extLst>
            <a:ext uri="{FF2B5EF4-FFF2-40B4-BE49-F238E27FC236}">
              <a16:creationId xmlns:a16="http://schemas.microsoft.com/office/drawing/2014/main" id="{00000000-0008-0000-0200-00002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1" name="TextBox 1">
          <a:extLst>
            <a:ext uri="{FF2B5EF4-FFF2-40B4-BE49-F238E27FC236}">
              <a16:creationId xmlns:a16="http://schemas.microsoft.com/office/drawing/2014/main" id="{00000000-0008-0000-0200-00002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2" name="TextBox 1">
          <a:extLst>
            <a:ext uri="{FF2B5EF4-FFF2-40B4-BE49-F238E27FC236}">
              <a16:creationId xmlns:a16="http://schemas.microsoft.com/office/drawing/2014/main" id="{00000000-0008-0000-0200-00002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3" name="TextBox 1">
          <a:extLst>
            <a:ext uri="{FF2B5EF4-FFF2-40B4-BE49-F238E27FC236}">
              <a16:creationId xmlns:a16="http://schemas.microsoft.com/office/drawing/2014/main" id="{00000000-0008-0000-0200-00002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4" name="TextBox 1">
          <a:extLst>
            <a:ext uri="{FF2B5EF4-FFF2-40B4-BE49-F238E27FC236}">
              <a16:creationId xmlns:a16="http://schemas.microsoft.com/office/drawing/2014/main" id="{00000000-0008-0000-0200-00003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5" name="TextBox 1">
          <a:extLst>
            <a:ext uri="{FF2B5EF4-FFF2-40B4-BE49-F238E27FC236}">
              <a16:creationId xmlns:a16="http://schemas.microsoft.com/office/drawing/2014/main" id="{00000000-0008-0000-0200-00003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6" name="TextBox 1"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7" name="TextBox 1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8" name="TextBox 1">
          <a:extLst>
            <a:ext uri="{FF2B5EF4-FFF2-40B4-BE49-F238E27FC236}">
              <a16:creationId xmlns:a16="http://schemas.microsoft.com/office/drawing/2014/main" id="{00000000-0008-0000-0200-00003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89" name="TextBox 1">
          <a:extLst>
            <a:ext uri="{FF2B5EF4-FFF2-40B4-BE49-F238E27FC236}">
              <a16:creationId xmlns:a16="http://schemas.microsoft.com/office/drawing/2014/main" id="{00000000-0008-0000-0200-00003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0" name="TextBox 1">
          <a:extLst>
            <a:ext uri="{FF2B5EF4-FFF2-40B4-BE49-F238E27FC236}">
              <a16:creationId xmlns:a16="http://schemas.microsoft.com/office/drawing/2014/main" id="{00000000-0008-0000-0200-00003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1" name="TextBox 1">
          <a:extLst>
            <a:ext uri="{FF2B5EF4-FFF2-40B4-BE49-F238E27FC236}">
              <a16:creationId xmlns:a16="http://schemas.microsoft.com/office/drawing/2014/main" id="{00000000-0008-0000-0200-00003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2" name="TextBox 1">
          <a:extLst>
            <a:ext uri="{FF2B5EF4-FFF2-40B4-BE49-F238E27FC236}">
              <a16:creationId xmlns:a16="http://schemas.microsoft.com/office/drawing/2014/main" id="{00000000-0008-0000-0200-00003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3" name="TextBox 1">
          <a:extLst>
            <a:ext uri="{FF2B5EF4-FFF2-40B4-BE49-F238E27FC236}">
              <a16:creationId xmlns:a16="http://schemas.microsoft.com/office/drawing/2014/main" id="{00000000-0008-0000-0200-00003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4" name="TextBox 1">
          <a:extLst>
            <a:ext uri="{FF2B5EF4-FFF2-40B4-BE49-F238E27FC236}">
              <a16:creationId xmlns:a16="http://schemas.microsoft.com/office/drawing/2014/main" id="{00000000-0008-0000-0200-00003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5" name="TextBox 1">
          <a:extLst>
            <a:ext uri="{FF2B5EF4-FFF2-40B4-BE49-F238E27FC236}">
              <a16:creationId xmlns:a16="http://schemas.microsoft.com/office/drawing/2014/main" id="{00000000-0008-0000-0200-00003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6" name="TextBox 1">
          <a:extLst>
            <a:ext uri="{FF2B5EF4-FFF2-40B4-BE49-F238E27FC236}">
              <a16:creationId xmlns:a16="http://schemas.microsoft.com/office/drawing/2014/main" id="{00000000-0008-0000-0200-00003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7" name="TextBox 1">
          <a:extLst>
            <a:ext uri="{FF2B5EF4-FFF2-40B4-BE49-F238E27FC236}">
              <a16:creationId xmlns:a16="http://schemas.microsoft.com/office/drawing/2014/main" id="{00000000-0008-0000-0200-00003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8" name="TextBox 1">
          <a:extLst>
            <a:ext uri="{FF2B5EF4-FFF2-40B4-BE49-F238E27FC236}">
              <a16:creationId xmlns:a16="http://schemas.microsoft.com/office/drawing/2014/main" id="{00000000-0008-0000-0200-00003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599" name="TextBox 1">
          <a:extLst>
            <a:ext uri="{FF2B5EF4-FFF2-40B4-BE49-F238E27FC236}">
              <a16:creationId xmlns:a16="http://schemas.microsoft.com/office/drawing/2014/main" id="{00000000-0008-0000-0200-00003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0" name="TextBox 1">
          <a:extLst>
            <a:ext uri="{FF2B5EF4-FFF2-40B4-BE49-F238E27FC236}">
              <a16:creationId xmlns:a16="http://schemas.microsoft.com/office/drawing/2014/main" id="{00000000-0008-0000-0200-00004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1" name="TextBox 1">
          <a:extLst>
            <a:ext uri="{FF2B5EF4-FFF2-40B4-BE49-F238E27FC236}">
              <a16:creationId xmlns:a16="http://schemas.microsoft.com/office/drawing/2014/main" id="{00000000-0008-0000-0200-00004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2" name="TextBox 1">
          <a:extLst>
            <a:ext uri="{FF2B5EF4-FFF2-40B4-BE49-F238E27FC236}">
              <a16:creationId xmlns:a16="http://schemas.microsoft.com/office/drawing/2014/main" id="{00000000-0008-0000-0200-00004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3" name="TextBox 1">
          <a:extLst>
            <a:ext uri="{FF2B5EF4-FFF2-40B4-BE49-F238E27FC236}">
              <a16:creationId xmlns:a16="http://schemas.microsoft.com/office/drawing/2014/main" id="{00000000-0008-0000-0200-00004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4" name="TextBox 1">
          <a:extLst>
            <a:ext uri="{FF2B5EF4-FFF2-40B4-BE49-F238E27FC236}">
              <a16:creationId xmlns:a16="http://schemas.microsoft.com/office/drawing/2014/main" id="{00000000-0008-0000-0200-00004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5" name="TextBox 1">
          <a:extLst>
            <a:ext uri="{FF2B5EF4-FFF2-40B4-BE49-F238E27FC236}">
              <a16:creationId xmlns:a16="http://schemas.microsoft.com/office/drawing/2014/main" id="{00000000-0008-0000-0200-00004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6" name="TextBox 1">
          <a:extLst>
            <a:ext uri="{FF2B5EF4-FFF2-40B4-BE49-F238E27FC236}">
              <a16:creationId xmlns:a16="http://schemas.microsoft.com/office/drawing/2014/main" id="{00000000-0008-0000-0200-00004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7" name="TextBox 1">
          <a:extLst>
            <a:ext uri="{FF2B5EF4-FFF2-40B4-BE49-F238E27FC236}">
              <a16:creationId xmlns:a16="http://schemas.microsoft.com/office/drawing/2014/main" id="{00000000-0008-0000-0200-00004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8" name="TextBox 1">
          <a:extLst>
            <a:ext uri="{FF2B5EF4-FFF2-40B4-BE49-F238E27FC236}">
              <a16:creationId xmlns:a16="http://schemas.microsoft.com/office/drawing/2014/main" id="{00000000-0008-0000-0200-00004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09" name="TextBox 1">
          <a:extLst>
            <a:ext uri="{FF2B5EF4-FFF2-40B4-BE49-F238E27FC236}">
              <a16:creationId xmlns:a16="http://schemas.microsoft.com/office/drawing/2014/main" id="{00000000-0008-0000-0200-00004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0" name="TextBox 1">
          <a:extLst>
            <a:ext uri="{FF2B5EF4-FFF2-40B4-BE49-F238E27FC236}">
              <a16:creationId xmlns:a16="http://schemas.microsoft.com/office/drawing/2014/main" id="{00000000-0008-0000-0200-00004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1" name="TextBox 1">
          <a:extLst>
            <a:ext uri="{FF2B5EF4-FFF2-40B4-BE49-F238E27FC236}">
              <a16:creationId xmlns:a16="http://schemas.microsoft.com/office/drawing/2014/main" id="{00000000-0008-0000-0200-00004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2" name="TextBox 1">
          <a:extLst>
            <a:ext uri="{FF2B5EF4-FFF2-40B4-BE49-F238E27FC236}">
              <a16:creationId xmlns:a16="http://schemas.microsoft.com/office/drawing/2014/main" id="{00000000-0008-0000-0200-00004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3" name="TextBox 1">
          <a:extLst>
            <a:ext uri="{FF2B5EF4-FFF2-40B4-BE49-F238E27FC236}">
              <a16:creationId xmlns:a16="http://schemas.microsoft.com/office/drawing/2014/main" id="{00000000-0008-0000-0200-00004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4" name="TextBox 1">
          <a:extLst>
            <a:ext uri="{FF2B5EF4-FFF2-40B4-BE49-F238E27FC236}">
              <a16:creationId xmlns:a16="http://schemas.microsoft.com/office/drawing/2014/main" id="{00000000-0008-0000-0200-00004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5" name="TextBox 1">
          <a:extLst>
            <a:ext uri="{FF2B5EF4-FFF2-40B4-BE49-F238E27FC236}">
              <a16:creationId xmlns:a16="http://schemas.microsoft.com/office/drawing/2014/main" id="{00000000-0008-0000-0200-00004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6" name="TextBox 1">
          <a:extLst>
            <a:ext uri="{FF2B5EF4-FFF2-40B4-BE49-F238E27FC236}">
              <a16:creationId xmlns:a16="http://schemas.microsoft.com/office/drawing/2014/main" id="{00000000-0008-0000-0200-00005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7" name="TextBox 1">
          <a:extLst>
            <a:ext uri="{FF2B5EF4-FFF2-40B4-BE49-F238E27FC236}">
              <a16:creationId xmlns:a16="http://schemas.microsoft.com/office/drawing/2014/main" id="{00000000-0008-0000-0200-00005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8" name="TextBox 1">
          <a:extLst>
            <a:ext uri="{FF2B5EF4-FFF2-40B4-BE49-F238E27FC236}">
              <a16:creationId xmlns:a16="http://schemas.microsoft.com/office/drawing/2014/main" id="{00000000-0008-0000-0200-00005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19" name="TextBox 1">
          <a:extLst>
            <a:ext uri="{FF2B5EF4-FFF2-40B4-BE49-F238E27FC236}">
              <a16:creationId xmlns:a16="http://schemas.microsoft.com/office/drawing/2014/main" id="{00000000-0008-0000-0200-00005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0" name="TextBox 1">
          <a:extLst>
            <a:ext uri="{FF2B5EF4-FFF2-40B4-BE49-F238E27FC236}">
              <a16:creationId xmlns:a16="http://schemas.microsoft.com/office/drawing/2014/main" id="{00000000-0008-0000-0200-00005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1" name="TextBox 1">
          <a:extLst>
            <a:ext uri="{FF2B5EF4-FFF2-40B4-BE49-F238E27FC236}">
              <a16:creationId xmlns:a16="http://schemas.microsoft.com/office/drawing/2014/main" id="{00000000-0008-0000-0200-00005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2" name="TextBox 1">
          <a:extLst>
            <a:ext uri="{FF2B5EF4-FFF2-40B4-BE49-F238E27FC236}">
              <a16:creationId xmlns:a16="http://schemas.microsoft.com/office/drawing/2014/main" id="{00000000-0008-0000-0200-00005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3" name="TextBox 1">
          <a:extLst>
            <a:ext uri="{FF2B5EF4-FFF2-40B4-BE49-F238E27FC236}">
              <a16:creationId xmlns:a16="http://schemas.microsoft.com/office/drawing/2014/main" id="{00000000-0008-0000-0200-00005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4" name="TextBox 1">
          <a:extLst>
            <a:ext uri="{FF2B5EF4-FFF2-40B4-BE49-F238E27FC236}">
              <a16:creationId xmlns:a16="http://schemas.microsoft.com/office/drawing/2014/main" id="{00000000-0008-0000-0200-00005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5" name="TextBox 1">
          <a:extLst>
            <a:ext uri="{FF2B5EF4-FFF2-40B4-BE49-F238E27FC236}">
              <a16:creationId xmlns:a16="http://schemas.microsoft.com/office/drawing/2014/main" id="{00000000-0008-0000-0200-00005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6" name="TextBox 1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7" name="TextBox 1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8" name="TextBox 1">
          <a:extLst>
            <a:ext uri="{FF2B5EF4-FFF2-40B4-BE49-F238E27FC236}">
              <a16:creationId xmlns:a16="http://schemas.microsoft.com/office/drawing/2014/main" id="{00000000-0008-0000-0200-00005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29" name="TextBox 1">
          <a:extLst>
            <a:ext uri="{FF2B5EF4-FFF2-40B4-BE49-F238E27FC236}">
              <a16:creationId xmlns:a16="http://schemas.microsoft.com/office/drawing/2014/main" id="{00000000-0008-0000-0200-00005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0" name="TextBox 1">
          <a:extLst>
            <a:ext uri="{FF2B5EF4-FFF2-40B4-BE49-F238E27FC236}">
              <a16:creationId xmlns:a16="http://schemas.microsoft.com/office/drawing/2014/main" id="{00000000-0008-0000-0200-00005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1" name="TextBox 1">
          <a:extLst>
            <a:ext uri="{FF2B5EF4-FFF2-40B4-BE49-F238E27FC236}">
              <a16:creationId xmlns:a16="http://schemas.microsoft.com/office/drawing/2014/main" id="{00000000-0008-0000-0200-00005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2" name="TextBox 1">
          <a:extLst>
            <a:ext uri="{FF2B5EF4-FFF2-40B4-BE49-F238E27FC236}">
              <a16:creationId xmlns:a16="http://schemas.microsoft.com/office/drawing/2014/main" id="{00000000-0008-0000-0200-00006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3" name="TextBox 1">
          <a:extLst>
            <a:ext uri="{FF2B5EF4-FFF2-40B4-BE49-F238E27FC236}">
              <a16:creationId xmlns:a16="http://schemas.microsoft.com/office/drawing/2014/main" id="{00000000-0008-0000-0200-00006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4" name="TextBox 1">
          <a:extLst>
            <a:ext uri="{FF2B5EF4-FFF2-40B4-BE49-F238E27FC236}">
              <a16:creationId xmlns:a16="http://schemas.microsoft.com/office/drawing/2014/main" id="{00000000-0008-0000-0200-00006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5" name="TextBox 1">
          <a:extLst>
            <a:ext uri="{FF2B5EF4-FFF2-40B4-BE49-F238E27FC236}">
              <a16:creationId xmlns:a16="http://schemas.microsoft.com/office/drawing/2014/main" id="{00000000-0008-0000-0200-00006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6" name="TextBox 1">
          <a:extLst>
            <a:ext uri="{FF2B5EF4-FFF2-40B4-BE49-F238E27FC236}">
              <a16:creationId xmlns:a16="http://schemas.microsoft.com/office/drawing/2014/main" id="{00000000-0008-0000-0200-00006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7" name="TextBox 1">
          <a:extLst>
            <a:ext uri="{FF2B5EF4-FFF2-40B4-BE49-F238E27FC236}">
              <a16:creationId xmlns:a16="http://schemas.microsoft.com/office/drawing/2014/main" id="{00000000-0008-0000-0200-00006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8" name="TextBox 1">
          <a:extLst>
            <a:ext uri="{FF2B5EF4-FFF2-40B4-BE49-F238E27FC236}">
              <a16:creationId xmlns:a16="http://schemas.microsoft.com/office/drawing/2014/main" id="{00000000-0008-0000-0200-00006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39" name="TextBox 1">
          <a:extLst>
            <a:ext uri="{FF2B5EF4-FFF2-40B4-BE49-F238E27FC236}">
              <a16:creationId xmlns:a16="http://schemas.microsoft.com/office/drawing/2014/main" id="{00000000-0008-0000-0200-00006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0" name="TextBox 1">
          <a:extLst>
            <a:ext uri="{FF2B5EF4-FFF2-40B4-BE49-F238E27FC236}">
              <a16:creationId xmlns:a16="http://schemas.microsoft.com/office/drawing/2014/main" id="{00000000-0008-0000-0200-00006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1" name="TextBox 1">
          <a:extLst>
            <a:ext uri="{FF2B5EF4-FFF2-40B4-BE49-F238E27FC236}">
              <a16:creationId xmlns:a16="http://schemas.microsoft.com/office/drawing/2014/main" id="{00000000-0008-0000-0200-00006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2" name="TextBox 1">
          <a:extLst>
            <a:ext uri="{FF2B5EF4-FFF2-40B4-BE49-F238E27FC236}">
              <a16:creationId xmlns:a16="http://schemas.microsoft.com/office/drawing/2014/main" id="{00000000-0008-0000-0200-00006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3" name="TextBox 1">
          <a:extLst>
            <a:ext uri="{FF2B5EF4-FFF2-40B4-BE49-F238E27FC236}">
              <a16:creationId xmlns:a16="http://schemas.microsoft.com/office/drawing/2014/main" id="{00000000-0008-0000-0200-00006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4" name="TextBox 1">
          <a:extLst>
            <a:ext uri="{FF2B5EF4-FFF2-40B4-BE49-F238E27FC236}">
              <a16:creationId xmlns:a16="http://schemas.microsoft.com/office/drawing/2014/main" id="{00000000-0008-0000-0200-00006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5" name="TextBox 1">
          <a:extLst>
            <a:ext uri="{FF2B5EF4-FFF2-40B4-BE49-F238E27FC236}">
              <a16:creationId xmlns:a16="http://schemas.microsoft.com/office/drawing/2014/main" id="{00000000-0008-0000-0200-00006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6" name="TextBox 1">
          <a:extLst>
            <a:ext uri="{FF2B5EF4-FFF2-40B4-BE49-F238E27FC236}">
              <a16:creationId xmlns:a16="http://schemas.microsoft.com/office/drawing/2014/main" id="{00000000-0008-0000-0200-00006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7" name="TextBox 1">
          <a:extLst>
            <a:ext uri="{FF2B5EF4-FFF2-40B4-BE49-F238E27FC236}">
              <a16:creationId xmlns:a16="http://schemas.microsoft.com/office/drawing/2014/main" id="{00000000-0008-0000-0200-00006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8" name="TextBox 1">
          <a:extLst>
            <a:ext uri="{FF2B5EF4-FFF2-40B4-BE49-F238E27FC236}">
              <a16:creationId xmlns:a16="http://schemas.microsoft.com/office/drawing/2014/main" id="{00000000-0008-0000-0200-00007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49" name="TextBox 1">
          <a:extLst>
            <a:ext uri="{FF2B5EF4-FFF2-40B4-BE49-F238E27FC236}">
              <a16:creationId xmlns:a16="http://schemas.microsoft.com/office/drawing/2014/main" id="{00000000-0008-0000-0200-00007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0" name="TextBox 1">
          <a:extLst>
            <a:ext uri="{FF2B5EF4-FFF2-40B4-BE49-F238E27FC236}">
              <a16:creationId xmlns:a16="http://schemas.microsoft.com/office/drawing/2014/main" id="{00000000-0008-0000-0200-00007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1" name="TextBox 1">
          <a:extLst>
            <a:ext uri="{FF2B5EF4-FFF2-40B4-BE49-F238E27FC236}">
              <a16:creationId xmlns:a16="http://schemas.microsoft.com/office/drawing/2014/main" id="{00000000-0008-0000-0200-00007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2" name="TextBox 1">
          <a:extLst>
            <a:ext uri="{FF2B5EF4-FFF2-40B4-BE49-F238E27FC236}">
              <a16:creationId xmlns:a16="http://schemas.microsoft.com/office/drawing/2014/main" id="{00000000-0008-0000-0200-00007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3" name="TextBox 1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4" name="TextBox 1">
          <a:extLst>
            <a:ext uri="{FF2B5EF4-FFF2-40B4-BE49-F238E27FC236}">
              <a16:creationId xmlns:a16="http://schemas.microsoft.com/office/drawing/2014/main" id="{00000000-0008-0000-0200-00007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5" name="TextBox 1">
          <a:extLst>
            <a:ext uri="{FF2B5EF4-FFF2-40B4-BE49-F238E27FC236}">
              <a16:creationId xmlns:a16="http://schemas.microsoft.com/office/drawing/2014/main" id="{00000000-0008-0000-0200-00007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6" name="TextBox 1">
          <a:extLst>
            <a:ext uri="{FF2B5EF4-FFF2-40B4-BE49-F238E27FC236}">
              <a16:creationId xmlns:a16="http://schemas.microsoft.com/office/drawing/2014/main" id="{00000000-0008-0000-0200-00007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7" name="TextBox 1">
          <a:extLst>
            <a:ext uri="{FF2B5EF4-FFF2-40B4-BE49-F238E27FC236}">
              <a16:creationId xmlns:a16="http://schemas.microsoft.com/office/drawing/2014/main" id="{00000000-0008-0000-0200-00007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8" name="TextBox 1">
          <a:extLst>
            <a:ext uri="{FF2B5EF4-FFF2-40B4-BE49-F238E27FC236}">
              <a16:creationId xmlns:a16="http://schemas.microsoft.com/office/drawing/2014/main" id="{00000000-0008-0000-0200-00007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59" name="TextBox 1">
          <a:extLst>
            <a:ext uri="{FF2B5EF4-FFF2-40B4-BE49-F238E27FC236}">
              <a16:creationId xmlns:a16="http://schemas.microsoft.com/office/drawing/2014/main" id="{00000000-0008-0000-0200-00007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0" name="TextBox 1">
          <a:extLst>
            <a:ext uri="{FF2B5EF4-FFF2-40B4-BE49-F238E27FC236}">
              <a16:creationId xmlns:a16="http://schemas.microsoft.com/office/drawing/2014/main" id="{00000000-0008-0000-0200-00007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1" name="TextBox 1">
          <a:extLst>
            <a:ext uri="{FF2B5EF4-FFF2-40B4-BE49-F238E27FC236}">
              <a16:creationId xmlns:a16="http://schemas.microsoft.com/office/drawing/2014/main" id="{00000000-0008-0000-0200-00007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2" name="TextBox 1">
          <a:extLst>
            <a:ext uri="{FF2B5EF4-FFF2-40B4-BE49-F238E27FC236}">
              <a16:creationId xmlns:a16="http://schemas.microsoft.com/office/drawing/2014/main" id="{00000000-0008-0000-0200-00007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3" name="TextBox 1">
          <a:extLst>
            <a:ext uri="{FF2B5EF4-FFF2-40B4-BE49-F238E27FC236}">
              <a16:creationId xmlns:a16="http://schemas.microsoft.com/office/drawing/2014/main" id="{00000000-0008-0000-0200-00007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4" name="TextBox 1">
          <a:extLst>
            <a:ext uri="{FF2B5EF4-FFF2-40B4-BE49-F238E27FC236}">
              <a16:creationId xmlns:a16="http://schemas.microsoft.com/office/drawing/2014/main" id="{00000000-0008-0000-0200-00008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5" name="TextBox 1">
          <a:extLst>
            <a:ext uri="{FF2B5EF4-FFF2-40B4-BE49-F238E27FC236}">
              <a16:creationId xmlns:a16="http://schemas.microsoft.com/office/drawing/2014/main" id="{00000000-0008-0000-0200-00008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6" name="TextBox 1">
          <a:extLst>
            <a:ext uri="{FF2B5EF4-FFF2-40B4-BE49-F238E27FC236}">
              <a16:creationId xmlns:a16="http://schemas.microsoft.com/office/drawing/2014/main" id="{00000000-0008-0000-0200-00008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7" name="TextBox 1">
          <a:extLst>
            <a:ext uri="{FF2B5EF4-FFF2-40B4-BE49-F238E27FC236}">
              <a16:creationId xmlns:a16="http://schemas.microsoft.com/office/drawing/2014/main" id="{00000000-0008-0000-0200-00008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8" name="TextBox 1">
          <a:extLst>
            <a:ext uri="{FF2B5EF4-FFF2-40B4-BE49-F238E27FC236}">
              <a16:creationId xmlns:a16="http://schemas.microsoft.com/office/drawing/2014/main" id="{00000000-0008-0000-0200-00008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69" name="TextBox 1">
          <a:extLst>
            <a:ext uri="{FF2B5EF4-FFF2-40B4-BE49-F238E27FC236}">
              <a16:creationId xmlns:a16="http://schemas.microsoft.com/office/drawing/2014/main" id="{00000000-0008-0000-0200-00008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0" name="TextBox 1">
          <a:extLst>
            <a:ext uri="{FF2B5EF4-FFF2-40B4-BE49-F238E27FC236}">
              <a16:creationId xmlns:a16="http://schemas.microsoft.com/office/drawing/2014/main" id="{00000000-0008-0000-0200-00008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1" name="TextBox 1">
          <a:extLst>
            <a:ext uri="{FF2B5EF4-FFF2-40B4-BE49-F238E27FC236}">
              <a16:creationId xmlns:a16="http://schemas.microsoft.com/office/drawing/2014/main" id="{00000000-0008-0000-0200-00008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2" name="TextBox 1">
          <a:extLst>
            <a:ext uri="{FF2B5EF4-FFF2-40B4-BE49-F238E27FC236}">
              <a16:creationId xmlns:a16="http://schemas.microsoft.com/office/drawing/2014/main" id="{00000000-0008-0000-0200-00008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3" name="TextBox 1">
          <a:extLst>
            <a:ext uri="{FF2B5EF4-FFF2-40B4-BE49-F238E27FC236}">
              <a16:creationId xmlns:a16="http://schemas.microsoft.com/office/drawing/2014/main" id="{00000000-0008-0000-0200-00008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4" name="TextBox 1">
          <a:extLst>
            <a:ext uri="{FF2B5EF4-FFF2-40B4-BE49-F238E27FC236}">
              <a16:creationId xmlns:a16="http://schemas.microsoft.com/office/drawing/2014/main" id="{00000000-0008-0000-0200-00008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5" name="TextBox 1">
          <a:extLst>
            <a:ext uri="{FF2B5EF4-FFF2-40B4-BE49-F238E27FC236}">
              <a16:creationId xmlns:a16="http://schemas.microsoft.com/office/drawing/2014/main" id="{00000000-0008-0000-0200-00008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6" name="TextBox 1">
          <a:extLst>
            <a:ext uri="{FF2B5EF4-FFF2-40B4-BE49-F238E27FC236}">
              <a16:creationId xmlns:a16="http://schemas.microsoft.com/office/drawing/2014/main" id="{00000000-0008-0000-0200-00008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7" name="TextBox 1">
          <a:extLst>
            <a:ext uri="{FF2B5EF4-FFF2-40B4-BE49-F238E27FC236}">
              <a16:creationId xmlns:a16="http://schemas.microsoft.com/office/drawing/2014/main" id="{00000000-0008-0000-0200-00008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8" name="TextBox 1">
          <a:extLst>
            <a:ext uri="{FF2B5EF4-FFF2-40B4-BE49-F238E27FC236}">
              <a16:creationId xmlns:a16="http://schemas.microsoft.com/office/drawing/2014/main" id="{00000000-0008-0000-0200-00008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79" name="TextBox 1">
          <a:extLst>
            <a:ext uri="{FF2B5EF4-FFF2-40B4-BE49-F238E27FC236}">
              <a16:creationId xmlns:a16="http://schemas.microsoft.com/office/drawing/2014/main" id="{00000000-0008-0000-0200-00008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0" name="TextBox 1">
          <a:extLst>
            <a:ext uri="{FF2B5EF4-FFF2-40B4-BE49-F238E27FC236}">
              <a16:creationId xmlns:a16="http://schemas.microsoft.com/office/drawing/2014/main" id="{00000000-0008-0000-0200-00009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1" name="TextBox 1">
          <a:extLst>
            <a:ext uri="{FF2B5EF4-FFF2-40B4-BE49-F238E27FC236}">
              <a16:creationId xmlns:a16="http://schemas.microsoft.com/office/drawing/2014/main" id="{00000000-0008-0000-0200-00009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2" name="TextBox 1">
          <a:extLst>
            <a:ext uri="{FF2B5EF4-FFF2-40B4-BE49-F238E27FC236}">
              <a16:creationId xmlns:a16="http://schemas.microsoft.com/office/drawing/2014/main" id="{00000000-0008-0000-0200-00009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3" name="TextBox 1">
          <a:extLst>
            <a:ext uri="{FF2B5EF4-FFF2-40B4-BE49-F238E27FC236}">
              <a16:creationId xmlns:a16="http://schemas.microsoft.com/office/drawing/2014/main" id="{00000000-0008-0000-0200-00009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4" name="TextBox 1">
          <a:extLst>
            <a:ext uri="{FF2B5EF4-FFF2-40B4-BE49-F238E27FC236}">
              <a16:creationId xmlns:a16="http://schemas.microsoft.com/office/drawing/2014/main" id="{00000000-0008-0000-0200-00009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5" name="TextBox 1">
          <a:extLst>
            <a:ext uri="{FF2B5EF4-FFF2-40B4-BE49-F238E27FC236}">
              <a16:creationId xmlns:a16="http://schemas.microsoft.com/office/drawing/2014/main" id="{00000000-0008-0000-0200-00009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6" name="TextBox 1">
          <a:extLst>
            <a:ext uri="{FF2B5EF4-FFF2-40B4-BE49-F238E27FC236}">
              <a16:creationId xmlns:a16="http://schemas.microsoft.com/office/drawing/2014/main" id="{00000000-0008-0000-0200-00009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7" name="TextBox 1">
          <a:extLst>
            <a:ext uri="{FF2B5EF4-FFF2-40B4-BE49-F238E27FC236}">
              <a16:creationId xmlns:a16="http://schemas.microsoft.com/office/drawing/2014/main" id="{00000000-0008-0000-0200-00009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8" name="TextBox 1">
          <a:extLst>
            <a:ext uri="{FF2B5EF4-FFF2-40B4-BE49-F238E27FC236}">
              <a16:creationId xmlns:a16="http://schemas.microsoft.com/office/drawing/2014/main" id="{00000000-0008-0000-0200-00009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89" name="TextBox 1">
          <a:extLst>
            <a:ext uri="{FF2B5EF4-FFF2-40B4-BE49-F238E27FC236}">
              <a16:creationId xmlns:a16="http://schemas.microsoft.com/office/drawing/2014/main" id="{00000000-0008-0000-0200-00009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0" name="TextBox 1">
          <a:extLst>
            <a:ext uri="{FF2B5EF4-FFF2-40B4-BE49-F238E27FC236}">
              <a16:creationId xmlns:a16="http://schemas.microsoft.com/office/drawing/2014/main" id="{00000000-0008-0000-0200-00009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1" name="TextBox 1">
          <a:extLst>
            <a:ext uri="{FF2B5EF4-FFF2-40B4-BE49-F238E27FC236}">
              <a16:creationId xmlns:a16="http://schemas.microsoft.com/office/drawing/2014/main" id="{00000000-0008-0000-0200-00009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2" name="TextBox 1">
          <a:extLst>
            <a:ext uri="{FF2B5EF4-FFF2-40B4-BE49-F238E27FC236}">
              <a16:creationId xmlns:a16="http://schemas.microsoft.com/office/drawing/2014/main" id="{00000000-0008-0000-0200-00009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3" name="TextBox 1">
          <a:extLst>
            <a:ext uri="{FF2B5EF4-FFF2-40B4-BE49-F238E27FC236}">
              <a16:creationId xmlns:a16="http://schemas.microsoft.com/office/drawing/2014/main" id="{00000000-0008-0000-0200-00009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4" name="TextBox 1">
          <a:extLst>
            <a:ext uri="{FF2B5EF4-FFF2-40B4-BE49-F238E27FC236}">
              <a16:creationId xmlns:a16="http://schemas.microsoft.com/office/drawing/2014/main" id="{00000000-0008-0000-0200-00009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5" name="TextBox 1">
          <a:extLst>
            <a:ext uri="{FF2B5EF4-FFF2-40B4-BE49-F238E27FC236}">
              <a16:creationId xmlns:a16="http://schemas.microsoft.com/office/drawing/2014/main" id="{00000000-0008-0000-0200-00009F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6" name="TextBox 1">
          <a:extLst>
            <a:ext uri="{FF2B5EF4-FFF2-40B4-BE49-F238E27FC236}">
              <a16:creationId xmlns:a16="http://schemas.microsoft.com/office/drawing/2014/main" id="{00000000-0008-0000-0200-0000A0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7" name="TextBox 1">
          <a:extLst>
            <a:ext uri="{FF2B5EF4-FFF2-40B4-BE49-F238E27FC236}">
              <a16:creationId xmlns:a16="http://schemas.microsoft.com/office/drawing/2014/main" id="{00000000-0008-0000-0200-0000A1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8" name="TextBox 1">
          <a:extLst>
            <a:ext uri="{FF2B5EF4-FFF2-40B4-BE49-F238E27FC236}">
              <a16:creationId xmlns:a16="http://schemas.microsoft.com/office/drawing/2014/main" id="{00000000-0008-0000-0200-0000A2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699" name="TextBox 1">
          <a:extLst>
            <a:ext uri="{FF2B5EF4-FFF2-40B4-BE49-F238E27FC236}">
              <a16:creationId xmlns:a16="http://schemas.microsoft.com/office/drawing/2014/main" id="{00000000-0008-0000-0200-0000A3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0" name="TextBox 1">
          <a:extLst>
            <a:ext uri="{FF2B5EF4-FFF2-40B4-BE49-F238E27FC236}">
              <a16:creationId xmlns:a16="http://schemas.microsoft.com/office/drawing/2014/main" id="{00000000-0008-0000-0200-0000A4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1" name="TextBox 1">
          <a:extLst>
            <a:ext uri="{FF2B5EF4-FFF2-40B4-BE49-F238E27FC236}">
              <a16:creationId xmlns:a16="http://schemas.microsoft.com/office/drawing/2014/main" id="{00000000-0008-0000-0200-0000A5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2" name="TextBox 1">
          <a:extLst>
            <a:ext uri="{FF2B5EF4-FFF2-40B4-BE49-F238E27FC236}">
              <a16:creationId xmlns:a16="http://schemas.microsoft.com/office/drawing/2014/main" id="{00000000-0008-0000-0200-0000A6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3" name="TextBox 1">
          <a:extLst>
            <a:ext uri="{FF2B5EF4-FFF2-40B4-BE49-F238E27FC236}">
              <a16:creationId xmlns:a16="http://schemas.microsoft.com/office/drawing/2014/main" id="{00000000-0008-0000-0200-0000A7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4" name="TextBox 1">
          <a:extLst>
            <a:ext uri="{FF2B5EF4-FFF2-40B4-BE49-F238E27FC236}">
              <a16:creationId xmlns:a16="http://schemas.microsoft.com/office/drawing/2014/main" id="{00000000-0008-0000-0200-0000A8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5" name="TextBox 1">
          <a:extLst>
            <a:ext uri="{FF2B5EF4-FFF2-40B4-BE49-F238E27FC236}">
              <a16:creationId xmlns:a16="http://schemas.microsoft.com/office/drawing/2014/main" id="{00000000-0008-0000-0200-0000A9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6" name="TextBox 1">
          <a:extLst>
            <a:ext uri="{FF2B5EF4-FFF2-40B4-BE49-F238E27FC236}">
              <a16:creationId xmlns:a16="http://schemas.microsoft.com/office/drawing/2014/main" id="{00000000-0008-0000-0200-0000AA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7" name="TextBox 1">
          <a:extLst>
            <a:ext uri="{FF2B5EF4-FFF2-40B4-BE49-F238E27FC236}">
              <a16:creationId xmlns:a16="http://schemas.microsoft.com/office/drawing/2014/main" id="{00000000-0008-0000-0200-0000AB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8" name="TextBox 1">
          <a:extLst>
            <a:ext uri="{FF2B5EF4-FFF2-40B4-BE49-F238E27FC236}">
              <a16:creationId xmlns:a16="http://schemas.microsoft.com/office/drawing/2014/main" id="{00000000-0008-0000-0200-0000AC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09" name="TextBox 1">
          <a:extLst>
            <a:ext uri="{FF2B5EF4-FFF2-40B4-BE49-F238E27FC236}">
              <a16:creationId xmlns:a16="http://schemas.microsoft.com/office/drawing/2014/main" id="{00000000-0008-0000-0200-0000AD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521</xdr:row>
      <xdr:rowOff>0</xdr:rowOff>
    </xdr:from>
    <xdr:ext cx="184731" cy="264560"/>
    <xdr:sp macro="" textlink="">
      <xdr:nvSpPr>
        <xdr:cNvPr id="1710" name="TextBox 1">
          <a:extLst>
            <a:ext uri="{FF2B5EF4-FFF2-40B4-BE49-F238E27FC236}">
              <a16:creationId xmlns:a16="http://schemas.microsoft.com/office/drawing/2014/main" id="{00000000-0008-0000-0200-0000AE060000}"/>
            </a:ext>
          </a:extLst>
        </xdr:cNvPr>
        <xdr:cNvSpPr txBox="1"/>
      </xdr:nvSpPr>
      <xdr:spPr>
        <a:xfrm>
          <a:off x="2352675" y="1752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539</xdr:row>
      <xdr:rowOff>0</xdr:rowOff>
    </xdr:from>
    <xdr:ext cx="184731" cy="264560"/>
    <xdr:sp macro="" textlink="">
      <xdr:nvSpPr>
        <xdr:cNvPr id="1711" name="TextBox 1">
          <a:extLst>
            <a:ext uri="{FF2B5EF4-FFF2-40B4-BE49-F238E27FC236}">
              <a16:creationId xmlns:a16="http://schemas.microsoft.com/office/drawing/2014/main" id="{00000000-0008-0000-0200-0000AF060000}"/>
            </a:ext>
          </a:extLst>
        </xdr:cNvPr>
        <xdr:cNvSpPr txBox="1"/>
      </xdr:nvSpPr>
      <xdr:spPr>
        <a:xfrm>
          <a:off x="2352675" y="25693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539</xdr:row>
      <xdr:rowOff>0</xdr:rowOff>
    </xdr:from>
    <xdr:ext cx="184731" cy="264560"/>
    <xdr:sp macro="" textlink="">
      <xdr:nvSpPr>
        <xdr:cNvPr id="1712" name="TextBox 1">
          <a:extLst>
            <a:ext uri="{FF2B5EF4-FFF2-40B4-BE49-F238E27FC236}">
              <a16:creationId xmlns:a16="http://schemas.microsoft.com/office/drawing/2014/main" id="{00000000-0008-0000-0200-0000B0060000}"/>
            </a:ext>
          </a:extLst>
        </xdr:cNvPr>
        <xdr:cNvSpPr txBox="1"/>
      </xdr:nvSpPr>
      <xdr:spPr>
        <a:xfrm>
          <a:off x="2352675" y="25693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539</xdr:row>
      <xdr:rowOff>0</xdr:rowOff>
    </xdr:from>
    <xdr:ext cx="184731" cy="264560"/>
    <xdr:sp macro="" textlink="">
      <xdr:nvSpPr>
        <xdr:cNvPr id="1713" name="TextBox 1">
          <a:extLst>
            <a:ext uri="{FF2B5EF4-FFF2-40B4-BE49-F238E27FC236}">
              <a16:creationId xmlns:a16="http://schemas.microsoft.com/office/drawing/2014/main" id="{00000000-0008-0000-0200-0000B1060000}"/>
            </a:ext>
          </a:extLst>
        </xdr:cNvPr>
        <xdr:cNvSpPr txBox="1"/>
      </xdr:nvSpPr>
      <xdr:spPr>
        <a:xfrm>
          <a:off x="2352675" y="25693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539</xdr:row>
      <xdr:rowOff>0</xdr:rowOff>
    </xdr:from>
    <xdr:ext cx="184731" cy="264560"/>
    <xdr:sp macro="" textlink="">
      <xdr:nvSpPr>
        <xdr:cNvPr id="1714" name="TextBox 1">
          <a:extLst>
            <a:ext uri="{FF2B5EF4-FFF2-40B4-BE49-F238E27FC236}">
              <a16:creationId xmlns:a16="http://schemas.microsoft.com/office/drawing/2014/main" id="{00000000-0008-0000-0200-0000B2060000}"/>
            </a:ext>
          </a:extLst>
        </xdr:cNvPr>
        <xdr:cNvSpPr txBox="1"/>
      </xdr:nvSpPr>
      <xdr:spPr>
        <a:xfrm>
          <a:off x="2352675" y="25693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539</xdr:row>
      <xdr:rowOff>0</xdr:rowOff>
    </xdr:from>
    <xdr:ext cx="184731" cy="264560"/>
    <xdr:sp macro="" textlink="">
      <xdr:nvSpPr>
        <xdr:cNvPr id="1715" name="TextBox 1">
          <a:extLst>
            <a:ext uri="{FF2B5EF4-FFF2-40B4-BE49-F238E27FC236}">
              <a16:creationId xmlns:a16="http://schemas.microsoft.com/office/drawing/2014/main" id="{00000000-0008-0000-0200-0000B3060000}"/>
            </a:ext>
          </a:extLst>
        </xdr:cNvPr>
        <xdr:cNvSpPr txBox="1"/>
      </xdr:nvSpPr>
      <xdr:spPr>
        <a:xfrm>
          <a:off x="2352675" y="25693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539</xdr:row>
      <xdr:rowOff>0</xdr:rowOff>
    </xdr:from>
    <xdr:ext cx="184731" cy="264560"/>
    <xdr:sp macro="" textlink="">
      <xdr:nvSpPr>
        <xdr:cNvPr id="1716" name="TextBox 1">
          <a:extLst>
            <a:ext uri="{FF2B5EF4-FFF2-40B4-BE49-F238E27FC236}">
              <a16:creationId xmlns:a16="http://schemas.microsoft.com/office/drawing/2014/main" id="{00000000-0008-0000-0200-0000B4060000}"/>
            </a:ext>
          </a:extLst>
        </xdr:cNvPr>
        <xdr:cNvSpPr txBox="1"/>
      </xdr:nvSpPr>
      <xdr:spPr>
        <a:xfrm>
          <a:off x="2352675" y="25693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17" name="TextBox 1">
          <a:extLst>
            <a:ext uri="{FF2B5EF4-FFF2-40B4-BE49-F238E27FC236}">
              <a16:creationId xmlns:a16="http://schemas.microsoft.com/office/drawing/2014/main" id="{6AD77CF0-02AD-4D6D-8B63-E0BA330F294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18" name="TextBox 1">
          <a:extLst>
            <a:ext uri="{FF2B5EF4-FFF2-40B4-BE49-F238E27FC236}">
              <a16:creationId xmlns:a16="http://schemas.microsoft.com/office/drawing/2014/main" id="{30C13372-AB02-4743-BA1A-37722059E01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19" name="TextBox 1">
          <a:extLst>
            <a:ext uri="{FF2B5EF4-FFF2-40B4-BE49-F238E27FC236}">
              <a16:creationId xmlns:a16="http://schemas.microsoft.com/office/drawing/2014/main" id="{CD17C3E3-A355-4E34-8123-195CBABA530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0" name="TextBox 1">
          <a:extLst>
            <a:ext uri="{FF2B5EF4-FFF2-40B4-BE49-F238E27FC236}">
              <a16:creationId xmlns:a16="http://schemas.microsoft.com/office/drawing/2014/main" id="{F35B4881-351E-4C50-AB16-6B623C8BAE1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1" name="TextBox 1">
          <a:extLst>
            <a:ext uri="{FF2B5EF4-FFF2-40B4-BE49-F238E27FC236}">
              <a16:creationId xmlns:a16="http://schemas.microsoft.com/office/drawing/2014/main" id="{D7F731B3-E4EF-4411-AD96-983FD273A6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2" name="TextBox 1">
          <a:extLst>
            <a:ext uri="{FF2B5EF4-FFF2-40B4-BE49-F238E27FC236}">
              <a16:creationId xmlns:a16="http://schemas.microsoft.com/office/drawing/2014/main" id="{161EF84B-5162-4197-B197-637F1BD8B3E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3" name="TextBox 1">
          <a:extLst>
            <a:ext uri="{FF2B5EF4-FFF2-40B4-BE49-F238E27FC236}">
              <a16:creationId xmlns:a16="http://schemas.microsoft.com/office/drawing/2014/main" id="{029421F3-5D2A-4C6C-8F2A-764CA0DC707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4" name="TextBox 1">
          <a:extLst>
            <a:ext uri="{FF2B5EF4-FFF2-40B4-BE49-F238E27FC236}">
              <a16:creationId xmlns:a16="http://schemas.microsoft.com/office/drawing/2014/main" id="{183816B1-6CFE-480F-BCAC-6D973D55C07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5" name="TextBox 1">
          <a:extLst>
            <a:ext uri="{FF2B5EF4-FFF2-40B4-BE49-F238E27FC236}">
              <a16:creationId xmlns:a16="http://schemas.microsoft.com/office/drawing/2014/main" id="{EF730BFA-27DA-4B28-A0F0-4EBED80B84D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6" name="TextBox 1">
          <a:extLst>
            <a:ext uri="{FF2B5EF4-FFF2-40B4-BE49-F238E27FC236}">
              <a16:creationId xmlns:a16="http://schemas.microsoft.com/office/drawing/2014/main" id="{84E50548-5458-4F3A-A2A8-4ABF5E2CFC4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7" name="TextBox 1">
          <a:extLst>
            <a:ext uri="{FF2B5EF4-FFF2-40B4-BE49-F238E27FC236}">
              <a16:creationId xmlns:a16="http://schemas.microsoft.com/office/drawing/2014/main" id="{8DDC43FE-55AC-4D39-B0BB-A554D0A2E8D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8" name="TextBox 1">
          <a:extLst>
            <a:ext uri="{FF2B5EF4-FFF2-40B4-BE49-F238E27FC236}">
              <a16:creationId xmlns:a16="http://schemas.microsoft.com/office/drawing/2014/main" id="{C3F2726C-55EB-44CC-A42D-2157A5BFFFD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29" name="TextBox 1">
          <a:extLst>
            <a:ext uri="{FF2B5EF4-FFF2-40B4-BE49-F238E27FC236}">
              <a16:creationId xmlns:a16="http://schemas.microsoft.com/office/drawing/2014/main" id="{D210F95F-1C53-45C6-A974-8AFCA3180A6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0" name="TextBox 1">
          <a:extLst>
            <a:ext uri="{FF2B5EF4-FFF2-40B4-BE49-F238E27FC236}">
              <a16:creationId xmlns:a16="http://schemas.microsoft.com/office/drawing/2014/main" id="{27143739-0190-4396-A0B3-D92A111346F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1" name="TextBox 1">
          <a:extLst>
            <a:ext uri="{FF2B5EF4-FFF2-40B4-BE49-F238E27FC236}">
              <a16:creationId xmlns:a16="http://schemas.microsoft.com/office/drawing/2014/main" id="{B7E86015-061C-4DB7-86EC-CF317D13745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2" name="TextBox 1">
          <a:extLst>
            <a:ext uri="{FF2B5EF4-FFF2-40B4-BE49-F238E27FC236}">
              <a16:creationId xmlns:a16="http://schemas.microsoft.com/office/drawing/2014/main" id="{A0983D4C-1ED5-417E-8487-5C7C6DCE6C1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3" name="TextBox 1">
          <a:extLst>
            <a:ext uri="{FF2B5EF4-FFF2-40B4-BE49-F238E27FC236}">
              <a16:creationId xmlns:a16="http://schemas.microsoft.com/office/drawing/2014/main" id="{7D53AFCA-77D0-49A6-A064-CCBD1D345F8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4" name="TextBox 1">
          <a:extLst>
            <a:ext uri="{FF2B5EF4-FFF2-40B4-BE49-F238E27FC236}">
              <a16:creationId xmlns:a16="http://schemas.microsoft.com/office/drawing/2014/main" id="{5C84ADB1-06DA-43D9-8936-B1DB505E9D3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5" name="TextBox 1">
          <a:extLst>
            <a:ext uri="{FF2B5EF4-FFF2-40B4-BE49-F238E27FC236}">
              <a16:creationId xmlns:a16="http://schemas.microsoft.com/office/drawing/2014/main" id="{B8CAE3CA-C0FE-4CD5-89C6-2EA595A4435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6" name="TextBox 1">
          <a:extLst>
            <a:ext uri="{FF2B5EF4-FFF2-40B4-BE49-F238E27FC236}">
              <a16:creationId xmlns:a16="http://schemas.microsoft.com/office/drawing/2014/main" id="{9EA34C05-5E81-4346-9E14-4E0B2E44418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7" name="TextBox 1">
          <a:extLst>
            <a:ext uri="{FF2B5EF4-FFF2-40B4-BE49-F238E27FC236}">
              <a16:creationId xmlns:a16="http://schemas.microsoft.com/office/drawing/2014/main" id="{BA6D596D-83C8-440F-B455-40F03CEF08A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8" name="TextBox 1">
          <a:extLst>
            <a:ext uri="{FF2B5EF4-FFF2-40B4-BE49-F238E27FC236}">
              <a16:creationId xmlns:a16="http://schemas.microsoft.com/office/drawing/2014/main" id="{3F9DBD6A-D6BC-42DE-8FBE-15278D2E876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39" name="TextBox 1">
          <a:extLst>
            <a:ext uri="{FF2B5EF4-FFF2-40B4-BE49-F238E27FC236}">
              <a16:creationId xmlns:a16="http://schemas.microsoft.com/office/drawing/2014/main" id="{1A328083-DAE6-42DD-BC53-D5A99E0D825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0" name="TextBox 1">
          <a:extLst>
            <a:ext uri="{FF2B5EF4-FFF2-40B4-BE49-F238E27FC236}">
              <a16:creationId xmlns:a16="http://schemas.microsoft.com/office/drawing/2014/main" id="{5202C7F2-B57D-409B-BE0C-1DE3512A8C2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1" name="TextBox 1">
          <a:extLst>
            <a:ext uri="{FF2B5EF4-FFF2-40B4-BE49-F238E27FC236}">
              <a16:creationId xmlns:a16="http://schemas.microsoft.com/office/drawing/2014/main" id="{89E722A3-1152-46DE-81C2-5EDD186EF8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2" name="TextBox 1">
          <a:extLst>
            <a:ext uri="{FF2B5EF4-FFF2-40B4-BE49-F238E27FC236}">
              <a16:creationId xmlns:a16="http://schemas.microsoft.com/office/drawing/2014/main" id="{D72ACF42-0190-4211-AC1F-01F25BA72A1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3" name="TextBox 1">
          <a:extLst>
            <a:ext uri="{FF2B5EF4-FFF2-40B4-BE49-F238E27FC236}">
              <a16:creationId xmlns:a16="http://schemas.microsoft.com/office/drawing/2014/main" id="{2782250F-B1FB-4E64-9950-FA9C3312177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4" name="TextBox 1">
          <a:extLst>
            <a:ext uri="{FF2B5EF4-FFF2-40B4-BE49-F238E27FC236}">
              <a16:creationId xmlns:a16="http://schemas.microsoft.com/office/drawing/2014/main" id="{3DDA89A6-3849-4BD7-95C5-18734C5C444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5" name="TextBox 1">
          <a:extLst>
            <a:ext uri="{FF2B5EF4-FFF2-40B4-BE49-F238E27FC236}">
              <a16:creationId xmlns:a16="http://schemas.microsoft.com/office/drawing/2014/main" id="{3E5B338E-716B-4537-95CB-110BD9CEA6B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6" name="TextBox 1">
          <a:extLst>
            <a:ext uri="{FF2B5EF4-FFF2-40B4-BE49-F238E27FC236}">
              <a16:creationId xmlns:a16="http://schemas.microsoft.com/office/drawing/2014/main" id="{A2EF974A-F778-4461-A944-C413528B2F0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7" name="TextBox 1">
          <a:extLst>
            <a:ext uri="{FF2B5EF4-FFF2-40B4-BE49-F238E27FC236}">
              <a16:creationId xmlns:a16="http://schemas.microsoft.com/office/drawing/2014/main" id="{43D92CB8-9F82-46E3-90C5-B05EFE07473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8" name="TextBox 1">
          <a:extLst>
            <a:ext uri="{FF2B5EF4-FFF2-40B4-BE49-F238E27FC236}">
              <a16:creationId xmlns:a16="http://schemas.microsoft.com/office/drawing/2014/main" id="{4A977CB9-79A6-4972-882D-3E8D25AC99F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49" name="TextBox 1">
          <a:extLst>
            <a:ext uri="{FF2B5EF4-FFF2-40B4-BE49-F238E27FC236}">
              <a16:creationId xmlns:a16="http://schemas.microsoft.com/office/drawing/2014/main" id="{707C30B6-150A-4FB7-8E54-37D00DA6036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0" name="TextBox 1">
          <a:extLst>
            <a:ext uri="{FF2B5EF4-FFF2-40B4-BE49-F238E27FC236}">
              <a16:creationId xmlns:a16="http://schemas.microsoft.com/office/drawing/2014/main" id="{3A6C8C02-D319-4C6E-8197-2869531DDBB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1" name="TextBox 1">
          <a:extLst>
            <a:ext uri="{FF2B5EF4-FFF2-40B4-BE49-F238E27FC236}">
              <a16:creationId xmlns:a16="http://schemas.microsoft.com/office/drawing/2014/main" id="{43DC22BD-D839-4D82-8DF6-1EBE24EAC5D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2" name="TextBox 1">
          <a:extLst>
            <a:ext uri="{FF2B5EF4-FFF2-40B4-BE49-F238E27FC236}">
              <a16:creationId xmlns:a16="http://schemas.microsoft.com/office/drawing/2014/main" id="{7908BDBF-82DE-42B2-AC0D-51B8776B853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3" name="TextBox 1">
          <a:extLst>
            <a:ext uri="{FF2B5EF4-FFF2-40B4-BE49-F238E27FC236}">
              <a16:creationId xmlns:a16="http://schemas.microsoft.com/office/drawing/2014/main" id="{EE81F984-5C82-4CCF-A951-99EAB859B01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4" name="TextBox 1">
          <a:extLst>
            <a:ext uri="{FF2B5EF4-FFF2-40B4-BE49-F238E27FC236}">
              <a16:creationId xmlns:a16="http://schemas.microsoft.com/office/drawing/2014/main" id="{6B270AE6-4F5F-400A-AF13-B5BF0FE92EC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5" name="TextBox 1">
          <a:extLst>
            <a:ext uri="{FF2B5EF4-FFF2-40B4-BE49-F238E27FC236}">
              <a16:creationId xmlns:a16="http://schemas.microsoft.com/office/drawing/2014/main" id="{7406D12A-9A4D-4AE2-B46E-9359D19FE1C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6" name="TextBox 1">
          <a:extLst>
            <a:ext uri="{FF2B5EF4-FFF2-40B4-BE49-F238E27FC236}">
              <a16:creationId xmlns:a16="http://schemas.microsoft.com/office/drawing/2014/main" id="{C72B12DD-8767-4B01-AD94-134E6F23A37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7" name="TextBox 1">
          <a:extLst>
            <a:ext uri="{FF2B5EF4-FFF2-40B4-BE49-F238E27FC236}">
              <a16:creationId xmlns:a16="http://schemas.microsoft.com/office/drawing/2014/main" id="{5FE82EE7-8219-479D-B090-CD4345D1B69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8" name="TextBox 1">
          <a:extLst>
            <a:ext uri="{FF2B5EF4-FFF2-40B4-BE49-F238E27FC236}">
              <a16:creationId xmlns:a16="http://schemas.microsoft.com/office/drawing/2014/main" id="{9660A326-BA9F-45C0-B022-230FCC49F36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59" name="TextBox 1">
          <a:extLst>
            <a:ext uri="{FF2B5EF4-FFF2-40B4-BE49-F238E27FC236}">
              <a16:creationId xmlns:a16="http://schemas.microsoft.com/office/drawing/2014/main" id="{CA640352-8B9C-44DA-A6A4-C05085C7BF9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0" name="TextBox 1">
          <a:extLst>
            <a:ext uri="{FF2B5EF4-FFF2-40B4-BE49-F238E27FC236}">
              <a16:creationId xmlns:a16="http://schemas.microsoft.com/office/drawing/2014/main" id="{2527FBB1-A011-48BE-8717-66C9C852E1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1" name="TextBox 1">
          <a:extLst>
            <a:ext uri="{FF2B5EF4-FFF2-40B4-BE49-F238E27FC236}">
              <a16:creationId xmlns:a16="http://schemas.microsoft.com/office/drawing/2014/main" id="{92D1BCE8-790E-4889-A6D6-91B0AF57BFA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2" name="TextBox 1">
          <a:extLst>
            <a:ext uri="{FF2B5EF4-FFF2-40B4-BE49-F238E27FC236}">
              <a16:creationId xmlns:a16="http://schemas.microsoft.com/office/drawing/2014/main" id="{C6B130D1-E27D-4ADE-B4EE-78FEF395BE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3" name="TextBox 1">
          <a:extLst>
            <a:ext uri="{FF2B5EF4-FFF2-40B4-BE49-F238E27FC236}">
              <a16:creationId xmlns:a16="http://schemas.microsoft.com/office/drawing/2014/main" id="{9064668F-23C2-42B2-BF60-04EC0252D83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4" name="TextBox 1">
          <a:extLst>
            <a:ext uri="{FF2B5EF4-FFF2-40B4-BE49-F238E27FC236}">
              <a16:creationId xmlns:a16="http://schemas.microsoft.com/office/drawing/2014/main" id="{4141D8F6-1BE0-4111-9EB7-D41955C302C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5" name="TextBox 1">
          <a:extLst>
            <a:ext uri="{FF2B5EF4-FFF2-40B4-BE49-F238E27FC236}">
              <a16:creationId xmlns:a16="http://schemas.microsoft.com/office/drawing/2014/main" id="{09CAFFBB-5A5A-4795-B6D8-5DA0BB00CFF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6" name="TextBox 1">
          <a:extLst>
            <a:ext uri="{FF2B5EF4-FFF2-40B4-BE49-F238E27FC236}">
              <a16:creationId xmlns:a16="http://schemas.microsoft.com/office/drawing/2014/main" id="{BDE8B83B-7AE4-44A3-ADE6-9D03D2C1392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7" name="TextBox 1">
          <a:extLst>
            <a:ext uri="{FF2B5EF4-FFF2-40B4-BE49-F238E27FC236}">
              <a16:creationId xmlns:a16="http://schemas.microsoft.com/office/drawing/2014/main" id="{A79C796D-5C61-46AE-AC78-DFF2D59D35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8" name="TextBox 1">
          <a:extLst>
            <a:ext uri="{FF2B5EF4-FFF2-40B4-BE49-F238E27FC236}">
              <a16:creationId xmlns:a16="http://schemas.microsoft.com/office/drawing/2014/main" id="{81519A66-CAF4-4D1F-81CD-A9727FC2878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69" name="TextBox 1">
          <a:extLst>
            <a:ext uri="{FF2B5EF4-FFF2-40B4-BE49-F238E27FC236}">
              <a16:creationId xmlns:a16="http://schemas.microsoft.com/office/drawing/2014/main" id="{6E315F2B-A679-4767-9E76-43DCB63BE6E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0" name="TextBox 1">
          <a:extLst>
            <a:ext uri="{FF2B5EF4-FFF2-40B4-BE49-F238E27FC236}">
              <a16:creationId xmlns:a16="http://schemas.microsoft.com/office/drawing/2014/main" id="{2B15D3EF-8BDB-471B-9811-84A86591CFB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1" name="TextBox 1">
          <a:extLst>
            <a:ext uri="{FF2B5EF4-FFF2-40B4-BE49-F238E27FC236}">
              <a16:creationId xmlns:a16="http://schemas.microsoft.com/office/drawing/2014/main" id="{2D493608-582C-4F3B-AE11-ED9EE6FB5A3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2" name="TextBox 1">
          <a:extLst>
            <a:ext uri="{FF2B5EF4-FFF2-40B4-BE49-F238E27FC236}">
              <a16:creationId xmlns:a16="http://schemas.microsoft.com/office/drawing/2014/main" id="{B02C13DE-C69E-4A62-B555-6824DF10B50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3" name="TextBox 1">
          <a:extLst>
            <a:ext uri="{FF2B5EF4-FFF2-40B4-BE49-F238E27FC236}">
              <a16:creationId xmlns:a16="http://schemas.microsoft.com/office/drawing/2014/main" id="{FDCCC2DF-036F-4EF4-8190-4E9DEDEF850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4" name="TextBox 1">
          <a:extLst>
            <a:ext uri="{FF2B5EF4-FFF2-40B4-BE49-F238E27FC236}">
              <a16:creationId xmlns:a16="http://schemas.microsoft.com/office/drawing/2014/main" id="{A340ACDF-D86D-41CA-960F-8057D21EAC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5" name="TextBox 1">
          <a:extLst>
            <a:ext uri="{FF2B5EF4-FFF2-40B4-BE49-F238E27FC236}">
              <a16:creationId xmlns:a16="http://schemas.microsoft.com/office/drawing/2014/main" id="{EF2D809D-A06D-4D08-80C2-C31D2402ABF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6" name="TextBox 1">
          <a:extLst>
            <a:ext uri="{FF2B5EF4-FFF2-40B4-BE49-F238E27FC236}">
              <a16:creationId xmlns:a16="http://schemas.microsoft.com/office/drawing/2014/main" id="{F81C0B8E-98D8-46D4-8E1D-D5677426EA2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7" name="TextBox 1">
          <a:extLst>
            <a:ext uri="{FF2B5EF4-FFF2-40B4-BE49-F238E27FC236}">
              <a16:creationId xmlns:a16="http://schemas.microsoft.com/office/drawing/2014/main" id="{CE8F4D84-4907-4726-86BB-6DAE4F08135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8" name="TextBox 1">
          <a:extLst>
            <a:ext uri="{FF2B5EF4-FFF2-40B4-BE49-F238E27FC236}">
              <a16:creationId xmlns:a16="http://schemas.microsoft.com/office/drawing/2014/main" id="{684C5E65-5BAC-4F21-93E9-2142FE84670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79" name="TextBox 1">
          <a:extLst>
            <a:ext uri="{FF2B5EF4-FFF2-40B4-BE49-F238E27FC236}">
              <a16:creationId xmlns:a16="http://schemas.microsoft.com/office/drawing/2014/main" id="{9C0C8AB0-AC77-47FA-B7B8-B733848BA15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0" name="TextBox 1">
          <a:extLst>
            <a:ext uri="{FF2B5EF4-FFF2-40B4-BE49-F238E27FC236}">
              <a16:creationId xmlns:a16="http://schemas.microsoft.com/office/drawing/2014/main" id="{880A30C5-8B12-48C8-A7A3-83C8C63085A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1" name="TextBox 1">
          <a:extLst>
            <a:ext uri="{FF2B5EF4-FFF2-40B4-BE49-F238E27FC236}">
              <a16:creationId xmlns:a16="http://schemas.microsoft.com/office/drawing/2014/main" id="{DC9868D7-EF5C-4712-B4A7-BFC9D8101AE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2" name="TextBox 1">
          <a:extLst>
            <a:ext uri="{FF2B5EF4-FFF2-40B4-BE49-F238E27FC236}">
              <a16:creationId xmlns:a16="http://schemas.microsoft.com/office/drawing/2014/main" id="{96C8625C-9C7F-4AB2-8B97-0567C0279D1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3" name="TextBox 1">
          <a:extLst>
            <a:ext uri="{FF2B5EF4-FFF2-40B4-BE49-F238E27FC236}">
              <a16:creationId xmlns:a16="http://schemas.microsoft.com/office/drawing/2014/main" id="{2066E3EB-8662-4781-98DD-0B0A58D854A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4" name="TextBox 1">
          <a:extLst>
            <a:ext uri="{FF2B5EF4-FFF2-40B4-BE49-F238E27FC236}">
              <a16:creationId xmlns:a16="http://schemas.microsoft.com/office/drawing/2014/main" id="{76616A1B-259B-4262-9940-9923995FC86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5" name="TextBox 1">
          <a:extLst>
            <a:ext uri="{FF2B5EF4-FFF2-40B4-BE49-F238E27FC236}">
              <a16:creationId xmlns:a16="http://schemas.microsoft.com/office/drawing/2014/main" id="{B2E305F4-F535-49F1-BB3B-B967015A77B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6" name="TextBox 1">
          <a:extLst>
            <a:ext uri="{FF2B5EF4-FFF2-40B4-BE49-F238E27FC236}">
              <a16:creationId xmlns:a16="http://schemas.microsoft.com/office/drawing/2014/main" id="{D4C32996-D8D0-4A26-A3C6-B65FA714754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7" name="TextBox 1">
          <a:extLst>
            <a:ext uri="{FF2B5EF4-FFF2-40B4-BE49-F238E27FC236}">
              <a16:creationId xmlns:a16="http://schemas.microsoft.com/office/drawing/2014/main" id="{86AFA0E5-3110-4057-86C6-4E531ADA007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8" name="TextBox 1">
          <a:extLst>
            <a:ext uri="{FF2B5EF4-FFF2-40B4-BE49-F238E27FC236}">
              <a16:creationId xmlns:a16="http://schemas.microsoft.com/office/drawing/2014/main" id="{C27EB641-64C8-485B-BB10-32B52DABE44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89" name="TextBox 1">
          <a:extLst>
            <a:ext uri="{FF2B5EF4-FFF2-40B4-BE49-F238E27FC236}">
              <a16:creationId xmlns:a16="http://schemas.microsoft.com/office/drawing/2014/main" id="{92AFBE91-02E3-495F-98C8-440EF92AB6A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0" name="TextBox 1">
          <a:extLst>
            <a:ext uri="{FF2B5EF4-FFF2-40B4-BE49-F238E27FC236}">
              <a16:creationId xmlns:a16="http://schemas.microsoft.com/office/drawing/2014/main" id="{AB94D7CB-CB94-48A4-A4C3-7BF310ACD6A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1" name="TextBox 1">
          <a:extLst>
            <a:ext uri="{FF2B5EF4-FFF2-40B4-BE49-F238E27FC236}">
              <a16:creationId xmlns:a16="http://schemas.microsoft.com/office/drawing/2014/main" id="{2A6FB6B0-515A-4373-B67A-AD997B91A84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2" name="TextBox 1">
          <a:extLst>
            <a:ext uri="{FF2B5EF4-FFF2-40B4-BE49-F238E27FC236}">
              <a16:creationId xmlns:a16="http://schemas.microsoft.com/office/drawing/2014/main" id="{6B403F0D-EDBB-4D0E-BDAF-FE517B46EE1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3" name="TextBox 1">
          <a:extLst>
            <a:ext uri="{FF2B5EF4-FFF2-40B4-BE49-F238E27FC236}">
              <a16:creationId xmlns:a16="http://schemas.microsoft.com/office/drawing/2014/main" id="{7CC7EEF0-9FC6-422A-B6E3-CAA721FDB43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4" name="TextBox 1">
          <a:extLst>
            <a:ext uri="{FF2B5EF4-FFF2-40B4-BE49-F238E27FC236}">
              <a16:creationId xmlns:a16="http://schemas.microsoft.com/office/drawing/2014/main" id="{39CB3821-CB18-4749-A220-7FD5F1A88FC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5" name="TextBox 1">
          <a:extLst>
            <a:ext uri="{FF2B5EF4-FFF2-40B4-BE49-F238E27FC236}">
              <a16:creationId xmlns:a16="http://schemas.microsoft.com/office/drawing/2014/main" id="{DEE932A4-B205-4C16-8688-2618205EAA3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6" name="TextBox 1">
          <a:extLst>
            <a:ext uri="{FF2B5EF4-FFF2-40B4-BE49-F238E27FC236}">
              <a16:creationId xmlns:a16="http://schemas.microsoft.com/office/drawing/2014/main" id="{4ACBF0BE-85C2-4CFE-B7CD-FDBED1BCF4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7" name="TextBox 1">
          <a:extLst>
            <a:ext uri="{FF2B5EF4-FFF2-40B4-BE49-F238E27FC236}">
              <a16:creationId xmlns:a16="http://schemas.microsoft.com/office/drawing/2014/main" id="{3EE41023-51A9-44D2-AF22-C42CE3247DF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8" name="TextBox 1">
          <a:extLst>
            <a:ext uri="{FF2B5EF4-FFF2-40B4-BE49-F238E27FC236}">
              <a16:creationId xmlns:a16="http://schemas.microsoft.com/office/drawing/2014/main" id="{67A34655-0A3A-428D-9A19-A1810C6AB8E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799" name="TextBox 1">
          <a:extLst>
            <a:ext uri="{FF2B5EF4-FFF2-40B4-BE49-F238E27FC236}">
              <a16:creationId xmlns:a16="http://schemas.microsoft.com/office/drawing/2014/main" id="{DDE113B4-CAC1-41E3-9D41-8C85BD48130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0" name="TextBox 1">
          <a:extLst>
            <a:ext uri="{FF2B5EF4-FFF2-40B4-BE49-F238E27FC236}">
              <a16:creationId xmlns:a16="http://schemas.microsoft.com/office/drawing/2014/main" id="{AA6DD108-78AC-45E2-84AD-8F507CCC1C0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1" name="TextBox 1">
          <a:extLst>
            <a:ext uri="{FF2B5EF4-FFF2-40B4-BE49-F238E27FC236}">
              <a16:creationId xmlns:a16="http://schemas.microsoft.com/office/drawing/2014/main" id="{149E0625-1F3C-49AB-997E-13891449C8A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2" name="TextBox 1">
          <a:extLst>
            <a:ext uri="{FF2B5EF4-FFF2-40B4-BE49-F238E27FC236}">
              <a16:creationId xmlns:a16="http://schemas.microsoft.com/office/drawing/2014/main" id="{70FD91D4-F3D0-4A31-8312-C53339ADE7A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3" name="TextBox 1">
          <a:extLst>
            <a:ext uri="{FF2B5EF4-FFF2-40B4-BE49-F238E27FC236}">
              <a16:creationId xmlns:a16="http://schemas.microsoft.com/office/drawing/2014/main" id="{E432C102-A6F6-40A8-BD2C-2FD031E5BF5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4" name="TextBox 1">
          <a:extLst>
            <a:ext uri="{FF2B5EF4-FFF2-40B4-BE49-F238E27FC236}">
              <a16:creationId xmlns:a16="http://schemas.microsoft.com/office/drawing/2014/main" id="{B26B21F4-0A63-4586-AE4B-9948A1B235F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5" name="TextBox 1">
          <a:extLst>
            <a:ext uri="{FF2B5EF4-FFF2-40B4-BE49-F238E27FC236}">
              <a16:creationId xmlns:a16="http://schemas.microsoft.com/office/drawing/2014/main" id="{5DC77924-2660-4AD2-8906-17D128E5994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6" name="TextBox 1">
          <a:extLst>
            <a:ext uri="{FF2B5EF4-FFF2-40B4-BE49-F238E27FC236}">
              <a16:creationId xmlns:a16="http://schemas.microsoft.com/office/drawing/2014/main" id="{204431D2-38CD-4943-B2DC-0C20AEE4DFD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7" name="TextBox 1">
          <a:extLst>
            <a:ext uri="{FF2B5EF4-FFF2-40B4-BE49-F238E27FC236}">
              <a16:creationId xmlns:a16="http://schemas.microsoft.com/office/drawing/2014/main" id="{452CE156-07F4-4C59-8728-DDF7A7FB5FF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8" name="TextBox 1">
          <a:extLst>
            <a:ext uri="{FF2B5EF4-FFF2-40B4-BE49-F238E27FC236}">
              <a16:creationId xmlns:a16="http://schemas.microsoft.com/office/drawing/2014/main" id="{0ACF4633-AC84-4C6B-AC39-4ABF35376BA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09" name="TextBox 1">
          <a:extLst>
            <a:ext uri="{FF2B5EF4-FFF2-40B4-BE49-F238E27FC236}">
              <a16:creationId xmlns:a16="http://schemas.microsoft.com/office/drawing/2014/main" id="{790EC0DF-E04D-45CD-96A4-700FD1EE2E8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0" name="TextBox 1">
          <a:extLst>
            <a:ext uri="{FF2B5EF4-FFF2-40B4-BE49-F238E27FC236}">
              <a16:creationId xmlns:a16="http://schemas.microsoft.com/office/drawing/2014/main" id="{9BF0EA69-7212-44F3-A95F-D6A942331D5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1" name="TextBox 1">
          <a:extLst>
            <a:ext uri="{FF2B5EF4-FFF2-40B4-BE49-F238E27FC236}">
              <a16:creationId xmlns:a16="http://schemas.microsoft.com/office/drawing/2014/main" id="{4B0C33BF-FC70-47A5-992A-989B53796FA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2" name="TextBox 1">
          <a:extLst>
            <a:ext uri="{FF2B5EF4-FFF2-40B4-BE49-F238E27FC236}">
              <a16:creationId xmlns:a16="http://schemas.microsoft.com/office/drawing/2014/main" id="{FD5181EA-CABB-40BD-9BCA-001E10A4724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3" name="TextBox 1">
          <a:extLst>
            <a:ext uri="{FF2B5EF4-FFF2-40B4-BE49-F238E27FC236}">
              <a16:creationId xmlns:a16="http://schemas.microsoft.com/office/drawing/2014/main" id="{7CE3A4A1-76A6-4C27-9247-0E7FFAA4108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4" name="TextBox 1">
          <a:extLst>
            <a:ext uri="{FF2B5EF4-FFF2-40B4-BE49-F238E27FC236}">
              <a16:creationId xmlns:a16="http://schemas.microsoft.com/office/drawing/2014/main" id="{32B50AC1-3C6C-4CA0-B72F-D65EEFCA3DB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5" name="TextBox 1">
          <a:extLst>
            <a:ext uri="{FF2B5EF4-FFF2-40B4-BE49-F238E27FC236}">
              <a16:creationId xmlns:a16="http://schemas.microsoft.com/office/drawing/2014/main" id="{8DCB1074-7525-4B74-9502-0C2A0E604D1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6" name="TextBox 1">
          <a:extLst>
            <a:ext uri="{FF2B5EF4-FFF2-40B4-BE49-F238E27FC236}">
              <a16:creationId xmlns:a16="http://schemas.microsoft.com/office/drawing/2014/main" id="{8F5DD543-9F16-49BA-971D-69E8224D5F8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7" name="TextBox 1">
          <a:extLst>
            <a:ext uri="{FF2B5EF4-FFF2-40B4-BE49-F238E27FC236}">
              <a16:creationId xmlns:a16="http://schemas.microsoft.com/office/drawing/2014/main" id="{0133D4E3-3F14-4FC2-8AD5-F6866640609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8" name="TextBox 1">
          <a:extLst>
            <a:ext uri="{FF2B5EF4-FFF2-40B4-BE49-F238E27FC236}">
              <a16:creationId xmlns:a16="http://schemas.microsoft.com/office/drawing/2014/main" id="{C4F1E1AD-F7CF-4FEF-98BD-5737E212C6A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19" name="TextBox 1">
          <a:extLst>
            <a:ext uri="{FF2B5EF4-FFF2-40B4-BE49-F238E27FC236}">
              <a16:creationId xmlns:a16="http://schemas.microsoft.com/office/drawing/2014/main" id="{A12690FE-8809-4E4C-BF38-2E3167982A6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0" name="TextBox 1">
          <a:extLst>
            <a:ext uri="{FF2B5EF4-FFF2-40B4-BE49-F238E27FC236}">
              <a16:creationId xmlns:a16="http://schemas.microsoft.com/office/drawing/2014/main" id="{983FBE22-6EB3-46AC-94B2-BDF8B059E8E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1" name="TextBox 1">
          <a:extLst>
            <a:ext uri="{FF2B5EF4-FFF2-40B4-BE49-F238E27FC236}">
              <a16:creationId xmlns:a16="http://schemas.microsoft.com/office/drawing/2014/main" id="{9C1B7371-BE97-4718-8281-5A9CF74210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2" name="TextBox 1">
          <a:extLst>
            <a:ext uri="{FF2B5EF4-FFF2-40B4-BE49-F238E27FC236}">
              <a16:creationId xmlns:a16="http://schemas.microsoft.com/office/drawing/2014/main" id="{B6695065-4B28-47AC-AC30-F4614DAEA1D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3" name="TextBox 1">
          <a:extLst>
            <a:ext uri="{FF2B5EF4-FFF2-40B4-BE49-F238E27FC236}">
              <a16:creationId xmlns:a16="http://schemas.microsoft.com/office/drawing/2014/main" id="{1740EBB2-4B53-4D2D-B63D-A6148CC7D55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4" name="TextBox 1">
          <a:extLst>
            <a:ext uri="{FF2B5EF4-FFF2-40B4-BE49-F238E27FC236}">
              <a16:creationId xmlns:a16="http://schemas.microsoft.com/office/drawing/2014/main" id="{B2334350-97E6-42D1-895D-64028C7F4F4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5" name="TextBox 1">
          <a:extLst>
            <a:ext uri="{FF2B5EF4-FFF2-40B4-BE49-F238E27FC236}">
              <a16:creationId xmlns:a16="http://schemas.microsoft.com/office/drawing/2014/main" id="{F210F978-4CE9-4631-828F-DA2BDD9CB96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6" name="TextBox 1">
          <a:extLst>
            <a:ext uri="{FF2B5EF4-FFF2-40B4-BE49-F238E27FC236}">
              <a16:creationId xmlns:a16="http://schemas.microsoft.com/office/drawing/2014/main" id="{51C92460-99A2-4362-BA09-633108B6F58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7" name="TextBox 1">
          <a:extLst>
            <a:ext uri="{FF2B5EF4-FFF2-40B4-BE49-F238E27FC236}">
              <a16:creationId xmlns:a16="http://schemas.microsoft.com/office/drawing/2014/main" id="{16D9ABAE-D955-4C47-B05C-E069F9BE84D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8" name="TextBox 1">
          <a:extLst>
            <a:ext uri="{FF2B5EF4-FFF2-40B4-BE49-F238E27FC236}">
              <a16:creationId xmlns:a16="http://schemas.microsoft.com/office/drawing/2014/main" id="{FD285796-2202-4239-8F66-F6A4CE0FF52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29" name="TextBox 1">
          <a:extLst>
            <a:ext uri="{FF2B5EF4-FFF2-40B4-BE49-F238E27FC236}">
              <a16:creationId xmlns:a16="http://schemas.microsoft.com/office/drawing/2014/main" id="{D5CDA3BA-237F-49BF-8C3D-98AE2A5AFB4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0" name="TextBox 1">
          <a:extLst>
            <a:ext uri="{FF2B5EF4-FFF2-40B4-BE49-F238E27FC236}">
              <a16:creationId xmlns:a16="http://schemas.microsoft.com/office/drawing/2014/main" id="{61946279-2A44-4CAD-B0E8-2D40920218C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1" name="TextBox 1">
          <a:extLst>
            <a:ext uri="{FF2B5EF4-FFF2-40B4-BE49-F238E27FC236}">
              <a16:creationId xmlns:a16="http://schemas.microsoft.com/office/drawing/2014/main" id="{91BFDEEE-837E-4D16-83D7-A162D7F5F7B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2" name="TextBox 1">
          <a:extLst>
            <a:ext uri="{FF2B5EF4-FFF2-40B4-BE49-F238E27FC236}">
              <a16:creationId xmlns:a16="http://schemas.microsoft.com/office/drawing/2014/main" id="{330AFEF0-A547-4766-920D-8C24834E802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3" name="TextBox 1">
          <a:extLst>
            <a:ext uri="{FF2B5EF4-FFF2-40B4-BE49-F238E27FC236}">
              <a16:creationId xmlns:a16="http://schemas.microsoft.com/office/drawing/2014/main" id="{9AB19DF4-81F0-4FCC-A1D5-B3ADEE2AD05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4" name="TextBox 1">
          <a:extLst>
            <a:ext uri="{FF2B5EF4-FFF2-40B4-BE49-F238E27FC236}">
              <a16:creationId xmlns:a16="http://schemas.microsoft.com/office/drawing/2014/main" id="{88F85836-A4DB-46EA-B2E9-A04371002DB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5" name="TextBox 1">
          <a:extLst>
            <a:ext uri="{FF2B5EF4-FFF2-40B4-BE49-F238E27FC236}">
              <a16:creationId xmlns:a16="http://schemas.microsoft.com/office/drawing/2014/main" id="{E9A4C05C-9822-482C-BF1B-5CEDDF9FD1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6" name="TextBox 1">
          <a:extLst>
            <a:ext uri="{FF2B5EF4-FFF2-40B4-BE49-F238E27FC236}">
              <a16:creationId xmlns:a16="http://schemas.microsoft.com/office/drawing/2014/main" id="{1591D59E-2AE7-44CB-99DD-55E3623EF93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7" name="TextBox 1">
          <a:extLst>
            <a:ext uri="{FF2B5EF4-FFF2-40B4-BE49-F238E27FC236}">
              <a16:creationId xmlns:a16="http://schemas.microsoft.com/office/drawing/2014/main" id="{2166F649-94D5-4639-8EE0-DF9624E9665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8" name="TextBox 1">
          <a:extLst>
            <a:ext uri="{FF2B5EF4-FFF2-40B4-BE49-F238E27FC236}">
              <a16:creationId xmlns:a16="http://schemas.microsoft.com/office/drawing/2014/main" id="{6A27934E-FF49-4D42-B85B-1B3BE38289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39" name="TextBox 1">
          <a:extLst>
            <a:ext uri="{FF2B5EF4-FFF2-40B4-BE49-F238E27FC236}">
              <a16:creationId xmlns:a16="http://schemas.microsoft.com/office/drawing/2014/main" id="{2FEC9BD9-FE25-4FE9-89BD-8627791FE18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0" name="TextBox 1">
          <a:extLst>
            <a:ext uri="{FF2B5EF4-FFF2-40B4-BE49-F238E27FC236}">
              <a16:creationId xmlns:a16="http://schemas.microsoft.com/office/drawing/2014/main" id="{4949BBBE-9C1E-4BF7-8019-3ED35141C44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1" name="TextBox 1">
          <a:extLst>
            <a:ext uri="{FF2B5EF4-FFF2-40B4-BE49-F238E27FC236}">
              <a16:creationId xmlns:a16="http://schemas.microsoft.com/office/drawing/2014/main" id="{509D2A7B-EC59-4374-B299-3D0F997B194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2" name="TextBox 1">
          <a:extLst>
            <a:ext uri="{FF2B5EF4-FFF2-40B4-BE49-F238E27FC236}">
              <a16:creationId xmlns:a16="http://schemas.microsoft.com/office/drawing/2014/main" id="{4FA0D16E-50FE-4C75-88B3-A2BEE1B04F4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3" name="TextBox 1">
          <a:extLst>
            <a:ext uri="{FF2B5EF4-FFF2-40B4-BE49-F238E27FC236}">
              <a16:creationId xmlns:a16="http://schemas.microsoft.com/office/drawing/2014/main" id="{0FC1C799-43DE-4DC6-A087-1784AE8AE9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4" name="TextBox 1">
          <a:extLst>
            <a:ext uri="{FF2B5EF4-FFF2-40B4-BE49-F238E27FC236}">
              <a16:creationId xmlns:a16="http://schemas.microsoft.com/office/drawing/2014/main" id="{9C4714D8-2759-4AC3-913E-D7B749AD255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5" name="TextBox 1">
          <a:extLst>
            <a:ext uri="{FF2B5EF4-FFF2-40B4-BE49-F238E27FC236}">
              <a16:creationId xmlns:a16="http://schemas.microsoft.com/office/drawing/2014/main" id="{BA66FD30-82F8-439C-9E6F-2F00C4A1569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6" name="TextBox 1">
          <a:extLst>
            <a:ext uri="{FF2B5EF4-FFF2-40B4-BE49-F238E27FC236}">
              <a16:creationId xmlns:a16="http://schemas.microsoft.com/office/drawing/2014/main" id="{E5A1F080-5373-4FA0-BA71-A5C45AC64B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7" name="TextBox 1">
          <a:extLst>
            <a:ext uri="{FF2B5EF4-FFF2-40B4-BE49-F238E27FC236}">
              <a16:creationId xmlns:a16="http://schemas.microsoft.com/office/drawing/2014/main" id="{A036768F-09EA-44E0-B5BB-B38C09E25E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8" name="TextBox 1">
          <a:extLst>
            <a:ext uri="{FF2B5EF4-FFF2-40B4-BE49-F238E27FC236}">
              <a16:creationId xmlns:a16="http://schemas.microsoft.com/office/drawing/2014/main" id="{17B0A3F4-F3D8-4604-A189-E80F8D15EF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49" name="TextBox 1">
          <a:extLst>
            <a:ext uri="{FF2B5EF4-FFF2-40B4-BE49-F238E27FC236}">
              <a16:creationId xmlns:a16="http://schemas.microsoft.com/office/drawing/2014/main" id="{3492C227-688D-4CAE-A965-2021A2E014B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0" name="TextBox 1">
          <a:extLst>
            <a:ext uri="{FF2B5EF4-FFF2-40B4-BE49-F238E27FC236}">
              <a16:creationId xmlns:a16="http://schemas.microsoft.com/office/drawing/2014/main" id="{4697393B-CF34-4A00-B61D-5E05C1D4701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1" name="TextBox 1">
          <a:extLst>
            <a:ext uri="{FF2B5EF4-FFF2-40B4-BE49-F238E27FC236}">
              <a16:creationId xmlns:a16="http://schemas.microsoft.com/office/drawing/2014/main" id="{C98CB677-9257-4486-BB37-F26440043B3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2" name="TextBox 1">
          <a:extLst>
            <a:ext uri="{FF2B5EF4-FFF2-40B4-BE49-F238E27FC236}">
              <a16:creationId xmlns:a16="http://schemas.microsoft.com/office/drawing/2014/main" id="{46CA29C2-D073-4348-A9A6-06FF85DBD58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3" name="TextBox 1">
          <a:extLst>
            <a:ext uri="{FF2B5EF4-FFF2-40B4-BE49-F238E27FC236}">
              <a16:creationId xmlns:a16="http://schemas.microsoft.com/office/drawing/2014/main" id="{33FAF968-5A82-4725-A0A0-1D89ABF5009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4" name="TextBox 1">
          <a:extLst>
            <a:ext uri="{FF2B5EF4-FFF2-40B4-BE49-F238E27FC236}">
              <a16:creationId xmlns:a16="http://schemas.microsoft.com/office/drawing/2014/main" id="{E28E552B-219E-4231-BD0E-19E283E5936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5" name="TextBox 1">
          <a:extLst>
            <a:ext uri="{FF2B5EF4-FFF2-40B4-BE49-F238E27FC236}">
              <a16:creationId xmlns:a16="http://schemas.microsoft.com/office/drawing/2014/main" id="{BFAD106C-A646-4A11-BF83-90C2A3FFD8C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6" name="TextBox 1">
          <a:extLst>
            <a:ext uri="{FF2B5EF4-FFF2-40B4-BE49-F238E27FC236}">
              <a16:creationId xmlns:a16="http://schemas.microsoft.com/office/drawing/2014/main" id="{5F52DCCE-5C52-4A54-A80E-50F0FE2BCE0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7" name="TextBox 1">
          <a:extLst>
            <a:ext uri="{FF2B5EF4-FFF2-40B4-BE49-F238E27FC236}">
              <a16:creationId xmlns:a16="http://schemas.microsoft.com/office/drawing/2014/main" id="{938BC742-7B81-4074-AFC8-4733E2036F6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8" name="TextBox 1">
          <a:extLst>
            <a:ext uri="{FF2B5EF4-FFF2-40B4-BE49-F238E27FC236}">
              <a16:creationId xmlns:a16="http://schemas.microsoft.com/office/drawing/2014/main" id="{78399F90-50C6-45B3-B07B-C213824C295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59" name="TextBox 1">
          <a:extLst>
            <a:ext uri="{FF2B5EF4-FFF2-40B4-BE49-F238E27FC236}">
              <a16:creationId xmlns:a16="http://schemas.microsoft.com/office/drawing/2014/main" id="{F8116611-C234-42D6-AE64-A2DAC6721EA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0" name="TextBox 1">
          <a:extLst>
            <a:ext uri="{FF2B5EF4-FFF2-40B4-BE49-F238E27FC236}">
              <a16:creationId xmlns:a16="http://schemas.microsoft.com/office/drawing/2014/main" id="{B4DC9459-F9B8-4060-A7B9-5A515F3A647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1" name="TextBox 1">
          <a:extLst>
            <a:ext uri="{FF2B5EF4-FFF2-40B4-BE49-F238E27FC236}">
              <a16:creationId xmlns:a16="http://schemas.microsoft.com/office/drawing/2014/main" id="{69F4C4BD-777A-4EA1-BC67-7996EAF9035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2" name="TextBox 1">
          <a:extLst>
            <a:ext uri="{FF2B5EF4-FFF2-40B4-BE49-F238E27FC236}">
              <a16:creationId xmlns:a16="http://schemas.microsoft.com/office/drawing/2014/main" id="{77AB64BC-3763-4EC5-AA97-E884CE24F94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3" name="TextBox 1">
          <a:extLst>
            <a:ext uri="{FF2B5EF4-FFF2-40B4-BE49-F238E27FC236}">
              <a16:creationId xmlns:a16="http://schemas.microsoft.com/office/drawing/2014/main" id="{15A6AA14-43BE-44F2-8246-56C81EA742B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4" name="TextBox 1">
          <a:extLst>
            <a:ext uri="{FF2B5EF4-FFF2-40B4-BE49-F238E27FC236}">
              <a16:creationId xmlns:a16="http://schemas.microsoft.com/office/drawing/2014/main" id="{7D1C672C-0126-4E0F-B5C6-3514C5F568A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5" name="TextBox 1">
          <a:extLst>
            <a:ext uri="{FF2B5EF4-FFF2-40B4-BE49-F238E27FC236}">
              <a16:creationId xmlns:a16="http://schemas.microsoft.com/office/drawing/2014/main" id="{EA93900A-D35C-43EE-B12B-450B87F2C5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6" name="TextBox 1">
          <a:extLst>
            <a:ext uri="{FF2B5EF4-FFF2-40B4-BE49-F238E27FC236}">
              <a16:creationId xmlns:a16="http://schemas.microsoft.com/office/drawing/2014/main" id="{8A24ECCA-5E1F-491B-A02E-CC73104AEE2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7" name="TextBox 1">
          <a:extLst>
            <a:ext uri="{FF2B5EF4-FFF2-40B4-BE49-F238E27FC236}">
              <a16:creationId xmlns:a16="http://schemas.microsoft.com/office/drawing/2014/main" id="{91677517-111A-4431-8000-AF9CD8CDA7E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8" name="TextBox 1">
          <a:extLst>
            <a:ext uri="{FF2B5EF4-FFF2-40B4-BE49-F238E27FC236}">
              <a16:creationId xmlns:a16="http://schemas.microsoft.com/office/drawing/2014/main" id="{BB74E7C5-7A9B-4D60-9D95-1F98D42D2DE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69" name="TextBox 1">
          <a:extLst>
            <a:ext uri="{FF2B5EF4-FFF2-40B4-BE49-F238E27FC236}">
              <a16:creationId xmlns:a16="http://schemas.microsoft.com/office/drawing/2014/main" id="{EFB7F789-EC9B-43D4-9AF9-3E44FA27E28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0" name="TextBox 1">
          <a:extLst>
            <a:ext uri="{FF2B5EF4-FFF2-40B4-BE49-F238E27FC236}">
              <a16:creationId xmlns:a16="http://schemas.microsoft.com/office/drawing/2014/main" id="{95BE58E3-0844-49C6-87FE-AB35915D8A6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1" name="TextBox 1">
          <a:extLst>
            <a:ext uri="{FF2B5EF4-FFF2-40B4-BE49-F238E27FC236}">
              <a16:creationId xmlns:a16="http://schemas.microsoft.com/office/drawing/2014/main" id="{A6BC3B17-9A92-4ABB-AE6E-24ADF2A9C53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2" name="TextBox 1">
          <a:extLst>
            <a:ext uri="{FF2B5EF4-FFF2-40B4-BE49-F238E27FC236}">
              <a16:creationId xmlns:a16="http://schemas.microsoft.com/office/drawing/2014/main" id="{2C06456D-A2B1-4303-8E1D-46379E5A12F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3" name="TextBox 1">
          <a:extLst>
            <a:ext uri="{FF2B5EF4-FFF2-40B4-BE49-F238E27FC236}">
              <a16:creationId xmlns:a16="http://schemas.microsoft.com/office/drawing/2014/main" id="{E919BC65-4423-4C3A-BB70-48AF0D42732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4" name="TextBox 1">
          <a:extLst>
            <a:ext uri="{FF2B5EF4-FFF2-40B4-BE49-F238E27FC236}">
              <a16:creationId xmlns:a16="http://schemas.microsoft.com/office/drawing/2014/main" id="{369913C3-B9D4-48BF-9463-E5CD9220D5C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5" name="TextBox 1">
          <a:extLst>
            <a:ext uri="{FF2B5EF4-FFF2-40B4-BE49-F238E27FC236}">
              <a16:creationId xmlns:a16="http://schemas.microsoft.com/office/drawing/2014/main" id="{9A3CC27F-2243-4F35-8A2B-C4754902791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6" name="TextBox 1">
          <a:extLst>
            <a:ext uri="{FF2B5EF4-FFF2-40B4-BE49-F238E27FC236}">
              <a16:creationId xmlns:a16="http://schemas.microsoft.com/office/drawing/2014/main" id="{24422A13-6D3B-4E1D-AC9E-7C40F5ACE64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7" name="TextBox 1">
          <a:extLst>
            <a:ext uri="{FF2B5EF4-FFF2-40B4-BE49-F238E27FC236}">
              <a16:creationId xmlns:a16="http://schemas.microsoft.com/office/drawing/2014/main" id="{E20F687E-87BA-4CCB-88C1-38EA686DBCD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8" name="TextBox 1">
          <a:extLst>
            <a:ext uri="{FF2B5EF4-FFF2-40B4-BE49-F238E27FC236}">
              <a16:creationId xmlns:a16="http://schemas.microsoft.com/office/drawing/2014/main" id="{1E34FD45-5901-4950-951D-5F28554FFC5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79" name="TextBox 1">
          <a:extLst>
            <a:ext uri="{FF2B5EF4-FFF2-40B4-BE49-F238E27FC236}">
              <a16:creationId xmlns:a16="http://schemas.microsoft.com/office/drawing/2014/main" id="{3D07EF01-57A9-4F5B-8169-BAB6FE32F6E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0" name="TextBox 1">
          <a:extLst>
            <a:ext uri="{FF2B5EF4-FFF2-40B4-BE49-F238E27FC236}">
              <a16:creationId xmlns:a16="http://schemas.microsoft.com/office/drawing/2014/main" id="{37D69B9E-ED49-471D-8ACD-26A8EF720DB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1" name="TextBox 1">
          <a:extLst>
            <a:ext uri="{FF2B5EF4-FFF2-40B4-BE49-F238E27FC236}">
              <a16:creationId xmlns:a16="http://schemas.microsoft.com/office/drawing/2014/main" id="{6B2BC460-B867-4B03-884F-CF2DA2F27D2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2" name="TextBox 1">
          <a:extLst>
            <a:ext uri="{FF2B5EF4-FFF2-40B4-BE49-F238E27FC236}">
              <a16:creationId xmlns:a16="http://schemas.microsoft.com/office/drawing/2014/main" id="{5BCCA7DF-AB36-43F8-A146-CE0084BD7E5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3" name="TextBox 1">
          <a:extLst>
            <a:ext uri="{FF2B5EF4-FFF2-40B4-BE49-F238E27FC236}">
              <a16:creationId xmlns:a16="http://schemas.microsoft.com/office/drawing/2014/main" id="{8BBC91DF-B33B-4234-9636-64AE638E3A8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4" name="TextBox 1">
          <a:extLst>
            <a:ext uri="{FF2B5EF4-FFF2-40B4-BE49-F238E27FC236}">
              <a16:creationId xmlns:a16="http://schemas.microsoft.com/office/drawing/2014/main" id="{61AAB02F-EA7C-4BEC-8C8B-03597EA7E5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5" name="TextBox 1">
          <a:extLst>
            <a:ext uri="{FF2B5EF4-FFF2-40B4-BE49-F238E27FC236}">
              <a16:creationId xmlns:a16="http://schemas.microsoft.com/office/drawing/2014/main" id="{A100B0A7-5792-4190-A3A9-CCEAC3F3025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6" name="TextBox 1">
          <a:extLst>
            <a:ext uri="{FF2B5EF4-FFF2-40B4-BE49-F238E27FC236}">
              <a16:creationId xmlns:a16="http://schemas.microsoft.com/office/drawing/2014/main" id="{C213C21D-300F-46C9-B789-2EB77883F59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7" name="TextBox 1">
          <a:extLst>
            <a:ext uri="{FF2B5EF4-FFF2-40B4-BE49-F238E27FC236}">
              <a16:creationId xmlns:a16="http://schemas.microsoft.com/office/drawing/2014/main" id="{44F543B9-6711-4036-B1C1-A8350AB0BDE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8" name="TextBox 1">
          <a:extLst>
            <a:ext uri="{FF2B5EF4-FFF2-40B4-BE49-F238E27FC236}">
              <a16:creationId xmlns:a16="http://schemas.microsoft.com/office/drawing/2014/main" id="{54243BD9-6D00-4C05-AC94-21BEA5F37C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89" name="TextBox 1">
          <a:extLst>
            <a:ext uri="{FF2B5EF4-FFF2-40B4-BE49-F238E27FC236}">
              <a16:creationId xmlns:a16="http://schemas.microsoft.com/office/drawing/2014/main" id="{52AD30D6-D099-4942-9BA0-8B79C50FC47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0" name="TextBox 1">
          <a:extLst>
            <a:ext uri="{FF2B5EF4-FFF2-40B4-BE49-F238E27FC236}">
              <a16:creationId xmlns:a16="http://schemas.microsoft.com/office/drawing/2014/main" id="{6A1B79D0-C1EC-466F-BE95-A130DBAF0CF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1" name="TextBox 1">
          <a:extLst>
            <a:ext uri="{FF2B5EF4-FFF2-40B4-BE49-F238E27FC236}">
              <a16:creationId xmlns:a16="http://schemas.microsoft.com/office/drawing/2014/main" id="{630E5349-4D1C-4821-BDD4-0313EFA6987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2" name="TextBox 1">
          <a:extLst>
            <a:ext uri="{FF2B5EF4-FFF2-40B4-BE49-F238E27FC236}">
              <a16:creationId xmlns:a16="http://schemas.microsoft.com/office/drawing/2014/main" id="{A5C5FE81-19DF-4529-8D5E-BE15B652CB8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3" name="TextBox 1">
          <a:extLst>
            <a:ext uri="{FF2B5EF4-FFF2-40B4-BE49-F238E27FC236}">
              <a16:creationId xmlns:a16="http://schemas.microsoft.com/office/drawing/2014/main" id="{06843A15-0086-47FD-B4E8-B3AF9B9F9BA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4" name="TextBox 1">
          <a:extLst>
            <a:ext uri="{FF2B5EF4-FFF2-40B4-BE49-F238E27FC236}">
              <a16:creationId xmlns:a16="http://schemas.microsoft.com/office/drawing/2014/main" id="{4BE8EE76-5B73-46E3-B1D1-43725F81C7E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5" name="TextBox 1">
          <a:extLst>
            <a:ext uri="{FF2B5EF4-FFF2-40B4-BE49-F238E27FC236}">
              <a16:creationId xmlns:a16="http://schemas.microsoft.com/office/drawing/2014/main" id="{C3AC3986-9B55-4063-9788-CCC770B2C1B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6" name="TextBox 1">
          <a:extLst>
            <a:ext uri="{FF2B5EF4-FFF2-40B4-BE49-F238E27FC236}">
              <a16:creationId xmlns:a16="http://schemas.microsoft.com/office/drawing/2014/main" id="{33062184-92EC-49E8-BB24-DD26C911670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7" name="TextBox 1">
          <a:extLst>
            <a:ext uri="{FF2B5EF4-FFF2-40B4-BE49-F238E27FC236}">
              <a16:creationId xmlns:a16="http://schemas.microsoft.com/office/drawing/2014/main" id="{E94A5C75-72EC-4CA8-94FB-CE1C0E2B153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8" name="TextBox 1">
          <a:extLst>
            <a:ext uri="{FF2B5EF4-FFF2-40B4-BE49-F238E27FC236}">
              <a16:creationId xmlns:a16="http://schemas.microsoft.com/office/drawing/2014/main" id="{A06F8147-D094-44D7-84E6-449F210B1DA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899" name="TextBox 1">
          <a:extLst>
            <a:ext uri="{FF2B5EF4-FFF2-40B4-BE49-F238E27FC236}">
              <a16:creationId xmlns:a16="http://schemas.microsoft.com/office/drawing/2014/main" id="{044CEFB0-832D-4D0B-988B-E9B9E7B443D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0" name="TextBox 1">
          <a:extLst>
            <a:ext uri="{FF2B5EF4-FFF2-40B4-BE49-F238E27FC236}">
              <a16:creationId xmlns:a16="http://schemas.microsoft.com/office/drawing/2014/main" id="{E7C1FF33-5C3F-4E73-AA48-E62C166977B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1" name="TextBox 1">
          <a:extLst>
            <a:ext uri="{FF2B5EF4-FFF2-40B4-BE49-F238E27FC236}">
              <a16:creationId xmlns:a16="http://schemas.microsoft.com/office/drawing/2014/main" id="{EC3542AA-E0A6-4F9D-9F0D-B8B15CE3847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2" name="TextBox 1">
          <a:extLst>
            <a:ext uri="{FF2B5EF4-FFF2-40B4-BE49-F238E27FC236}">
              <a16:creationId xmlns:a16="http://schemas.microsoft.com/office/drawing/2014/main" id="{469544D4-462A-4E10-B819-26F91DB6236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3" name="TextBox 1">
          <a:extLst>
            <a:ext uri="{FF2B5EF4-FFF2-40B4-BE49-F238E27FC236}">
              <a16:creationId xmlns:a16="http://schemas.microsoft.com/office/drawing/2014/main" id="{2E1F676D-FBF8-4056-ACB3-473C5F67335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4" name="TextBox 1">
          <a:extLst>
            <a:ext uri="{FF2B5EF4-FFF2-40B4-BE49-F238E27FC236}">
              <a16:creationId xmlns:a16="http://schemas.microsoft.com/office/drawing/2014/main" id="{20CD9503-2150-4095-8CED-372DBC022D0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5" name="TextBox 1">
          <a:extLst>
            <a:ext uri="{FF2B5EF4-FFF2-40B4-BE49-F238E27FC236}">
              <a16:creationId xmlns:a16="http://schemas.microsoft.com/office/drawing/2014/main" id="{1C6211BF-34FC-4DFF-91E8-AFD624324CC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6" name="TextBox 1">
          <a:extLst>
            <a:ext uri="{FF2B5EF4-FFF2-40B4-BE49-F238E27FC236}">
              <a16:creationId xmlns:a16="http://schemas.microsoft.com/office/drawing/2014/main" id="{10B16A08-992D-4045-AF6F-E6CA7A9AE18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7" name="TextBox 1">
          <a:extLst>
            <a:ext uri="{FF2B5EF4-FFF2-40B4-BE49-F238E27FC236}">
              <a16:creationId xmlns:a16="http://schemas.microsoft.com/office/drawing/2014/main" id="{EDDF7A07-7657-46E2-BF9E-AD27912CF9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8" name="TextBox 1">
          <a:extLst>
            <a:ext uri="{FF2B5EF4-FFF2-40B4-BE49-F238E27FC236}">
              <a16:creationId xmlns:a16="http://schemas.microsoft.com/office/drawing/2014/main" id="{361F9A16-14EE-4682-B437-ABCAD8758A5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09" name="TextBox 1">
          <a:extLst>
            <a:ext uri="{FF2B5EF4-FFF2-40B4-BE49-F238E27FC236}">
              <a16:creationId xmlns:a16="http://schemas.microsoft.com/office/drawing/2014/main" id="{5BFEA737-EC3E-4E71-8282-DDFBD3C3C6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0" name="TextBox 1">
          <a:extLst>
            <a:ext uri="{FF2B5EF4-FFF2-40B4-BE49-F238E27FC236}">
              <a16:creationId xmlns:a16="http://schemas.microsoft.com/office/drawing/2014/main" id="{40E877EF-46FF-4622-851D-E998377C49E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1" name="TextBox 1">
          <a:extLst>
            <a:ext uri="{FF2B5EF4-FFF2-40B4-BE49-F238E27FC236}">
              <a16:creationId xmlns:a16="http://schemas.microsoft.com/office/drawing/2014/main" id="{A7BB0CB8-90B3-4BFF-85A3-022EC29C30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2" name="TextBox 1">
          <a:extLst>
            <a:ext uri="{FF2B5EF4-FFF2-40B4-BE49-F238E27FC236}">
              <a16:creationId xmlns:a16="http://schemas.microsoft.com/office/drawing/2014/main" id="{B14E244C-65E7-41CD-8B79-D84EBDCB791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3" name="TextBox 1">
          <a:extLst>
            <a:ext uri="{FF2B5EF4-FFF2-40B4-BE49-F238E27FC236}">
              <a16:creationId xmlns:a16="http://schemas.microsoft.com/office/drawing/2014/main" id="{032A40BC-A8F4-4AAB-9642-EE025BB178F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4" name="TextBox 1">
          <a:extLst>
            <a:ext uri="{FF2B5EF4-FFF2-40B4-BE49-F238E27FC236}">
              <a16:creationId xmlns:a16="http://schemas.microsoft.com/office/drawing/2014/main" id="{6FAA8CF7-1196-4A41-8E89-0E9CB48FC93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5" name="TextBox 1">
          <a:extLst>
            <a:ext uri="{FF2B5EF4-FFF2-40B4-BE49-F238E27FC236}">
              <a16:creationId xmlns:a16="http://schemas.microsoft.com/office/drawing/2014/main" id="{AFA7BC40-5A93-4F4D-B940-1F0DA52617C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6" name="TextBox 1">
          <a:extLst>
            <a:ext uri="{FF2B5EF4-FFF2-40B4-BE49-F238E27FC236}">
              <a16:creationId xmlns:a16="http://schemas.microsoft.com/office/drawing/2014/main" id="{24F8ACB9-1478-4D46-9DCA-89EF84B777E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7" name="TextBox 1">
          <a:extLst>
            <a:ext uri="{FF2B5EF4-FFF2-40B4-BE49-F238E27FC236}">
              <a16:creationId xmlns:a16="http://schemas.microsoft.com/office/drawing/2014/main" id="{174D2807-2824-4F0D-86B9-E806F1F4788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8" name="TextBox 1">
          <a:extLst>
            <a:ext uri="{FF2B5EF4-FFF2-40B4-BE49-F238E27FC236}">
              <a16:creationId xmlns:a16="http://schemas.microsoft.com/office/drawing/2014/main" id="{1DA49406-D12D-4026-9710-8A145A7BBB3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19" name="TextBox 1">
          <a:extLst>
            <a:ext uri="{FF2B5EF4-FFF2-40B4-BE49-F238E27FC236}">
              <a16:creationId xmlns:a16="http://schemas.microsoft.com/office/drawing/2014/main" id="{6B833DE0-8B04-430D-8ED0-128495AEB15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0" name="TextBox 1">
          <a:extLst>
            <a:ext uri="{FF2B5EF4-FFF2-40B4-BE49-F238E27FC236}">
              <a16:creationId xmlns:a16="http://schemas.microsoft.com/office/drawing/2014/main" id="{F46DFDA1-2B74-4640-A9C2-2B7EA1B930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1" name="TextBox 1">
          <a:extLst>
            <a:ext uri="{FF2B5EF4-FFF2-40B4-BE49-F238E27FC236}">
              <a16:creationId xmlns:a16="http://schemas.microsoft.com/office/drawing/2014/main" id="{B3EA9707-D3BE-43B7-A473-B9A57CF8120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2" name="TextBox 1">
          <a:extLst>
            <a:ext uri="{FF2B5EF4-FFF2-40B4-BE49-F238E27FC236}">
              <a16:creationId xmlns:a16="http://schemas.microsoft.com/office/drawing/2014/main" id="{FB5DFB2C-3DD4-469E-BAE3-365491DA209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3" name="TextBox 1">
          <a:extLst>
            <a:ext uri="{FF2B5EF4-FFF2-40B4-BE49-F238E27FC236}">
              <a16:creationId xmlns:a16="http://schemas.microsoft.com/office/drawing/2014/main" id="{96702DF4-B1F1-483E-BE78-9615AA9C9E3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4" name="TextBox 1">
          <a:extLst>
            <a:ext uri="{FF2B5EF4-FFF2-40B4-BE49-F238E27FC236}">
              <a16:creationId xmlns:a16="http://schemas.microsoft.com/office/drawing/2014/main" id="{D3E8651A-BBB4-42AD-A9C1-AF0B6BF9986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5" name="TextBox 1">
          <a:extLst>
            <a:ext uri="{FF2B5EF4-FFF2-40B4-BE49-F238E27FC236}">
              <a16:creationId xmlns:a16="http://schemas.microsoft.com/office/drawing/2014/main" id="{E4E596EF-1418-4BD3-BFCB-B598B9F439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6" name="TextBox 1">
          <a:extLst>
            <a:ext uri="{FF2B5EF4-FFF2-40B4-BE49-F238E27FC236}">
              <a16:creationId xmlns:a16="http://schemas.microsoft.com/office/drawing/2014/main" id="{C504DE25-24F2-4E29-A1F9-9CF271DA3A1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7" name="TextBox 1">
          <a:extLst>
            <a:ext uri="{FF2B5EF4-FFF2-40B4-BE49-F238E27FC236}">
              <a16:creationId xmlns:a16="http://schemas.microsoft.com/office/drawing/2014/main" id="{EF82478C-D3E1-4B20-997A-AC8CE027B7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8" name="TextBox 1">
          <a:extLst>
            <a:ext uri="{FF2B5EF4-FFF2-40B4-BE49-F238E27FC236}">
              <a16:creationId xmlns:a16="http://schemas.microsoft.com/office/drawing/2014/main" id="{1D053A24-17A1-422E-ABA7-E84CED6E3EC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29" name="TextBox 1">
          <a:extLst>
            <a:ext uri="{FF2B5EF4-FFF2-40B4-BE49-F238E27FC236}">
              <a16:creationId xmlns:a16="http://schemas.microsoft.com/office/drawing/2014/main" id="{69923324-B278-4A20-89E1-22DC91A07A2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0" name="TextBox 1">
          <a:extLst>
            <a:ext uri="{FF2B5EF4-FFF2-40B4-BE49-F238E27FC236}">
              <a16:creationId xmlns:a16="http://schemas.microsoft.com/office/drawing/2014/main" id="{154B8E41-B090-47A1-8BEA-29C3067D0DB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1" name="TextBox 1">
          <a:extLst>
            <a:ext uri="{FF2B5EF4-FFF2-40B4-BE49-F238E27FC236}">
              <a16:creationId xmlns:a16="http://schemas.microsoft.com/office/drawing/2014/main" id="{48F8C5B2-5881-49D5-96E4-44C89066A1D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2" name="TextBox 1">
          <a:extLst>
            <a:ext uri="{FF2B5EF4-FFF2-40B4-BE49-F238E27FC236}">
              <a16:creationId xmlns:a16="http://schemas.microsoft.com/office/drawing/2014/main" id="{8C883C78-28B1-4450-B864-9197D06DAA1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3" name="TextBox 1">
          <a:extLst>
            <a:ext uri="{FF2B5EF4-FFF2-40B4-BE49-F238E27FC236}">
              <a16:creationId xmlns:a16="http://schemas.microsoft.com/office/drawing/2014/main" id="{95797B3A-EFF3-4711-BAC5-F50506D6368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4" name="TextBox 1">
          <a:extLst>
            <a:ext uri="{FF2B5EF4-FFF2-40B4-BE49-F238E27FC236}">
              <a16:creationId xmlns:a16="http://schemas.microsoft.com/office/drawing/2014/main" id="{E3FC4CF1-5E33-4AB4-86BC-638E7245866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5" name="TextBox 1">
          <a:extLst>
            <a:ext uri="{FF2B5EF4-FFF2-40B4-BE49-F238E27FC236}">
              <a16:creationId xmlns:a16="http://schemas.microsoft.com/office/drawing/2014/main" id="{BAD91227-84BF-4B6C-9A91-118FD9672A7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6" name="TextBox 1">
          <a:extLst>
            <a:ext uri="{FF2B5EF4-FFF2-40B4-BE49-F238E27FC236}">
              <a16:creationId xmlns:a16="http://schemas.microsoft.com/office/drawing/2014/main" id="{A561D7F6-ABCE-4004-B4D0-A1F6120CADC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7" name="TextBox 1">
          <a:extLst>
            <a:ext uri="{FF2B5EF4-FFF2-40B4-BE49-F238E27FC236}">
              <a16:creationId xmlns:a16="http://schemas.microsoft.com/office/drawing/2014/main" id="{D3369EB8-BEE8-440B-B2A3-7585174E83D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8" name="TextBox 1">
          <a:extLst>
            <a:ext uri="{FF2B5EF4-FFF2-40B4-BE49-F238E27FC236}">
              <a16:creationId xmlns:a16="http://schemas.microsoft.com/office/drawing/2014/main" id="{0174E26B-9EC8-487E-BF2B-1F6A27C8556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39" name="TextBox 1">
          <a:extLst>
            <a:ext uri="{FF2B5EF4-FFF2-40B4-BE49-F238E27FC236}">
              <a16:creationId xmlns:a16="http://schemas.microsoft.com/office/drawing/2014/main" id="{215AFEDA-4642-4C90-B342-64DBCF72459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0" name="TextBox 1">
          <a:extLst>
            <a:ext uri="{FF2B5EF4-FFF2-40B4-BE49-F238E27FC236}">
              <a16:creationId xmlns:a16="http://schemas.microsoft.com/office/drawing/2014/main" id="{F08505FD-7E27-4979-9714-9317FA2E945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1" name="TextBox 1">
          <a:extLst>
            <a:ext uri="{FF2B5EF4-FFF2-40B4-BE49-F238E27FC236}">
              <a16:creationId xmlns:a16="http://schemas.microsoft.com/office/drawing/2014/main" id="{7077B0DC-04DB-4788-B0A4-89C84366D1D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2" name="TextBox 1">
          <a:extLst>
            <a:ext uri="{FF2B5EF4-FFF2-40B4-BE49-F238E27FC236}">
              <a16:creationId xmlns:a16="http://schemas.microsoft.com/office/drawing/2014/main" id="{9C8A2286-3672-42E9-9EC2-40C2255DFA5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3" name="TextBox 1">
          <a:extLst>
            <a:ext uri="{FF2B5EF4-FFF2-40B4-BE49-F238E27FC236}">
              <a16:creationId xmlns:a16="http://schemas.microsoft.com/office/drawing/2014/main" id="{9C573146-D7BF-4762-B14E-AE7DB9005AB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4" name="TextBox 1">
          <a:extLst>
            <a:ext uri="{FF2B5EF4-FFF2-40B4-BE49-F238E27FC236}">
              <a16:creationId xmlns:a16="http://schemas.microsoft.com/office/drawing/2014/main" id="{BB1A58BD-EFE7-44A6-9577-B3CC9ACC328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5" name="TextBox 1">
          <a:extLst>
            <a:ext uri="{FF2B5EF4-FFF2-40B4-BE49-F238E27FC236}">
              <a16:creationId xmlns:a16="http://schemas.microsoft.com/office/drawing/2014/main" id="{E39FEB74-CEFC-4532-86B9-6408A9306A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6" name="TextBox 1">
          <a:extLst>
            <a:ext uri="{FF2B5EF4-FFF2-40B4-BE49-F238E27FC236}">
              <a16:creationId xmlns:a16="http://schemas.microsoft.com/office/drawing/2014/main" id="{9D6CA2F0-54AB-4FDA-985C-0DF381BA731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7" name="TextBox 1">
          <a:extLst>
            <a:ext uri="{FF2B5EF4-FFF2-40B4-BE49-F238E27FC236}">
              <a16:creationId xmlns:a16="http://schemas.microsoft.com/office/drawing/2014/main" id="{4FCA9732-5F57-461F-9B28-2E23D91DFB1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8" name="TextBox 1">
          <a:extLst>
            <a:ext uri="{FF2B5EF4-FFF2-40B4-BE49-F238E27FC236}">
              <a16:creationId xmlns:a16="http://schemas.microsoft.com/office/drawing/2014/main" id="{97877A03-2669-450B-9691-1A398C6FD05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49" name="TextBox 1">
          <a:extLst>
            <a:ext uri="{FF2B5EF4-FFF2-40B4-BE49-F238E27FC236}">
              <a16:creationId xmlns:a16="http://schemas.microsoft.com/office/drawing/2014/main" id="{1F835E96-311A-4FBD-9332-0D7ECB260C5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0" name="TextBox 1">
          <a:extLst>
            <a:ext uri="{FF2B5EF4-FFF2-40B4-BE49-F238E27FC236}">
              <a16:creationId xmlns:a16="http://schemas.microsoft.com/office/drawing/2014/main" id="{65040A1C-1C1D-45D2-BE28-7256D250B2D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1" name="TextBox 1">
          <a:extLst>
            <a:ext uri="{FF2B5EF4-FFF2-40B4-BE49-F238E27FC236}">
              <a16:creationId xmlns:a16="http://schemas.microsoft.com/office/drawing/2014/main" id="{DC5FC2E1-8E34-47B4-B93B-07ACE2112C4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2" name="TextBox 1">
          <a:extLst>
            <a:ext uri="{FF2B5EF4-FFF2-40B4-BE49-F238E27FC236}">
              <a16:creationId xmlns:a16="http://schemas.microsoft.com/office/drawing/2014/main" id="{4BD8B260-14D5-4342-BF53-FDD8E372F80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3" name="TextBox 1">
          <a:extLst>
            <a:ext uri="{FF2B5EF4-FFF2-40B4-BE49-F238E27FC236}">
              <a16:creationId xmlns:a16="http://schemas.microsoft.com/office/drawing/2014/main" id="{CF0B814A-71FD-4257-BAC1-E240677A4C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4" name="TextBox 1">
          <a:extLst>
            <a:ext uri="{FF2B5EF4-FFF2-40B4-BE49-F238E27FC236}">
              <a16:creationId xmlns:a16="http://schemas.microsoft.com/office/drawing/2014/main" id="{0D074990-3B01-4541-83F4-D05C8B3289E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5" name="TextBox 1">
          <a:extLst>
            <a:ext uri="{FF2B5EF4-FFF2-40B4-BE49-F238E27FC236}">
              <a16:creationId xmlns:a16="http://schemas.microsoft.com/office/drawing/2014/main" id="{884611F1-8905-498D-A1D8-EF08E4797A8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6" name="TextBox 1">
          <a:extLst>
            <a:ext uri="{FF2B5EF4-FFF2-40B4-BE49-F238E27FC236}">
              <a16:creationId xmlns:a16="http://schemas.microsoft.com/office/drawing/2014/main" id="{00EAE8D6-D531-4E3C-98D7-14ACD2C8EBA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7" name="TextBox 1">
          <a:extLst>
            <a:ext uri="{FF2B5EF4-FFF2-40B4-BE49-F238E27FC236}">
              <a16:creationId xmlns:a16="http://schemas.microsoft.com/office/drawing/2014/main" id="{EB9EBC5E-E032-49F2-B77C-F59263B5499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8" name="TextBox 1">
          <a:extLst>
            <a:ext uri="{FF2B5EF4-FFF2-40B4-BE49-F238E27FC236}">
              <a16:creationId xmlns:a16="http://schemas.microsoft.com/office/drawing/2014/main" id="{10BC31FE-E2D1-4542-A803-FB8A782AAF3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59" name="TextBox 1">
          <a:extLst>
            <a:ext uri="{FF2B5EF4-FFF2-40B4-BE49-F238E27FC236}">
              <a16:creationId xmlns:a16="http://schemas.microsoft.com/office/drawing/2014/main" id="{7B0AEDCA-74AD-4B9C-929F-6D03599BD06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0" name="TextBox 1">
          <a:extLst>
            <a:ext uri="{FF2B5EF4-FFF2-40B4-BE49-F238E27FC236}">
              <a16:creationId xmlns:a16="http://schemas.microsoft.com/office/drawing/2014/main" id="{5EDA4219-427C-4745-AAAC-CEA1BA4DFA5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1" name="TextBox 1">
          <a:extLst>
            <a:ext uri="{FF2B5EF4-FFF2-40B4-BE49-F238E27FC236}">
              <a16:creationId xmlns:a16="http://schemas.microsoft.com/office/drawing/2014/main" id="{00BBA646-8172-4B74-848D-420E90D50A7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2" name="TextBox 1">
          <a:extLst>
            <a:ext uri="{FF2B5EF4-FFF2-40B4-BE49-F238E27FC236}">
              <a16:creationId xmlns:a16="http://schemas.microsoft.com/office/drawing/2014/main" id="{ED482CC0-8BAE-439D-99E2-9766D77CCFC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3" name="TextBox 1">
          <a:extLst>
            <a:ext uri="{FF2B5EF4-FFF2-40B4-BE49-F238E27FC236}">
              <a16:creationId xmlns:a16="http://schemas.microsoft.com/office/drawing/2014/main" id="{0D294739-6900-4F8D-8A51-75507682853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4" name="TextBox 1">
          <a:extLst>
            <a:ext uri="{FF2B5EF4-FFF2-40B4-BE49-F238E27FC236}">
              <a16:creationId xmlns:a16="http://schemas.microsoft.com/office/drawing/2014/main" id="{3AF1C211-858E-4DE2-99C0-A25984E3A0F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5" name="TextBox 1">
          <a:extLst>
            <a:ext uri="{FF2B5EF4-FFF2-40B4-BE49-F238E27FC236}">
              <a16:creationId xmlns:a16="http://schemas.microsoft.com/office/drawing/2014/main" id="{F1AE5C95-1397-4EA8-BEF6-CCA83C3C945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6" name="TextBox 1">
          <a:extLst>
            <a:ext uri="{FF2B5EF4-FFF2-40B4-BE49-F238E27FC236}">
              <a16:creationId xmlns:a16="http://schemas.microsoft.com/office/drawing/2014/main" id="{3AB1D00A-AF65-466A-BE11-A0D615DE7BA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7" name="TextBox 1">
          <a:extLst>
            <a:ext uri="{FF2B5EF4-FFF2-40B4-BE49-F238E27FC236}">
              <a16:creationId xmlns:a16="http://schemas.microsoft.com/office/drawing/2014/main" id="{1DF6B234-A5A5-4339-967C-671BC97E5F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8" name="TextBox 1">
          <a:extLst>
            <a:ext uri="{FF2B5EF4-FFF2-40B4-BE49-F238E27FC236}">
              <a16:creationId xmlns:a16="http://schemas.microsoft.com/office/drawing/2014/main" id="{B660698C-5E87-4D76-9EC9-26184D212DF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69" name="TextBox 1">
          <a:extLst>
            <a:ext uri="{FF2B5EF4-FFF2-40B4-BE49-F238E27FC236}">
              <a16:creationId xmlns:a16="http://schemas.microsoft.com/office/drawing/2014/main" id="{C1E240AA-1491-48C2-B293-887EC84C3E6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0" name="TextBox 1">
          <a:extLst>
            <a:ext uri="{FF2B5EF4-FFF2-40B4-BE49-F238E27FC236}">
              <a16:creationId xmlns:a16="http://schemas.microsoft.com/office/drawing/2014/main" id="{4E739E36-B717-4425-BFD3-94EAD7F73E9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1" name="TextBox 1">
          <a:extLst>
            <a:ext uri="{FF2B5EF4-FFF2-40B4-BE49-F238E27FC236}">
              <a16:creationId xmlns:a16="http://schemas.microsoft.com/office/drawing/2014/main" id="{6FC76CEF-5E11-4322-B10A-2F03F9B9277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2" name="TextBox 1">
          <a:extLst>
            <a:ext uri="{FF2B5EF4-FFF2-40B4-BE49-F238E27FC236}">
              <a16:creationId xmlns:a16="http://schemas.microsoft.com/office/drawing/2014/main" id="{533D14F6-FC3A-47DE-B061-947B11478F5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3" name="TextBox 1">
          <a:extLst>
            <a:ext uri="{FF2B5EF4-FFF2-40B4-BE49-F238E27FC236}">
              <a16:creationId xmlns:a16="http://schemas.microsoft.com/office/drawing/2014/main" id="{6D51D852-C5E1-4D9B-AF40-41EDD23E906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4" name="TextBox 1">
          <a:extLst>
            <a:ext uri="{FF2B5EF4-FFF2-40B4-BE49-F238E27FC236}">
              <a16:creationId xmlns:a16="http://schemas.microsoft.com/office/drawing/2014/main" id="{DBA60875-A227-4639-B5AE-7A1E6DD694F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5" name="TextBox 1">
          <a:extLst>
            <a:ext uri="{FF2B5EF4-FFF2-40B4-BE49-F238E27FC236}">
              <a16:creationId xmlns:a16="http://schemas.microsoft.com/office/drawing/2014/main" id="{4EF6E629-9179-4EA9-8C62-0C394FC687B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6" name="TextBox 1">
          <a:extLst>
            <a:ext uri="{FF2B5EF4-FFF2-40B4-BE49-F238E27FC236}">
              <a16:creationId xmlns:a16="http://schemas.microsoft.com/office/drawing/2014/main" id="{62397339-FCEE-40C3-A1B6-FCDB6F67959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7" name="TextBox 1">
          <a:extLst>
            <a:ext uri="{FF2B5EF4-FFF2-40B4-BE49-F238E27FC236}">
              <a16:creationId xmlns:a16="http://schemas.microsoft.com/office/drawing/2014/main" id="{C6A413DE-5D42-48DF-AE75-BCBD8B2B2D8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8" name="TextBox 1">
          <a:extLst>
            <a:ext uri="{FF2B5EF4-FFF2-40B4-BE49-F238E27FC236}">
              <a16:creationId xmlns:a16="http://schemas.microsoft.com/office/drawing/2014/main" id="{29D4A538-3113-4C5A-B085-522C8175CC5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79" name="TextBox 1">
          <a:extLst>
            <a:ext uri="{FF2B5EF4-FFF2-40B4-BE49-F238E27FC236}">
              <a16:creationId xmlns:a16="http://schemas.microsoft.com/office/drawing/2014/main" id="{0577753D-FD6F-4536-9556-2190640D70A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0" name="TextBox 1">
          <a:extLst>
            <a:ext uri="{FF2B5EF4-FFF2-40B4-BE49-F238E27FC236}">
              <a16:creationId xmlns:a16="http://schemas.microsoft.com/office/drawing/2014/main" id="{67EA6DA6-74FA-44EC-B552-4F311AD6896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1" name="TextBox 1">
          <a:extLst>
            <a:ext uri="{FF2B5EF4-FFF2-40B4-BE49-F238E27FC236}">
              <a16:creationId xmlns:a16="http://schemas.microsoft.com/office/drawing/2014/main" id="{EF740633-6E5D-4961-B385-1AC5B1674F6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2" name="TextBox 1">
          <a:extLst>
            <a:ext uri="{FF2B5EF4-FFF2-40B4-BE49-F238E27FC236}">
              <a16:creationId xmlns:a16="http://schemas.microsoft.com/office/drawing/2014/main" id="{173457BE-D317-44D0-BC16-17077F14CF5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3" name="TextBox 1">
          <a:extLst>
            <a:ext uri="{FF2B5EF4-FFF2-40B4-BE49-F238E27FC236}">
              <a16:creationId xmlns:a16="http://schemas.microsoft.com/office/drawing/2014/main" id="{9B96A268-E95F-4B39-AD34-3E422F8FBF8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4" name="TextBox 1">
          <a:extLst>
            <a:ext uri="{FF2B5EF4-FFF2-40B4-BE49-F238E27FC236}">
              <a16:creationId xmlns:a16="http://schemas.microsoft.com/office/drawing/2014/main" id="{BE3065FD-FA1F-4C95-8698-87DAF468798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5" name="TextBox 1">
          <a:extLst>
            <a:ext uri="{FF2B5EF4-FFF2-40B4-BE49-F238E27FC236}">
              <a16:creationId xmlns:a16="http://schemas.microsoft.com/office/drawing/2014/main" id="{E5CAA217-737E-4082-A075-F710813F091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6" name="TextBox 1">
          <a:extLst>
            <a:ext uri="{FF2B5EF4-FFF2-40B4-BE49-F238E27FC236}">
              <a16:creationId xmlns:a16="http://schemas.microsoft.com/office/drawing/2014/main" id="{CF073F3F-8C49-4BEB-B968-FEFB7339EF3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7" name="TextBox 1">
          <a:extLst>
            <a:ext uri="{FF2B5EF4-FFF2-40B4-BE49-F238E27FC236}">
              <a16:creationId xmlns:a16="http://schemas.microsoft.com/office/drawing/2014/main" id="{52F0A381-113C-4879-8B3E-EBE63DD1D69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8" name="TextBox 1">
          <a:extLst>
            <a:ext uri="{FF2B5EF4-FFF2-40B4-BE49-F238E27FC236}">
              <a16:creationId xmlns:a16="http://schemas.microsoft.com/office/drawing/2014/main" id="{34853A50-6500-4D38-ADB4-04CFACD2920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89" name="TextBox 1">
          <a:extLst>
            <a:ext uri="{FF2B5EF4-FFF2-40B4-BE49-F238E27FC236}">
              <a16:creationId xmlns:a16="http://schemas.microsoft.com/office/drawing/2014/main" id="{2C80A699-60D2-46CA-8BED-BE121CF27EA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0" name="TextBox 1">
          <a:extLst>
            <a:ext uri="{FF2B5EF4-FFF2-40B4-BE49-F238E27FC236}">
              <a16:creationId xmlns:a16="http://schemas.microsoft.com/office/drawing/2014/main" id="{CF7C8D53-4B05-4042-8101-F6789D4BD27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1" name="TextBox 1">
          <a:extLst>
            <a:ext uri="{FF2B5EF4-FFF2-40B4-BE49-F238E27FC236}">
              <a16:creationId xmlns:a16="http://schemas.microsoft.com/office/drawing/2014/main" id="{2E990E5D-6A22-490D-913E-7EEA787E0D2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2" name="TextBox 1">
          <a:extLst>
            <a:ext uri="{FF2B5EF4-FFF2-40B4-BE49-F238E27FC236}">
              <a16:creationId xmlns:a16="http://schemas.microsoft.com/office/drawing/2014/main" id="{4A9DA63A-7F4D-4D21-B862-3537A355635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3" name="TextBox 1">
          <a:extLst>
            <a:ext uri="{FF2B5EF4-FFF2-40B4-BE49-F238E27FC236}">
              <a16:creationId xmlns:a16="http://schemas.microsoft.com/office/drawing/2014/main" id="{E5863A9C-D03B-44CC-A1D3-48487AA1F4A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4" name="TextBox 1">
          <a:extLst>
            <a:ext uri="{FF2B5EF4-FFF2-40B4-BE49-F238E27FC236}">
              <a16:creationId xmlns:a16="http://schemas.microsoft.com/office/drawing/2014/main" id="{8AE553DC-F159-479B-93AF-177EEDA7746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5" name="TextBox 1">
          <a:extLst>
            <a:ext uri="{FF2B5EF4-FFF2-40B4-BE49-F238E27FC236}">
              <a16:creationId xmlns:a16="http://schemas.microsoft.com/office/drawing/2014/main" id="{27729F8E-8335-4D66-86D4-EFD6143AF92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6" name="TextBox 1">
          <a:extLst>
            <a:ext uri="{FF2B5EF4-FFF2-40B4-BE49-F238E27FC236}">
              <a16:creationId xmlns:a16="http://schemas.microsoft.com/office/drawing/2014/main" id="{E75ADE7E-3519-4328-8E37-D59B1CA1484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7" name="TextBox 1">
          <a:extLst>
            <a:ext uri="{FF2B5EF4-FFF2-40B4-BE49-F238E27FC236}">
              <a16:creationId xmlns:a16="http://schemas.microsoft.com/office/drawing/2014/main" id="{D7FAFF1B-0667-40C3-B226-4B213CA7574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8" name="TextBox 1">
          <a:extLst>
            <a:ext uri="{FF2B5EF4-FFF2-40B4-BE49-F238E27FC236}">
              <a16:creationId xmlns:a16="http://schemas.microsoft.com/office/drawing/2014/main" id="{4F70FD8A-8DAD-4CF5-8BAF-FB7B48C247B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1999" name="TextBox 1">
          <a:extLst>
            <a:ext uri="{FF2B5EF4-FFF2-40B4-BE49-F238E27FC236}">
              <a16:creationId xmlns:a16="http://schemas.microsoft.com/office/drawing/2014/main" id="{D9BE8052-7F73-496E-873D-D5C964E2D8D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0" name="TextBox 1">
          <a:extLst>
            <a:ext uri="{FF2B5EF4-FFF2-40B4-BE49-F238E27FC236}">
              <a16:creationId xmlns:a16="http://schemas.microsoft.com/office/drawing/2014/main" id="{9C51F39C-D4AF-4382-9548-E46DC651F43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1" name="TextBox 1">
          <a:extLst>
            <a:ext uri="{FF2B5EF4-FFF2-40B4-BE49-F238E27FC236}">
              <a16:creationId xmlns:a16="http://schemas.microsoft.com/office/drawing/2014/main" id="{F55F3352-B1BE-406B-9E2E-9083AEB64E9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2" name="TextBox 1">
          <a:extLst>
            <a:ext uri="{FF2B5EF4-FFF2-40B4-BE49-F238E27FC236}">
              <a16:creationId xmlns:a16="http://schemas.microsoft.com/office/drawing/2014/main" id="{0625D96D-492F-4E3E-A046-FBD714B26B8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3" name="TextBox 1">
          <a:extLst>
            <a:ext uri="{FF2B5EF4-FFF2-40B4-BE49-F238E27FC236}">
              <a16:creationId xmlns:a16="http://schemas.microsoft.com/office/drawing/2014/main" id="{62669C5A-307D-467B-A266-125DFA70AA1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4" name="TextBox 1">
          <a:extLst>
            <a:ext uri="{FF2B5EF4-FFF2-40B4-BE49-F238E27FC236}">
              <a16:creationId xmlns:a16="http://schemas.microsoft.com/office/drawing/2014/main" id="{120532B2-461D-4466-BD66-EC1BD227A5B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5" name="TextBox 1">
          <a:extLst>
            <a:ext uri="{FF2B5EF4-FFF2-40B4-BE49-F238E27FC236}">
              <a16:creationId xmlns:a16="http://schemas.microsoft.com/office/drawing/2014/main" id="{4361FE20-8D4A-4430-8FF7-EBAB97BA283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6" name="TextBox 1">
          <a:extLst>
            <a:ext uri="{FF2B5EF4-FFF2-40B4-BE49-F238E27FC236}">
              <a16:creationId xmlns:a16="http://schemas.microsoft.com/office/drawing/2014/main" id="{7B14D314-F25B-4C8A-B273-149EF249354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7" name="TextBox 1">
          <a:extLst>
            <a:ext uri="{FF2B5EF4-FFF2-40B4-BE49-F238E27FC236}">
              <a16:creationId xmlns:a16="http://schemas.microsoft.com/office/drawing/2014/main" id="{B53E0D71-E7B1-478B-8C8F-45579E87494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8" name="TextBox 1">
          <a:extLst>
            <a:ext uri="{FF2B5EF4-FFF2-40B4-BE49-F238E27FC236}">
              <a16:creationId xmlns:a16="http://schemas.microsoft.com/office/drawing/2014/main" id="{8738C6D5-E51D-4257-941C-2F1218970EF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09" name="TextBox 1">
          <a:extLst>
            <a:ext uri="{FF2B5EF4-FFF2-40B4-BE49-F238E27FC236}">
              <a16:creationId xmlns:a16="http://schemas.microsoft.com/office/drawing/2014/main" id="{123A9F5F-A8A6-4D03-B883-20E075E720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0" name="TextBox 1">
          <a:extLst>
            <a:ext uri="{FF2B5EF4-FFF2-40B4-BE49-F238E27FC236}">
              <a16:creationId xmlns:a16="http://schemas.microsoft.com/office/drawing/2014/main" id="{3FFE854C-C471-4CFC-A17A-2E091780EC6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1" name="TextBox 1">
          <a:extLst>
            <a:ext uri="{FF2B5EF4-FFF2-40B4-BE49-F238E27FC236}">
              <a16:creationId xmlns:a16="http://schemas.microsoft.com/office/drawing/2014/main" id="{A7CC1620-AE5D-437D-8FCB-4EF08D965D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2" name="TextBox 1">
          <a:extLst>
            <a:ext uri="{FF2B5EF4-FFF2-40B4-BE49-F238E27FC236}">
              <a16:creationId xmlns:a16="http://schemas.microsoft.com/office/drawing/2014/main" id="{43E331B1-3683-4A1B-83A7-FD89F8EA984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3" name="TextBox 1">
          <a:extLst>
            <a:ext uri="{FF2B5EF4-FFF2-40B4-BE49-F238E27FC236}">
              <a16:creationId xmlns:a16="http://schemas.microsoft.com/office/drawing/2014/main" id="{64674DD1-5AAE-4C0B-A704-1F3BBB5EB05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4" name="TextBox 1">
          <a:extLst>
            <a:ext uri="{FF2B5EF4-FFF2-40B4-BE49-F238E27FC236}">
              <a16:creationId xmlns:a16="http://schemas.microsoft.com/office/drawing/2014/main" id="{7C8CEE90-031B-4ED4-9F16-460F31E876C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5" name="TextBox 1">
          <a:extLst>
            <a:ext uri="{FF2B5EF4-FFF2-40B4-BE49-F238E27FC236}">
              <a16:creationId xmlns:a16="http://schemas.microsoft.com/office/drawing/2014/main" id="{DD6C32D1-C83A-40DF-BADF-FDB927FBA0B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6" name="TextBox 1">
          <a:extLst>
            <a:ext uri="{FF2B5EF4-FFF2-40B4-BE49-F238E27FC236}">
              <a16:creationId xmlns:a16="http://schemas.microsoft.com/office/drawing/2014/main" id="{40324744-6E50-4368-9035-BF04D3C76F7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7" name="TextBox 1">
          <a:extLst>
            <a:ext uri="{FF2B5EF4-FFF2-40B4-BE49-F238E27FC236}">
              <a16:creationId xmlns:a16="http://schemas.microsoft.com/office/drawing/2014/main" id="{11FBA0AD-0488-4C06-A2E9-EC076C98308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8" name="TextBox 1">
          <a:extLst>
            <a:ext uri="{FF2B5EF4-FFF2-40B4-BE49-F238E27FC236}">
              <a16:creationId xmlns:a16="http://schemas.microsoft.com/office/drawing/2014/main" id="{20EFCE31-7F9A-4B39-97A8-1A668DA9E64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19" name="TextBox 1">
          <a:extLst>
            <a:ext uri="{FF2B5EF4-FFF2-40B4-BE49-F238E27FC236}">
              <a16:creationId xmlns:a16="http://schemas.microsoft.com/office/drawing/2014/main" id="{E4AA2226-2182-4C95-8E64-6A6993D55B9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0" name="TextBox 1">
          <a:extLst>
            <a:ext uri="{FF2B5EF4-FFF2-40B4-BE49-F238E27FC236}">
              <a16:creationId xmlns:a16="http://schemas.microsoft.com/office/drawing/2014/main" id="{D98552D8-2490-4E92-9B67-A551E375E9F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1" name="TextBox 1">
          <a:extLst>
            <a:ext uri="{FF2B5EF4-FFF2-40B4-BE49-F238E27FC236}">
              <a16:creationId xmlns:a16="http://schemas.microsoft.com/office/drawing/2014/main" id="{D3CA4A08-9022-4206-8FB9-21F9F5B677D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2" name="TextBox 1">
          <a:extLst>
            <a:ext uri="{FF2B5EF4-FFF2-40B4-BE49-F238E27FC236}">
              <a16:creationId xmlns:a16="http://schemas.microsoft.com/office/drawing/2014/main" id="{C00ED562-CF25-45B0-9BED-32FB0E8C987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3" name="TextBox 1">
          <a:extLst>
            <a:ext uri="{FF2B5EF4-FFF2-40B4-BE49-F238E27FC236}">
              <a16:creationId xmlns:a16="http://schemas.microsoft.com/office/drawing/2014/main" id="{3457BCAD-02EE-4434-B0A0-0C040E1E18C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4" name="TextBox 1">
          <a:extLst>
            <a:ext uri="{FF2B5EF4-FFF2-40B4-BE49-F238E27FC236}">
              <a16:creationId xmlns:a16="http://schemas.microsoft.com/office/drawing/2014/main" id="{163E18E2-0AA4-48F3-9DE9-EE569C1BFAF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5" name="TextBox 1">
          <a:extLst>
            <a:ext uri="{FF2B5EF4-FFF2-40B4-BE49-F238E27FC236}">
              <a16:creationId xmlns:a16="http://schemas.microsoft.com/office/drawing/2014/main" id="{B82091CF-75C4-4F46-9591-F52B14FA273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6" name="TextBox 1">
          <a:extLst>
            <a:ext uri="{FF2B5EF4-FFF2-40B4-BE49-F238E27FC236}">
              <a16:creationId xmlns:a16="http://schemas.microsoft.com/office/drawing/2014/main" id="{9C6BF695-BD8B-4BDB-9943-45282757116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7" name="TextBox 1">
          <a:extLst>
            <a:ext uri="{FF2B5EF4-FFF2-40B4-BE49-F238E27FC236}">
              <a16:creationId xmlns:a16="http://schemas.microsoft.com/office/drawing/2014/main" id="{7FCDD51A-73D6-40B6-9749-3CBA50F754D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8" name="TextBox 1">
          <a:extLst>
            <a:ext uri="{FF2B5EF4-FFF2-40B4-BE49-F238E27FC236}">
              <a16:creationId xmlns:a16="http://schemas.microsoft.com/office/drawing/2014/main" id="{82912868-E99A-4387-9C54-75E5B4D1C9A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29" name="TextBox 1">
          <a:extLst>
            <a:ext uri="{FF2B5EF4-FFF2-40B4-BE49-F238E27FC236}">
              <a16:creationId xmlns:a16="http://schemas.microsoft.com/office/drawing/2014/main" id="{DF7FA197-241D-4893-99F5-1A203E8BDF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0" name="TextBox 1">
          <a:extLst>
            <a:ext uri="{FF2B5EF4-FFF2-40B4-BE49-F238E27FC236}">
              <a16:creationId xmlns:a16="http://schemas.microsoft.com/office/drawing/2014/main" id="{5BE57CB2-C184-4EAF-A69F-B4EFCBC2C64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1" name="TextBox 1">
          <a:extLst>
            <a:ext uri="{FF2B5EF4-FFF2-40B4-BE49-F238E27FC236}">
              <a16:creationId xmlns:a16="http://schemas.microsoft.com/office/drawing/2014/main" id="{531C85D8-D962-4814-AFFA-8F417E02760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2" name="TextBox 1">
          <a:extLst>
            <a:ext uri="{FF2B5EF4-FFF2-40B4-BE49-F238E27FC236}">
              <a16:creationId xmlns:a16="http://schemas.microsoft.com/office/drawing/2014/main" id="{62A1E468-D35C-4B79-A760-E68C6E876DF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3" name="TextBox 1">
          <a:extLst>
            <a:ext uri="{FF2B5EF4-FFF2-40B4-BE49-F238E27FC236}">
              <a16:creationId xmlns:a16="http://schemas.microsoft.com/office/drawing/2014/main" id="{4BC999D1-ECDD-40E0-A841-01E29A6E0F1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4" name="TextBox 1">
          <a:extLst>
            <a:ext uri="{FF2B5EF4-FFF2-40B4-BE49-F238E27FC236}">
              <a16:creationId xmlns:a16="http://schemas.microsoft.com/office/drawing/2014/main" id="{65608516-7461-4872-8882-E178E96B9B9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5" name="TextBox 1">
          <a:extLst>
            <a:ext uri="{FF2B5EF4-FFF2-40B4-BE49-F238E27FC236}">
              <a16:creationId xmlns:a16="http://schemas.microsoft.com/office/drawing/2014/main" id="{4C6D7C6D-87B0-4490-9E81-4E2D3D31E3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6" name="TextBox 1">
          <a:extLst>
            <a:ext uri="{FF2B5EF4-FFF2-40B4-BE49-F238E27FC236}">
              <a16:creationId xmlns:a16="http://schemas.microsoft.com/office/drawing/2014/main" id="{9BD1BB78-E780-4AA9-BDA2-A8683E8F54F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7" name="TextBox 1">
          <a:extLst>
            <a:ext uri="{FF2B5EF4-FFF2-40B4-BE49-F238E27FC236}">
              <a16:creationId xmlns:a16="http://schemas.microsoft.com/office/drawing/2014/main" id="{4706D2EC-9E1B-444B-A433-755BD5B7A3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8" name="TextBox 1">
          <a:extLst>
            <a:ext uri="{FF2B5EF4-FFF2-40B4-BE49-F238E27FC236}">
              <a16:creationId xmlns:a16="http://schemas.microsoft.com/office/drawing/2014/main" id="{FCC4D74C-5A0C-4B7F-ACBD-F76FF793B49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39" name="TextBox 1">
          <a:extLst>
            <a:ext uri="{FF2B5EF4-FFF2-40B4-BE49-F238E27FC236}">
              <a16:creationId xmlns:a16="http://schemas.microsoft.com/office/drawing/2014/main" id="{4BDD9A42-937E-41B1-9D63-5BD7FF05B60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0" name="TextBox 1">
          <a:extLst>
            <a:ext uri="{FF2B5EF4-FFF2-40B4-BE49-F238E27FC236}">
              <a16:creationId xmlns:a16="http://schemas.microsoft.com/office/drawing/2014/main" id="{80FD4B88-0352-4F69-81E2-18C264C46B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1" name="TextBox 1">
          <a:extLst>
            <a:ext uri="{FF2B5EF4-FFF2-40B4-BE49-F238E27FC236}">
              <a16:creationId xmlns:a16="http://schemas.microsoft.com/office/drawing/2014/main" id="{6AD88668-EE42-4612-8727-1FA739A218C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2" name="TextBox 1">
          <a:extLst>
            <a:ext uri="{FF2B5EF4-FFF2-40B4-BE49-F238E27FC236}">
              <a16:creationId xmlns:a16="http://schemas.microsoft.com/office/drawing/2014/main" id="{50B52F38-34E9-4D4A-8B17-C99D8F4E185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3" name="TextBox 1">
          <a:extLst>
            <a:ext uri="{FF2B5EF4-FFF2-40B4-BE49-F238E27FC236}">
              <a16:creationId xmlns:a16="http://schemas.microsoft.com/office/drawing/2014/main" id="{9331C65A-22E9-4505-907C-06E01DA0177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4" name="TextBox 1">
          <a:extLst>
            <a:ext uri="{FF2B5EF4-FFF2-40B4-BE49-F238E27FC236}">
              <a16:creationId xmlns:a16="http://schemas.microsoft.com/office/drawing/2014/main" id="{29AE0F53-1AC5-4787-95B0-8CEA99BE666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5" name="TextBox 1">
          <a:extLst>
            <a:ext uri="{FF2B5EF4-FFF2-40B4-BE49-F238E27FC236}">
              <a16:creationId xmlns:a16="http://schemas.microsoft.com/office/drawing/2014/main" id="{5625B1E3-6F52-4BC1-91A7-65DB33F4A45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6" name="TextBox 1">
          <a:extLst>
            <a:ext uri="{FF2B5EF4-FFF2-40B4-BE49-F238E27FC236}">
              <a16:creationId xmlns:a16="http://schemas.microsoft.com/office/drawing/2014/main" id="{A17F55B6-A1BC-4EF1-8F8C-E5FADCD1F54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7" name="TextBox 1">
          <a:extLst>
            <a:ext uri="{FF2B5EF4-FFF2-40B4-BE49-F238E27FC236}">
              <a16:creationId xmlns:a16="http://schemas.microsoft.com/office/drawing/2014/main" id="{20EEAF5F-34A8-4911-81A6-60308005B19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8" name="TextBox 1">
          <a:extLst>
            <a:ext uri="{FF2B5EF4-FFF2-40B4-BE49-F238E27FC236}">
              <a16:creationId xmlns:a16="http://schemas.microsoft.com/office/drawing/2014/main" id="{9E232929-2BDE-4FC8-8F1F-4A54F93BFA7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49" name="TextBox 1">
          <a:extLst>
            <a:ext uri="{FF2B5EF4-FFF2-40B4-BE49-F238E27FC236}">
              <a16:creationId xmlns:a16="http://schemas.microsoft.com/office/drawing/2014/main" id="{49FF589F-84A7-4DBF-9D4E-5ECA9AECA7B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0" name="TextBox 1">
          <a:extLst>
            <a:ext uri="{FF2B5EF4-FFF2-40B4-BE49-F238E27FC236}">
              <a16:creationId xmlns:a16="http://schemas.microsoft.com/office/drawing/2014/main" id="{46ED1E91-0C2D-4CC5-A307-E14A8EB8EB3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1" name="TextBox 1">
          <a:extLst>
            <a:ext uri="{FF2B5EF4-FFF2-40B4-BE49-F238E27FC236}">
              <a16:creationId xmlns:a16="http://schemas.microsoft.com/office/drawing/2014/main" id="{C9029863-9BAD-4670-8E59-3F1C29D3DF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2" name="TextBox 1">
          <a:extLst>
            <a:ext uri="{FF2B5EF4-FFF2-40B4-BE49-F238E27FC236}">
              <a16:creationId xmlns:a16="http://schemas.microsoft.com/office/drawing/2014/main" id="{D8AAC805-2010-42E6-B611-211E17F24B9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3" name="TextBox 1">
          <a:extLst>
            <a:ext uri="{FF2B5EF4-FFF2-40B4-BE49-F238E27FC236}">
              <a16:creationId xmlns:a16="http://schemas.microsoft.com/office/drawing/2014/main" id="{073E554E-16C6-43DB-AAC0-E67CC154A90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4" name="TextBox 1">
          <a:extLst>
            <a:ext uri="{FF2B5EF4-FFF2-40B4-BE49-F238E27FC236}">
              <a16:creationId xmlns:a16="http://schemas.microsoft.com/office/drawing/2014/main" id="{8888E283-B53F-4926-9E89-41C4D605487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5" name="TextBox 1">
          <a:extLst>
            <a:ext uri="{FF2B5EF4-FFF2-40B4-BE49-F238E27FC236}">
              <a16:creationId xmlns:a16="http://schemas.microsoft.com/office/drawing/2014/main" id="{A57D5358-C7DC-4003-B997-8968CB53F13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6" name="TextBox 1">
          <a:extLst>
            <a:ext uri="{FF2B5EF4-FFF2-40B4-BE49-F238E27FC236}">
              <a16:creationId xmlns:a16="http://schemas.microsoft.com/office/drawing/2014/main" id="{8CE0D8D4-2E35-4758-8AA5-03FDE36273A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7" name="TextBox 1">
          <a:extLst>
            <a:ext uri="{FF2B5EF4-FFF2-40B4-BE49-F238E27FC236}">
              <a16:creationId xmlns:a16="http://schemas.microsoft.com/office/drawing/2014/main" id="{EF074721-DC7F-466C-AE65-85486A06FFB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8" name="TextBox 1">
          <a:extLst>
            <a:ext uri="{FF2B5EF4-FFF2-40B4-BE49-F238E27FC236}">
              <a16:creationId xmlns:a16="http://schemas.microsoft.com/office/drawing/2014/main" id="{48D8B9A8-AA12-45D7-864B-4BA660AC702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59" name="TextBox 1">
          <a:extLst>
            <a:ext uri="{FF2B5EF4-FFF2-40B4-BE49-F238E27FC236}">
              <a16:creationId xmlns:a16="http://schemas.microsoft.com/office/drawing/2014/main" id="{E5BF7601-B8D1-4DA2-9B78-B46F713874F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0" name="TextBox 1">
          <a:extLst>
            <a:ext uri="{FF2B5EF4-FFF2-40B4-BE49-F238E27FC236}">
              <a16:creationId xmlns:a16="http://schemas.microsoft.com/office/drawing/2014/main" id="{6F01BB4A-7237-488D-B5C8-6E11E1E53C6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1" name="TextBox 1">
          <a:extLst>
            <a:ext uri="{FF2B5EF4-FFF2-40B4-BE49-F238E27FC236}">
              <a16:creationId xmlns:a16="http://schemas.microsoft.com/office/drawing/2014/main" id="{8210395F-68E1-4E2B-9AC7-FADAA8570AB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2" name="TextBox 1">
          <a:extLst>
            <a:ext uri="{FF2B5EF4-FFF2-40B4-BE49-F238E27FC236}">
              <a16:creationId xmlns:a16="http://schemas.microsoft.com/office/drawing/2014/main" id="{DC57B46E-E36D-4EFD-BB77-A80F6ECBFE8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3" name="TextBox 1">
          <a:extLst>
            <a:ext uri="{FF2B5EF4-FFF2-40B4-BE49-F238E27FC236}">
              <a16:creationId xmlns:a16="http://schemas.microsoft.com/office/drawing/2014/main" id="{D67317CE-CE10-47AD-B63C-6CF1F5ABD6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4" name="TextBox 1">
          <a:extLst>
            <a:ext uri="{FF2B5EF4-FFF2-40B4-BE49-F238E27FC236}">
              <a16:creationId xmlns:a16="http://schemas.microsoft.com/office/drawing/2014/main" id="{FE7CF938-A474-4B56-81FB-38426D79B88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5" name="TextBox 1">
          <a:extLst>
            <a:ext uri="{FF2B5EF4-FFF2-40B4-BE49-F238E27FC236}">
              <a16:creationId xmlns:a16="http://schemas.microsoft.com/office/drawing/2014/main" id="{85C4B240-2F7F-40C7-BA48-6A86AA4FE6E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6" name="TextBox 1">
          <a:extLst>
            <a:ext uri="{FF2B5EF4-FFF2-40B4-BE49-F238E27FC236}">
              <a16:creationId xmlns:a16="http://schemas.microsoft.com/office/drawing/2014/main" id="{8FB598B1-051F-4756-85F2-56C907797C0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7" name="TextBox 1">
          <a:extLst>
            <a:ext uri="{FF2B5EF4-FFF2-40B4-BE49-F238E27FC236}">
              <a16:creationId xmlns:a16="http://schemas.microsoft.com/office/drawing/2014/main" id="{F4FECC6D-A6BE-46EB-9F7B-D227D0F9986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8" name="TextBox 1">
          <a:extLst>
            <a:ext uri="{FF2B5EF4-FFF2-40B4-BE49-F238E27FC236}">
              <a16:creationId xmlns:a16="http://schemas.microsoft.com/office/drawing/2014/main" id="{C721A904-937D-4127-840D-438393B561C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69" name="TextBox 1">
          <a:extLst>
            <a:ext uri="{FF2B5EF4-FFF2-40B4-BE49-F238E27FC236}">
              <a16:creationId xmlns:a16="http://schemas.microsoft.com/office/drawing/2014/main" id="{EE10450F-E4A8-4034-8611-179CBA8E11C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0" name="TextBox 1">
          <a:extLst>
            <a:ext uri="{FF2B5EF4-FFF2-40B4-BE49-F238E27FC236}">
              <a16:creationId xmlns:a16="http://schemas.microsoft.com/office/drawing/2014/main" id="{D6352150-9C9B-46A5-A7A7-FE63F5CC23C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1" name="TextBox 1">
          <a:extLst>
            <a:ext uri="{FF2B5EF4-FFF2-40B4-BE49-F238E27FC236}">
              <a16:creationId xmlns:a16="http://schemas.microsoft.com/office/drawing/2014/main" id="{6BD272E6-171A-41A4-A10F-367F4501FE7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2" name="TextBox 1">
          <a:extLst>
            <a:ext uri="{FF2B5EF4-FFF2-40B4-BE49-F238E27FC236}">
              <a16:creationId xmlns:a16="http://schemas.microsoft.com/office/drawing/2014/main" id="{D5518809-27E5-4348-8CA3-C2B064A5AA5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3" name="TextBox 1">
          <a:extLst>
            <a:ext uri="{FF2B5EF4-FFF2-40B4-BE49-F238E27FC236}">
              <a16:creationId xmlns:a16="http://schemas.microsoft.com/office/drawing/2014/main" id="{24674087-A993-49B8-B727-D3E5AABEF47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4" name="TextBox 1">
          <a:extLst>
            <a:ext uri="{FF2B5EF4-FFF2-40B4-BE49-F238E27FC236}">
              <a16:creationId xmlns:a16="http://schemas.microsoft.com/office/drawing/2014/main" id="{A9535DBD-F2AC-4762-B6E6-0546446F518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5" name="TextBox 1">
          <a:extLst>
            <a:ext uri="{FF2B5EF4-FFF2-40B4-BE49-F238E27FC236}">
              <a16:creationId xmlns:a16="http://schemas.microsoft.com/office/drawing/2014/main" id="{FC11BFC9-2278-47D3-B42D-48CA7FF3073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6" name="TextBox 1">
          <a:extLst>
            <a:ext uri="{FF2B5EF4-FFF2-40B4-BE49-F238E27FC236}">
              <a16:creationId xmlns:a16="http://schemas.microsoft.com/office/drawing/2014/main" id="{BAA3955B-F4E1-4264-97A7-8786926F3D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7" name="TextBox 1">
          <a:extLst>
            <a:ext uri="{FF2B5EF4-FFF2-40B4-BE49-F238E27FC236}">
              <a16:creationId xmlns:a16="http://schemas.microsoft.com/office/drawing/2014/main" id="{977034A6-B46A-44F9-94C1-D2C0CB1D57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8" name="TextBox 1">
          <a:extLst>
            <a:ext uri="{FF2B5EF4-FFF2-40B4-BE49-F238E27FC236}">
              <a16:creationId xmlns:a16="http://schemas.microsoft.com/office/drawing/2014/main" id="{50E4048E-94F9-433A-B309-E76FB2EDE81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79" name="TextBox 1">
          <a:extLst>
            <a:ext uri="{FF2B5EF4-FFF2-40B4-BE49-F238E27FC236}">
              <a16:creationId xmlns:a16="http://schemas.microsoft.com/office/drawing/2014/main" id="{045EF4B5-9A66-49FB-B314-8840617FBD4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0" name="TextBox 1">
          <a:extLst>
            <a:ext uri="{FF2B5EF4-FFF2-40B4-BE49-F238E27FC236}">
              <a16:creationId xmlns:a16="http://schemas.microsoft.com/office/drawing/2014/main" id="{72287FE8-15CC-487D-9B26-993E6A7D960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1" name="TextBox 1">
          <a:extLst>
            <a:ext uri="{FF2B5EF4-FFF2-40B4-BE49-F238E27FC236}">
              <a16:creationId xmlns:a16="http://schemas.microsoft.com/office/drawing/2014/main" id="{B1251ECB-1766-40F3-AD10-1929A1F82D6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2" name="TextBox 1">
          <a:extLst>
            <a:ext uri="{FF2B5EF4-FFF2-40B4-BE49-F238E27FC236}">
              <a16:creationId xmlns:a16="http://schemas.microsoft.com/office/drawing/2014/main" id="{10692DAC-D7AE-4B14-8707-251BBD4915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3" name="TextBox 1">
          <a:extLst>
            <a:ext uri="{FF2B5EF4-FFF2-40B4-BE49-F238E27FC236}">
              <a16:creationId xmlns:a16="http://schemas.microsoft.com/office/drawing/2014/main" id="{C1B97FFE-633D-4A50-8069-DDD4D89ED97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4" name="TextBox 1">
          <a:extLst>
            <a:ext uri="{FF2B5EF4-FFF2-40B4-BE49-F238E27FC236}">
              <a16:creationId xmlns:a16="http://schemas.microsoft.com/office/drawing/2014/main" id="{C6151237-39E6-4AEB-AE17-1994F633AF2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5" name="TextBox 1">
          <a:extLst>
            <a:ext uri="{FF2B5EF4-FFF2-40B4-BE49-F238E27FC236}">
              <a16:creationId xmlns:a16="http://schemas.microsoft.com/office/drawing/2014/main" id="{D065F503-009A-4CC5-B276-C19677DD28B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6" name="TextBox 1">
          <a:extLst>
            <a:ext uri="{FF2B5EF4-FFF2-40B4-BE49-F238E27FC236}">
              <a16:creationId xmlns:a16="http://schemas.microsoft.com/office/drawing/2014/main" id="{E6C566D1-7699-4D83-8375-AD8E92AE87F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7" name="TextBox 1">
          <a:extLst>
            <a:ext uri="{FF2B5EF4-FFF2-40B4-BE49-F238E27FC236}">
              <a16:creationId xmlns:a16="http://schemas.microsoft.com/office/drawing/2014/main" id="{BA0BE984-B9E9-4DCA-94D0-9CC1E0D9E88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8" name="TextBox 1">
          <a:extLst>
            <a:ext uri="{FF2B5EF4-FFF2-40B4-BE49-F238E27FC236}">
              <a16:creationId xmlns:a16="http://schemas.microsoft.com/office/drawing/2014/main" id="{80885DFD-00D0-4321-9D4D-E6E9E4C08B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89" name="TextBox 1">
          <a:extLst>
            <a:ext uri="{FF2B5EF4-FFF2-40B4-BE49-F238E27FC236}">
              <a16:creationId xmlns:a16="http://schemas.microsoft.com/office/drawing/2014/main" id="{1B3926E9-1D7A-408B-ABD9-F8A54835BD7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0" name="TextBox 1">
          <a:extLst>
            <a:ext uri="{FF2B5EF4-FFF2-40B4-BE49-F238E27FC236}">
              <a16:creationId xmlns:a16="http://schemas.microsoft.com/office/drawing/2014/main" id="{7B2A2EBD-67AD-4442-9885-FA17938FCCB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1" name="TextBox 1">
          <a:extLst>
            <a:ext uri="{FF2B5EF4-FFF2-40B4-BE49-F238E27FC236}">
              <a16:creationId xmlns:a16="http://schemas.microsoft.com/office/drawing/2014/main" id="{DDC619FB-951B-4D6C-9D91-97646502AFD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2" name="TextBox 1">
          <a:extLst>
            <a:ext uri="{FF2B5EF4-FFF2-40B4-BE49-F238E27FC236}">
              <a16:creationId xmlns:a16="http://schemas.microsoft.com/office/drawing/2014/main" id="{B3995098-B847-414A-B6D2-5A733409108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3" name="TextBox 1">
          <a:extLst>
            <a:ext uri="{FF2B5EF4-FFF2-40B4-BE49-F238E27FC236}">
              <a16:creationId xmlns:a16="http://schemas.microsoft.com/office/drawing/2014/main" id="{64867D58-EBA9-44D0-BCE3-A7B0875BA57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4" name="TextBox 1">
          <a:extLst>
            <a:ext uri="{FF2B5EF4-FFF2-40B4-BE49-F238E27FC236}">
              <a16:creationId xmlns:a16="http://schemas.microsoft.com/office/drawing/2014/main" id="{BB4DEEFF-867A-47A8-A836-8012C2AB631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5" name="TextBox 1">
          <a:extLst>
            <a:ext uri="{FF2B5EF4-FFF2-40B4-BE49-F238E27FC236}">
              <a16:creationId xmlns:a16="http://schemas.microsoft.com/office/drawing/2014/main" id="{96E30F0D-19A2-4AC4-B82D-6722B96CE17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6" name="TextBox 1">
          <a:extLst>
            <a:ext uri="{FF2B5EF4-FFF2-40B4-BE49-F238E27FC236}">
              <a16:creationId xmlns:a16="http://schemas.microsoft.com/office/drawing/2014/main" id="{7FF898DB-048A-438D-87A6-08407F15F7D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7" name="TextBox 1">
          <a:extLst>
            <a:ext uri="{FF2B5EF4-FFF2-40B4-BE49-F238E27FC236}">
              <a16:creationId xmlns:a16="http://schemas.microsoft.com/office/drawing/2014/main" id="{D9F58856-3C9B-40FD-9159-C0AF2BABBB3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8" name="TextBox 1">
          <a:extLst>
            <a:ext uri="{FF2B5EF4-FFF2-40B4-BE49-F238E27FC236}">
              <a16:creationId xmlns:a16="http://schemas.microsoft.com/office/drawing/2014/main" id="{C0085E72-C09B-4966-A28E-875C18CDC48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099" name="TextBox 1">
          <a:extLst>
            <a:ext uri="{FF2B5EF4-FFF2-40B4-BE49-F238E27FC236}">
              <a16:creationId xmlns:a16="http://schemas.microsoft.com/office/drawing/2014/main" id="{F26E2628-95E2-44C2-A899-4FF09B53AC0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0" name="TextBox 1">
          <a:extLst>
            <a:ext uri="{FF2B5EF4-FFF2-40B4-BE49-F238E27FC236}">
              <a16:creationId xmlns:a16="http://schemas.microsoft.com/office/drawing/2014/main" id="{772E3657-0626-46FE-AA2F-77BD7AA2C6D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1" name="TextBox 1">
          <a:extLst>
            <a:ext uri="{FF2B5EF4-FFF2-40B4-BE49-F238E27FC236}">
              <a16:creationId xmlns:a16="http://schemas.microsoft.com/office/drawing/2014/main" id="{58FBC400-86B5-499B-BAE6-2DBC31D50F1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2" name="TextBox 1">
          <a:extLst>
            <a:ext uri="{FF2B5EF4-FFF2-40B4-BE49-F238E27FC236}">
              <a16:creationId xmlns:a16="http://schemas.microsoft.com/office/drawing/2014/main" id="{ABF0D0A9-9A38-496D-8954-B733EB2613D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3" name="TextBox 1">
          <a:extLst>
            <a:ext uri="{FF2B5EF4-FFF2-40B4-BE49-F238E27FC236}">
              <a16:creationId xmlns:a16="http://schemas.microsoft.com/office/drawing/2014/main" id="{D07B6BB5-C4CF-4BB8-95EC-39658F445B0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4" name="TextBox 1">
          <a:extLst>
            <a:ext uri="{FF2B5EF4-FFF2-40B4-BE49-F238E27FC236}">
              <a16:creationId xmlns:a16="http://schemas.microsoft.com/office/drawing/2014/main" id="{5BED4E05-DBC8-4934-90E2-B46C9DAB3BA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5" name="TextBox 1">
          <a:extLst>
            <a:ext uri="{FF2B5EF4-FFF2-40B4-BE49-F238E27FC236}">
              <a16:creationId xmlns:a16="http://schemas.microsoft.com/office/drawing/2014/main" id="{47FADC33-468E-40DA-A397-E7BE3FA596A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6" name="TextBox 1">
          <a:extLst>
            <a:ext uri="{FF2B5EF4-FFF2-40B4-BE49-F238E27FC236}">
              <a16:creationId xmlns:a16="http://schemas.microsoft.com/office/drawing/2014/main" id="{1094AB56-1DDF-492D-8B96-50889B7A146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7" name="TextBox 1">
          <a:extLst>
            <a:ext uri="{FF2B5EF4-FFF2-40B4-BE49-F238E27FC236}">
              <a16:creationId xmlns:a16="http://schemas.microsoft.com/office/drawing/2014/main" id="{8BFD28CA-2FFA-49B8-82F7-95F8DA224D7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8" name="TextBox 1">
          <a:extLst>
            <a:ext uri="{FF2B5EF4-FFF2-40B4-BE49-F238E27FC236}">
              <a16:creationId xmlns:a16="http://schemas.microsoft.com/office/drawing/2014/main" id="{E8848B70-4C6E-4D8A-B5CF-F03C5F7BD36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09" name="TextBox 1">
          <a:extLst>
            <a:ext uri="{FF2B5EF4-FFF2-40B4-BE49-F238E27FC236}">
              <a16:creationId xmlns:a16="http://schemas.microsoft.com/office/drawing/2014/main" id="{F6053AF6-9B4C-4425-AAA7-4B2F7C10400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0" name="TextBox 1">
          <a:extLst>
            <a:ext uri="{FF2B5EF4-FFF2-40B4-BE49-F238E27FC236}">
              <a16:creationId xmlns:a16="http://schemas.microsoft.com/office/drawing/2014/main" id="{66444DC2-EFDB-4D21-BDB4-D22178D0D7F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1" name="TextBox 1">
          <a:extLst>
            <a:ext uri="{FF2B5EF4-FFF2-40B4-BE49-F238E27FC236}">
              <a16:creationId xmlns:a16="http://schemas.microsoft.com/office/drawing/2014/main" id="{1EED0014-81FE-4CDD-A9EA-E830523B43F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2" name="TextBox 1">
          <a:extLst>
            <a:ext uri="{FF2B5EF4-FFF2-40B4-BE49-F238E27FC236}">
              <a16:creationId xmlns:a16="http://schemas.microsoft.com/office/drawing/2014/main" id="{D8C250BC-BDA1-479F-9683-471E1361070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3" name="TextBox 1">
          <a:extLst>
            <a:ext uri="{FF2B5EF4-FFF2-40B4-BE49-F238E27FC236}">
              <a16:creationId xmlns:a16="http://schemas.microsoft.com/office/drawing/2014/main" id="{8EC67E88-048C-4CD0-BBD2-41C25647FD3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4" name="TextBox 1">
          <a:extLst>
            <a:ext uri="{FF2B5EF4-FFF2-40B4-BE49-F238E27FC236}">
              <a16:creationId xmlns:a16="http://schemas.microsoft.com/office/drawing/2014/main" id="{597F034F-0774-4D7C-853F-166FAAA0FC2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5" name="TextBox 1">
          <a:extLst>
            <a:ext uri="{FF2B5EF4-FFF2-40B4-BE49-F238E27FC236}">
              <a16:creationId xmlns:a16="http://schemas.microsoft.com/office/drawing/2014/main" id="{623FCF42-A14B-43EF-93E1-8C7A132FAC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6" name="TextBox 1">
          <a:extLst>
            <a:ext uri="{FF2B5EF4-FFF2-40B4-BE49-F238E27FC236}">
              <a16:creationId xmlns:a16="http://schemas.microsoft.com/office/drawing/2014/main" id="{5CDD42D1-2639-496F-ADE2-D3617F1371D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7" name="TextBox 1">
          <a:extLst>
            <a:ext uri="{FF2B5EF4-FFF2-40B4-BE49-F238E27FC236}">
              <a16:creationId xmlns:a16="http://schemas.microsoft.com/office/drawing/2014/main" id="{64B388E9-C1D6-41F0-AEA5-26D7B21FD29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8" name="TextBox 1">
          <a:extLst>
            <a:ext uri="{FF2B5EF4-FFF2-40B4-BE49-F238E27FC236}">
              <a16:creationId xmlns:a16="http://schemas.microsoft.com/office/drawing/2014/main" id="{C6A297B4-01F4-409B-9ECF-31A7B78B566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19" name="TextBox 1">
          <a:extLst>
            <a:ext uri="{FF2B5EF4-FFF2-40B4-BE49-F238E27FC236}">
              <a16:creationId xmlns:a16="http://schemas.microsoft.com/office/drawing/2014/main" id="{B9F97E50-3077-4A0F-9944-90A4CCD5686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0" name="TextBox 1">
          <a:extLst>
            <a:ext uri="{FF2B5EF4-FFF2-40B4-BE49-F238E27FC236}">
              <a16:creationId xmlns:a16="http://schemas.microsoft.com/office/drawing/2014/main" id="{003604D8-56B8-4559-946F-9CBCE89AC9E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1" name="TextBox 1">
          <a:extLst>
            <a:ext uri="{FF2B5EF4-FFF2-40B4-BE49-F238E27FC236}">
              <a16:creationId xmlns:a16="http://schemas.microsoft.com/office/drawing/2014/main" id="{60E15EBA-4D39-4547-9543-C2A3A753B85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2" name="TextBox 1">
          <a:extLst>
            <a:ext uri="{FF2B5EF4-FFF2-40B4-BE49-F238E27FC236}">
              <a16:creationId xmlns:a16="http://schemas.microsoft.com/office/drawing/2014/main" id="{C79C2C9F-CC60-4EAE-B54C-F92D82F6670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3" name="TextBox 1">
          <a:extLst>
            <a:ext uri="{FF2B5EF4-FFF2-40B4-BE49-F238E27FC236}">
              <a16:creationId xmlns:a16="http://schemas.microsoft.com/office/drawing/2014/main" id="{7BE1B6CB-3364-4B15-92A7-A05E1EA0BDA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4" name="TextBox 1">
          <a:extLst>
            <a:ext uri="{FF2B5EF4-FFF2-40B4-BE49-F238E27FC236}">
              <a16:creationId xmlns:a16="http://schemas.microsoft.com/office/drawing/2014/main" id="{F2A00D83-DA7B-4CB2-B00F-05EA3277326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5" name="TextBox 1">
          <a:extLst>
            <a:ext uri="{FF2B5EF4-FFF2-40B4-BE49-F238E27FC236}">
              <a16:creationId xmlns:a16="http://schemas.microsoft.com/office/drawing/2014/main" id="{CB7FD2CA-F958-4F0D-8308-CD922715B4A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6" name="TextBox 1">
          <a:extLst>
            <a:ext uri="{FF2B5EF4-FFF2-40B4-BE49-F238E27FC236}">
              <a16:creationId xmlns:a16="http://schemas.microsoft.com/office/drawing/2014/main" id="{29057F1E-2C7F-4664-A343-9F191806EC0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7" name="TextBox 1">
          <a:extLst>
            <a:ext uri="{FF2B5EF4-FFF2-40B4-BE49-F238E27FC236}">
              <a16:creationId xmlns:a16="http://schemas.microsoft.com/office/drawing/2014/main" id="{D90E8B30-2670-4A59-9D28-2E00831AED5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8" name="TextBox 1">
          <a:extLst>
            <a:ext uri="{FF2B5EF4-FFF2-40B4-BE49-F238E27FC236}">
              <a16:creationId xmlns:a16="http://schemas.microsoft.com/office/drawing/2014/main" id="{ACF88EB3-FC16-4EDC-8ED4-9D06475869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29" name="TextBox 1">
          <a:extLst>
            <a:ext uri="{FF2B5EF4-FFF2-40B4-BE49-F238E27FC236}">
              <a16:creationId xmlns:a16="http://schemas.microsoft.com/office/drawing/2014/main" id="{1B92B0A3-4C4B-4952-9816-5894A8168D0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0" name="TextBox 1">
          <a:extLst>
            <a:ext uri="{FF2B5EF4-FFF2-40B4-BE49-F238E27FC236}">
              <a16:creationId xmlns:a16="http://schemas.microsoft.com/office/drawing/2014/main" id="{43393314-0847-465E-9140-BC7DF6E2095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1" name="TextBox 1">
          <a:extLst>
            <a:ext uri="{FF2B5EF4-FFF2-40B4-BE49-F238E27FC236}">
              <a16:creationId xmlns:a16="http://schemas.microsoft.com/office/drawing/2014/main" id="{610A4A60-24C6-49A1-A0C4-946A99EE8A9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2" name="TextBox 1">
          <a:extLst>
            <a:ext uri="{FF2B5EF4-FFF2-40B4-BE49-F238E27FC236}">
              <a16:creationId xmlns:a16="http://schemas.microsoft.com/office/drawing/2014/main" id="{B5B07AA2-F435-46B4-B370-B9F6335D9F5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3" name="TextBox 1">
          <a:extLst>
            <a:ext uri="{FF2B5EF4-FFF2-40B4-BE49-F238E27FC236}">
              <a16:creationId xmlns:a16="http://schemas.microsoft.com/office/drawing/2014/main" id="{F7ED965A-980C-4AF6-B3C6-600F8190FE3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4" name="TextBox 1">
          <a:extLst>
            <a:ext uri="{FF2B5EF4-FFF2-40B4-BE49-F238E27FC236}">
              <a16:creationId xmlns:a16="http://schemas.microsoft.com/office/drawing/2014/main" id="{E5A534E7-F76D-49D1-B326-5952DF67298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5" name="TextBox 1">
          <a:extLst>
            <a:ext uri="{FF2B5EF4-FFF2-40B4-BE49-F238E27FC236}">
              <a16:creationId xmlns:a16="http://schemas.microsoft.com/office/drawing/2014/main" id="{0C25A057-F881-4588-8FB7-F983A33EDAE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6" name="TextBox 1">
          <a:extLst>
            <a:ext uri="{FF2B5EF4-FFF2-40B4-BE49-F238E27FC236}">
              <a16:creationId xmlns:a16="http://schemas.microsoft.com/office/drawing/2014/main" id="{AF1F24C6-3E1D-41E2-9CE7-0FF2EB185A1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7" name="TextBox 1">
          <a:extLst>
            <a:ext uri="{FF2B5EF4-FFF2-40B4-BE49-F238E27FC236}">
              <a16:creationId xmlns:a16="http://schemas.microsoft.com/office/drawing/2014/main" id="{7B3F164C-456A-4F7A-A784-528EC85F587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8" name="TextBox 1">
          <a:extLst>
            <a:ext uri="{FF2B5EF4-FFF2-40B4-BE49-F238E27FC236}">
              <a16:creationId xmlns:a16="http://schemas.microsoft.com/office/drawing/2014/main" id="{94DECFB8-8D01-4AFF-9F1D-9D36ACC5DE6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39" name="TextBox 1">
          <a:extLst>
            <a:ext uri="{FF2B5EF4-FFF2-40B4-BE49-F238E27FC236}">
              <a16:creationId xmlns:a16="http://schemas.microsoft.com/office/drawing/2014/main" id="{036AB83F-FD82-43EB-B255-630D6F6FAAD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0" name="TextBox 1">
          <a:extLst>
            <a:ext uri="{FF2B5EF4-FFF2-40B4-BE49-F238E27FC236}">
              <a16:creationId xmlns:a16="http://schemas.microsoft.com/office/drawing/2014/main" id="{28126264-BAC7-48BA-93D7-1D322834A0A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1" name="TextBox 1">
          <a:extLst>
            <a:ext uri="{FF2B5EF4-FFF2-40B4-BE49-F238E27FC236}">
              <a16:creationId xmlns:a16="http://schemas.microsoft.com/office/drawing/2014/main" id="{969DD1F9-C6C0-4681-9EC9-E62FEB94453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2" name="TextBox 1">
          <a:extLst>
            <a:ext uri="{FF2B5EF4-FFF2-40B4-BE49-F238E27FC236}">
              <a16:creationId xmlns:a16="http://schemas.microsoft.com/office/drawing/2014/main" id="{C855B3DB-4D6B-4C92-AAEE-A48CDDC8654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3" name="TextBox 1">
          <a:extLst>
            <a:ext uri="{FF2B5EF4-FFF2-40B4-BE49-F238E27FC236}">
              <a16:creationId xmlns:a16="http://schemas.microsoft.com/office/drawing/2014/main" id="{89EDA664-D39A-4411-A5EC-403735417B7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4" name="TextBox 1">
          <a:extLst>
            <a:ext uri="{FF2B5EF4-FFF2-40B4-BE49-F238E27FC236}">
              <a16:creationId xmlns:a16="http://schemas.microsoft.com/office/drawing/2014/main" id="{9EE53794-E13D-4F09-A9CD-0B4A0C7EA8E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5" name="TextBox 1">
          <a:extLst>
            <a:ext uri="{FF2B5EF4-FFF2-40B4-BE49-F238E27FC236}">
              <a16:creationId xmlns:a16="http://schemas.microsoft.com/office/drawing/2014/main" id="{EB25F56E-F71F-49BA-9685-4A7B739F6A6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6" name="TextBox 1">
          <a:extLst>
            <a:ext uri="{FF2B5EF4-FFF2-40B4-BE49-F238E27FC236}">
              <a16:creationId xmlns:a16="http://schemas.microsoft.com/office/drawing/2014/main" id="{246E4CF2-1FAB-4BE3-A79E-E535EDFAC3C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7" name="TextBox 1">
          <a:extLst>
            <a:ext uri="{FF2B5EF4-FFF2-40B4-BE49-F238E27FC236}">
              <a16:creationId xmlns:a16="http://schemas.microsoft.com/office/drawing/2014/main" id="{0D74196D-90BC-4C6B-BBC9-E9B4B2AC244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8" name="TextBox 1">
          <a:extLst>
            <a:ext uri="{FF2B5EF4-FFF2-40B4-BE49-F238E27FC236}">
              <a16:creationId xmlns:a16="http://schemas.microsoft.com/office/drawing/2014/main" id="{150B67AB-85D2-45C7-8DDF-3732B2D86B5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49" name="TextBox 1">
          <a:extLst>
            <a:ext uri="{FF2B5EF4-FFF2-40B4-BE49-F238E27FC236}">
              <a16:creationId xmlns:a16="http://schemas.microsoft.com/office/drawing/2014/main" id="{21676881-34F7-4A1E-BBF3-B4DA546F3BE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0" name="TextBox 1">
          <a:extLst>
            <a:ext uri="{FF2B5EF4-FFF2-40B4-BE49-F238E27FC236}">
              <a16:creationId xmlns:a16="http://schemas.microsoft.com/office/drawing/2014/main" id="{032A5565-1507-439E-9CE7-0371EFC0E60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1" name="TextBox 1">
          <a:extLst>
            <a:ext uri="{FF2B5EF4-FFF2-40B4-BE49-F238E27FC236}">
              <a16:creationId xmlns:a16="http://schemas.microsoft.com/office/drawing/2014/main" id="{A0FD2716-2584-4CB4-9608-87815452B37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2" name="TextBox 1">
          <a:extLst>
            <a:ext uri="{FF2B5EF4-FFF2-40B4-BE49-F238E27FC236}">
              <a16:creationId xmlns:a16="http://schemas.microsoft.com/office/drawing/2014/main" id="{13659AD9-2876-4FB7-A183-60E616441BC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3" name="TextBox 1">
          <a:extLst>
            <a:ext uri="{FF2B5EF4-FFF2-40B4-BE49-F238E27FC236}">
              <a16:creationId xmlns:a16="http://schemas.microsoft.com/office/drawing/2014/main" id="{40354BB0-344F-42E0-A85D-D8AF0703DA7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4" name="TextBox 1">
          <a:extLst>
            <a:ext uri="{FF2B5EF4-FFF2-40B4-BE49-F238E27FC236}">
              <a16:creationId xmlns:a16="http://schemas.microsoft.com/office/drawing/2014/main" id="{B4256BE5-4125-46F6-8527-95E03BDE904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5" name="TextBox 1">
          <a:extLst>
            <a:ext uri="{FF2B5EF4-FFF2-40B4-BE49-F238E27FC236}">
              <a16:creationId xmlns:a16="http://schemas.microsoft.com/office/drawing/2014/main" id="{E36777A0-DF90-402B-915B-3A147F0AB56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6" name="TextBox 1">
          <a:extLst>
            <a:ext uri="{FF2B5EF4-FFF2-40B4-BE49-F238E27FC236}">
              <a16:creationId xmlns:a16="http://schemas.microsoft.com/office/drawing/2014/main" id="{2ABB827E-E3F1-4E42-8A10-3F5F00EB71B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7" name="TextBox 1">
          <a:extLst>
            <a:ext uri="{FF2B5EF4-FFF2-40B4-BE49-F238E27FC236}">
              <a16:creationId xmlns:a16="http://schemas.microsoft.com/office/drawing/2014/main" id="{6FCA0FDB-9A82-48CB-AF02-4463B0F11BA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8" name="TextBox 1">
          <a:extLst>
            <a:ext uri="{FF2B5EF4-FFF2-40B4-BE49-F238E27FC236}">
              <a16:creationId xmlns:a16="http://schemas.microsoft.com/office/drawing/2014/main" id="{68609570-FE25-4A7F-8976-34B770F8542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59" name="TextBox 1">
          <a:extLst>
            <a:ext uri="{FF2B5EF4-FFF2-40B4-BE49-F238E27FC236}">
              <a16:creationId xmlns:a16="http://schemas.microsoft.com/office/drawing/2014/main" id="{F99F0CA3-BB93-425D-B23E-426AF9AC320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0" name="TextBox 1">
          <a:extLst>
            <a:ext uri="{FF2B5EF4-FFF2-40B4-BE49-F238E27FC236}">
              <a16:creationId xmlns:a16="http://schemas.microsoft.com/office/drawing/2014/main" id="{83C52B0F-4635-4342-8329-4A19FD0DA8C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1" name="TextBox 1">
          <a:extLst>
            <a:ext uri="{FF2B5EF4-FFF2-40B4-BE49-F238E27FC236}">
              <a16:creationId xmlns:a16="http://schemas.microsoft.com/office/drawing/2014/main" id="{ED46487D-9EDB-494D-953B-FAE2032DD2F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2" name="TextBox 1">
          <a:extLst>
            <a:ext uri="{FF2B5EF4-FFF2-40B4-BE49-F238E27FC236}">
              <a16:creationId xmlns:a16="http://schemas.microsoft.com/office/drawing/2014/main" id="{CFC3BC05-8C2D-4386-9750-9FD2D6D8307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3" name="TextBox 1">
          <a:extLst>
            <a:ext uri="{FF2B5EF4-FFF2-40B4-BE49-F238E27FC236}">
              <a16:creationId xmlns:a16="http://schemas.microsoft.com/office/drawing/2014/main" id="{49F7A425-573F-416E-9D2F-FAB1EF5CF33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4" name="TextBox 1">
          <a:extLst>
            <a:ext uri="{FF2B5EF4-FFF2-40B4-BE49-F238E27FC236}">
              <a16:creationId xmlns:a16="http://schemas.microsoft.com/office/drawing/2014/main" id="{1409BC0A-30A1-402C-843D-9BE30725BA7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5" name="TextBox 1">
          <a:extLst>
            <a:ext uri="{FF2B5EF4-FFF2-40B4-BE49-F238E27FC236}">
              <a16:creationId xmlns:a16="http://schemas.microsoft.com/office/drawing/2014/main" id="{36C553A8-298D-4CB3-8C38-50D6EAA4F39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6" name="TextBox 1">
          <a:extLst>
            <a:ext uri="{FF2B5EF4-FFF2-40B4-BE49-F238E27FC236}">
              <a16:creationId xmlns:a16="http://schemas.microsoft.com/office/drawing/2014/main" id="{24C99B6E-A7E2-452F-8799-C4A607A808C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7" name="TextBox 1">
          <a:extLst>
            <a:ext uri="{FF2B5EF4-FFF2-40B4-BE49-F238E27FC236}">
              <a16:creationId xmlns:a16="http://schemas.microsoft.com/office/drawing/2014/main" id="{F4FAB555-D3FE-468D-BDE1-7402976E869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8" name="TextBox 1">
          <a:extLst>
            <a:ext uri="{FF2B5EF4-FFF2-40B4-BE49-F238E27FC236}">
              <a16:creationId xmlns:a16="http://schemas.microsoft.com/office/drawing/2014/main" id="{F3CECB1E-3BB7-4202-B7EC-1D6A6E294FA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69" name="TextBox 1">
          <a:extLst>
            <a:ext uri="{FF2B5EF4-FFF2-40B4-BE49-F238E27FC236}">
              <a16:creationId xmlns:a16="http://schemas.microsoft.com/office/drawing/2014/main" id="{A1817A15-AA66-486B-B410-D275D1D18E2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0" name="TextBox 1">
          <a:extLst>
            <a:ext uri="{FF2B5EF4-FFF2-40B4-BE49-F238E27FC236}">
              <a16:creationId xmlns:a16="http://schemas.microsoft.com/office/drawing/2014/main" id="{4ADF7E90-6EB2-4050-B117-2AD42169181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1" name="TextBox 1">
          <a:extLst>
            <a:ext uri="{FF2B5EF4-FFF2-40B4-BE49-F238E27FC236}">
              <a16:creationId xmlns:a16="http://schemas.microsoft.com/office/drawing/2014/main" id="{FD818534-EEEE-4A3E-AC46-B946523719E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2" name="TextBox 1">
          <a:extLst>
            <a:ext uri="{FF2B5EF4-FFF2-40B4-BE49-F238E27FC236}">
              <a16:creationId xmlns:a16="http://schemas.microsoft.com/office/drawing/2014/main" id="{9FA34283-8EC7-47B6-B8FA-B3F6CB65160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3" name="TextBox 1">
          <a:extLst>
            <a:ext uri="{FF2B5EF4-FFF2-40B4-BE49-F238E27FC236}">
              <a16:creationId xmlns:a16="http://schemas.microsoft.com/office/drawing/2014/main" id="{D40AD03D-37B2-4F72-BA61-25078FC9D1F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4" name="TextBox 1">
          <a:extLst>
            <a:ext uri="{FF2B5EF4-FFF2-40B4-BE49-F238E27FC236}">
              <a16:creationId xmlns:a16="http://schemas.microsoft.com/office/drawing/2014/main" id="{31051745-4714-450D-B673-CDDC49037B7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5" name="TextBox 1">
          <a:extLst>
            <a:ext uri="{FF2B5EF4-FFF2-40B4-BE49-F238E27FC236}">
              <a16:creationId xmlns:a16="http://schemas.microsoft.com/office/drawing/2014/main" id="{82BBCB32-6878-4BAD-9715-4BF0C5080CA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6" name="TextBox 1">
          <a:extLst>
            <a:ext uri="{FF2B5EF4-FFF2-40B4-BE49-F238E27FC236}">
              <a16:creationId xmlns:a16="http://schemas.microsoft.com/office/drawing/2014/main" id="{9FA9ECE7-1D90-4ED9-95E9-F35D42BD17F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7" name="TextBox 1">
          <a:extLst>
            <a:ext uri="{FF2B5EF4-FFF2-40B4-BE49-F238E27FC236}">
              <a16:creationId xmlns:a16="http://schemas.microsoft.com/office/drawing/2014/main" id="{84FE0A12-4416-48B8-B5E0-89FE6353324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8" name="TextBox 1">
          <a:extLst>
            <a:ext uri="{FF2B5EF4-FFF2-40B4-BE49-F238E27FC236}">
              <a16:creationId xmlns:a16="http://schemas.microsoft.com/office/drawing/2014/main" id="{1A4E0BD7-6808-4B8F-8609-F99D46BFD08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79" name="TextBox 1">
          <a:extLst>
            <a:ext uri="{FF2B5EF4-FFF2-40B4-BE49-F238E27FC236}">
              <a16:creationId xmlns:a16="http://schemas.microsoft.com/office/drawing/2014/main" id="{F23E0C52-967B-4479-BE13-2368681B6E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0" name="TextBox 1">
          <a:extLst>
            <a:ext uri="{FF2B5EF4-FFF2-40B4-BE49-F238E27FC236}">
              <a16:creationId xmlns:a16="http://schemas.microsoft.com/office/drawing/2014/main" id="{3976AD80-A382-4060-9168-9A0BF19739A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1" name="TextBox 1">
          <a:extLst>
            <a:ext uri="{FF2B5EF4-FFF2-40B4-BE49-F238E27FC236}">
              <a16:creationId xmlns:a16="http://schemas.microsoft.com/office/drawing/2014/main" id="{D05B0BAA-AF69-4EC7-B15A-E249E27E5F0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2" name="TextBox 1">
          <a:extLst>
            <a:ext uri="{FF2B5EF4-FFF2-40B4-BE49-F238E27FC236}">
              <a16:creationId xmlns:a16="http://schemas.microsoft.com/office/drawing/2014/main" id="{A4DB61AD-087B-498B-AF25-9F8DA568B17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3" name="TextBox 1">
          <a:extLst>
            <a:ext uri="{FF2B5EF4-FFF2-40B4-BE49-F238E27FC236}">
              <a16:creationId xmlns:a16="http://schemas.microsoft.com/office/drawing/2014/main" id="{37184F8D-FA60-4970-8956-4CC73E8B61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4" name="TextBox 1">
          <a:extLst>
            <a:ext uri="{FF2B5EF4-FFF2-40B4-BE49-F238E27FC236}">
              <a16:creationId xmlns:a16="http://schemas.microsoft.com/office/drawing/2014/main" id="{B53ED071-6899-4EDD-BB36-6D77E4AE440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5" name="TextBox 1">
          <a:extLst>
            <a:ext uri="{FF2B5EF4-FFF2-40B4-BE49-F238E27FC236}">
              <a16:creationId xmlns:a16="http://schemas.microsoft.com/office/drawing/2014/main" id="{6FF69A42-809A-4D3F-813C-8299BCA37F1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6" name="TextBox 1">
          <a:extLst>
            <a:ext uri="{FF2B5EF4-FFF2-40B4-BE49-F238E27FC236}">
              <a16:creationId xmlns:a16="http://schemas.microsoft.com/office/drawing/2014/main" id="{73377CBC-6940-4F49-9263-4B5E9262C71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7" name="TextBox 1">
          <a:extLst>
            <a:ext uri="{FF2B5EF4-FFF2-40B4-BE49-F238E27FC236}">
              <a16:creationId xmlns:a16="http://schemas.microsoft.com/office/drawing/2014/main" id="{640F65A3-617C-48CB-9418-FF4A7F99F9D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8" name="TextBox 1">
          <a:extLst>
            <a:ext uri="{FF2B5EF4-FFF2-40B4-BE49-F238E27FC236}">
              <a16:creationId xmlns:a16="http://schemas.microsoft.com/office/drawing/2014/main" id="{0D3B040F-BFE7-49CF-95CA-B1D6376B60A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89" name="TextBox 1">
          <a:extLst>
            <a:ext uri="{FF2B5EF4-FFF2-40B4-BE49-F238E27FC236}">
              <a16:creationId xmlns:a16="http://schemas.microsoft.com/office/drawing/2014/main" id="{59DAC46E-5F21-4540-A53A-2922B9AAFBE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0" name="TextBox 1">
          <a:extLst>
            <a:ext uri="{FF2B5EF4-FFF2-40B4-BE49-F238E27FC236}">
              <a16:creationId xmlns:a16="http://schemas.microsoft.com/office/drawing/2014/main" id="{E1C9B461-CB87-491B-A964-7C0F6E69395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1" name="TextBox 1">
          <a:extLst>
            <a:ext uri="{FF2B5EF4-FFF2-40B4-BE49-F238E27FC236}">
              <a16:creationId xmlns:a16="http://schemas.microsoft.com/office/drawing/2014/main" id="{ECECE18B-2FEC-467C-A709-A3D3960FDF2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2" name="TextBox 1">
          <a:extLst>
            <a:ext uri="{FF2B5EF4-FFF2-40B4-BE49-F238E27FC236}">
              <a16:creationId xmlns:a16="http://schemas.microsoft.com/office/drawing/2014/main" id="{C64761EF-41B4-4EED-A507-EDDAB4B8BC3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3" name="TextBox 1">
          <a:extLst>
            <a:ext uri="{FF2B5EF4-FFF2-40B4-BE49-F238E27FC236}">
              <a16:creationId xmlns:a16="http://schemas.microsoft.com/office/drawing/2014/main" id="{8ECACCD3-D203-4666-9F69-943D8260947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4" name="TextBox 1">
          <a:extLst>
            <a:ext uri="{FF2B5EF4-FFF2-40B4-BE49-F238E27FC236}">
              <a16:creationId xmlns:a16="http://schemas.microsoft.com/office/drawing/2014/main" id="{61262C92-06AA-411D-AAA1-3F51B05531A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5" name="TextBox 1">
          <a:extLst>
            <a:ext uri="{FF2B5EF4-FFF2-40B4-BE49-F238E27FC236}">
              <a16:creationId xmlns:a16="http://schemas.microsoft.com/office/drawing/2014/main" id="{5B7AE8BE-7B2E-4676-8566-E2E331170E6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6" name="TextBox 1">
          <a:extLst>
            <a:ext uri="{FF2B5EF4-FFF2-40B4-BE49-F238E27FC236}">
              <a16:creationId xmlns:a16="http://schemas.microsoft.com/office/drawing/2014/main" id="{4D25AA60-849C-494C-919B-A8AB0C0A607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7" name="TextBox 1">
          <a:extLst>
            <a:ext uri="{FF2B5EF4-FFF2-40B4-BE49-F238E27FC236}">
              <a16:creationId xmlns:a16="http://schemas.microsoft.com/office/drawing/2014/main" id="{BB755BE4-4612-46CA-B3B2-39358C8638C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8" name="TextBox 1">
          <a:extLst>
            <a:ext uri="{FF2B5EF4-FFF2-40B4-BE49-F238E27FC236}">
              <a16:creationId xmlns:a16="http://schemas.microsoft.com/office/drawing/2014/main" id="{47E885F5-86EF-410F-92D4-531C9236CA7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199" name="TextBox 1">
          <a:extLst>
            <a:ext uri="{FF2B5EF4-FFF2-40B4-BE49-F238E27FC236}">
              <a16:creationId xmlns:a16="http://schemas.microsoft.com/office/drawing/2014/main" id="{866217CF-956D-4B6B-98C2-536627ADC7E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0" name="TextBox 1">
          <a:extLst>
            <a:ext uri="{FF2B5EF4-FFF2-40B4-BE49-F238E27FC236}">
              <a16:creationId xmlns:a16="http://schemas.microsoft.com/office/drawing/2014/main" id="{CB10AB6D-356C-48FF-8766-981D970B7F2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1" name="TextBox 1">
          <a:extLst>
            <a:ext uri="{FF2B5EF4-FFF2-40B4-BE49-F238E27FC236}">
              <a16:creationId xmlns:a16="http://schemas.microsoft.com/office/drawing/2014/main" id="{38F7A540-50A5-4C4C-8ED6-99BA7D7C361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2" name="TextBox 1">
          <a:extLst>
            <a:ext uri="{FF2B5EF4-FFF2-40B4-BE49-F238E27FC236}">
              <a16:creationId xmlns:a16="http://schemas.microsoft.com/office/drawing/2014/main" id="{3417ACBC-D6FC-4969-9000-6F8044581C8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3" name="TextBox 1">
          <a:extLst>
            <a:ext uri="{FF2B5EF4-FFF2-40B4-BE49-F238E27FC236}">
              <a16:creationId xmlns:a16="http://schemas.microsoft.com/office/drawing/2014/main" id="{E38673C0-9219-4F2B-ABD0-518AA27530C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4" name="TextBox 1">
          <a:extLst>
            <a:ext uri="{FF2B5EF4-FFF2-40B4-BE49-F238E27FC236}">
              <a16:creationId xmlns:a16="http://schemas.microsoft.com/office/drawing/2014/main" id="{A469D24B-80AD-461C-A49D-05FD49A29F0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5" name="TextBox 1">
          <a:extLst>
            <a:ext uri="{FF2B5EF4-FFF2-40B4-BE49-F238E27FC236}">
              <a16:creationId xmlns:a16="http://schemas.microsoft.com/office/drawing/2014/main" id="{5410AA8C-54BD-4D88-BBCF-E5CE6B18070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6" name="TextBox 1">
          <a:extLst>
            <a:ext uri="{FF2B5EF4-FFF2-40B4-BE49-F238E27FC236}">
              <a16:creationId xmlns:a16="http://schemas.microsoft.com/office/drawing/2014/main" id="{23490BC2-36AE-499B-9E64-FDEFAFF9C12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7" name="TextBox 1">
          <a:extLst>
            <a:ext uri="{FF2B5EF4-FFF2-40B4-BE49-F238E27FC236}">
              <a16:creationId xmlns:a16="http://schemas.microsoft.com/office/drawing/2014/main" id="{A7A3B398-74D0-4F1C-95F9-BAFDDB7FBBF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8" name="TextBox 1">
          <a:extLst>
            <a:ext uri="{FF2B5EF4-FFF2-40B4-BE49-F238E27FC236}">
              <a16:creationId xmlns:a16="http://schemas.microsoft.com/office/drawing/2014/main" id="{D99BB6FE-BA8F-4290-B010-2A7B78BFE44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09" name="TextBox 1">
          <a:extLst>
            <a:ext uri="{FF2B5EF4-FFF2-40B4-BE49-F238E27FC236}">
              <a16:creationId xmlns:a16="http://schemas.microsoft.com/office/drawing/2014/main" id="{BD27B3C0-32E3-4DB5-B754-FDA07B0DF52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0" name="TextBox 1">
          <a:extLst>
            <a:ext uri="{FF2B5EF4-FFF2-40B4-BE49-F238E27FC236}">
              <a16:creationId xmlns:a16="http://schemas.microsoft.com/office/drawing/2014/main" id="{C5D313C5-BB04-4734-BE1A-AF51DE77D8E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1" name="TextBox 1">
          <a:extLst>
            <a:ext uri="{FF2B5EF4-FFF2-40B4-BE49-F238E27FC236}">
              <a16:creationId xmlns:a16="http://schemas.microsoft.com/office/drawing/2014/main" id="{EAA084D2-D995-486C-9C54-132DA5E76DF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2" name="TextBox 1">
          <a:extLst>
            <a:ext uri="{FF2B5EF4-FFF2-40B4-BE49-F238E27FC236}">
              <a16:creationId xmlns:a16="http://schemas.microsoft.com/office/drawing/2014/main" id="{1823ADC0-9750-41A2-9222-91AC9587C72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3" name="TextBox 1">
          <a:extLst>
            <a:ext uri="{FF2B5EF4-FFF2-40B4-BE49-F238E27FC236}">
              <a16:creationId xmlns:a16="http://schemas.microsoft.com/office/drawing/2014/main" id="{82E7DE1C-BA4D-4643-9C44-EEA054D3793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4" name="TextBox 1">
          <a:extLst>
            <a:ext uri="{FF2B5EF4-FFF2-40B4-BE49-F238E27FC236}">
              <a16:creationId xmlns:a16="http://schemas.microsoft.com/office/drawing/2014/main" id="{DA2A1FA8-A061-449B-99B7-398C935DF57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5" name="TextBox 1">
          <a:extLst>
            <a:ext uri="{FF2B5EF4-FFF2-40B4-BE49-F238E27FC236}">
              <a16:creationId xmlns:a16="http://schemas.microsoft.com/office/drawing/2014/main" id="{ADB04B40-CB1E-4269-B634-41C2951D9C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6" name="TextBox 1">
          <a:extLst>
            <a:ext uri="{FF2B5EF4-FFF2-40B4-BE49-F238E27FC236}">
              <a16:creationId xmlns:a16="http://schemas.microsoft.com/office/drawing/2014/main" id="{751EAD33-ED60-4984-8E35-4E3786014EC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7" name="TextBox 1">
          <a:extLst>
            <a:ext uri="{FF2B5EF4-FFF2-40B4-BE49-F238E27FC236}">
              <a16:creationId xmlns:a16="http://schemas.microsoft.com/office/drawing/2014/main" id="{DD7D20C2-284C-49B3-ACA7-A9ED3DFA56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8" name="TextBox 1">
          <a:extLst>
            <a:ext uri="{FF2B5EF4-FFF2-40B4-BE49-F238E27FC236}">
              <a16:creationId xmlns:a16="http://schemas.microsoft.com/office/drawing/2014/main" id="{6558CF0F-E30C-478B-A767-A92F46845D2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19" name="TextBox 1">
          <a:extLst>
            <a:ext uri="{FF2B5EF4-FFF2-40B4-BE49-F238E27FC236}">
              <a16:creationId xmlns:a16="http://schemas.microsoft.com/office/drawing/2014/main" id="{D3A6324B-0425-4805-81F3-1C7C6CDEEDE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0" name="TextBox 1">
          <a:extLst>
            <a:ext uri="{FF2B5EF4-FFF2-40B4-BE49-F238E27FC236}">
              <a16:creationId xmlns:a16="http://schemas.microsoft.com/office/drawing/2014/main" id="{DD45A9E0-DD08-4191-947C-6BF003C0C7D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1" name="TextBox 1">
          <a:extLst>
            <a:ext uri="{FF2B5EF4-FFF2-40B4-BE49-F238E27FC236}">
              <a16:creationId xmlns:a16="http://schemas.microsoft.com/office/drawing/2014/main" id="{46CB3DEA-1E7B-4E20-968C-85D821C868E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2" name="TextBox 1">
          <a:extLst>
            <a:ext uri="{FF2B5EF4-FFF2-40B4-BE49-F238E27FC236}">
              <a16:creationId xmlns:a16="http://schemas.microsoft.com/office/drawing/2014/main" id="{8BE54B0C-270E-42D3-8A8A-2C072C249D8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3" name="TextBox 1">
          <a:extLst>
            <a:ext uri="{FF2B5EF4-FFF2-40B4-BE49-F238E27FC236}">
              <a16:creationId xmlns:a16="http://schemas.microsoft.com/office/drawing/2014/main" id="{687E011E-B1BB-41AB-9B24-9173A2F66BD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4" name="TextBox 1">
          <a:extLst>
            <a:ext uri="{FF2B5EF4-FFF2-40B4-BE49-F238E27FC236}">
              <a16:creationId xmlns:a16="http://schemas.microsoft.com/office/drawing/2014/main" id="{D66281C3-C263-4425-8235-D010C48E149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5" name="TextBox 1">
          <a:extLst>
            <a:ext uri="{FF2B5EF4-FFF2-40B4-BE49-F238E27FC236}">
              <a16:creationId xmlns:a16="http://schemas.microsoft.com/office/drawing/2014/main" id="{FD8382E2-9136-400E-95FD-5BC4F4CA272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6" name="TextBox 1">
          <a:extLst>
            <a:ext uri="{FF2B5EF4-FFF2-40B4-BE49-F238E27FC236}">
              <a16:creationId xmlns:a16="http://schemas.microsoft.com/office/drawing/2014/main" id="{46937966-F1F5-491D-B088-1C2776315AF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7" name="TextBox 1">
          <a:extLst>
            <a:ext uri="{FF2B5EF4-FFF2-40B4-BE49-F238E27FC236}">
              <a16:creationId xmlns:a16="http://schemas.microsoft.com/office/drawing/2014/main" id="{A581B19F-C226-421F-90B6-37D8FD367F6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8" name="TextBox 1">
          <a:extLst>
            <a:ext uri="{FF2B5EF4-FFF2-40B4-BE49-F238E27FC236}">
              <a16:creationId xmlns:a16="http://schemas.microsoft.com/office/drawing/2014/main" id="{F96205B0-1804-4C75-94BB-8FB248B8B8F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29" name="TextBox 1">
          <a:extLst>
            <a:ext uri="{FF2B5EF4-FFF2-40B4-BE49-F238E27FC236}">
              <a16:creationId xmlns:a16="http://schemas.microsoft.com/office/drawing/2014/main" id="{F353F869-60FF-4D2D-BAAC-6E57DA2CE7F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0" name="TextBox 1">
          <a:extLst>
            <a:ext uri="{FF2B5EF4-FFF2-40B4-BE49-F238E27FC236}">
              <a16:creationId xmlns:a16="http://schemas.microsoft.com/office/drawing/2014/main" id="{96445C24-56BA-4BC1-A6A3-79147E6F6A2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1" name="TextBox 1">
          <a:extLst>
            <a:ext uri="{FF2B5EF4-FFF2-40B4-BE49-F238E27FC236}">
              <a16:creationId xmlns:a16="http://schemas.microsoft.com/office/drawing/2014/main" id="{57FA772C-97C3-49FE-A3B3-0F772ACBBB4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2" name="TextBox 1">
          <a:extLst>
            <a:ext uri="{FF2B5EF4-FFF2-40B4-BE49-F238E27FC236}">
              <a16:creationId xmlns:a16="http://schemas.microsoft.com/office/drawing/2014/main" id="{5176A1AF-16CF-4901-A5FE-42929120A70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3" name="TextBox 1">
          <a:extLst>
            <a:ext uri="{FF2B5EF4-FFF2-40B4-BE49-F238E27FC236}">
              <a16:creationId xmlns:a16="http://schemas.microsoft.com/office/drawing/2014/main" id="{A5600B37-F333-4776-97E6-262F3042D9C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4" name="TextBox 1">
          <a:extLst>
            <a:ext uri="{FF2B5EF4-FFF2-40B4-BE49-F238E27FC236}">
              <a16:creationId xmlns:a16="http://schemas.microsoft.com/office/drawing/2014/main" id="{5183A024-7DF8-4498-AD10-077A451572E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5" name="TextBox 1">
          <a:extLst>
            <a:ext uri="{FF2B5EF4-FFF2-40B4-BE49-F238E27FC236}">
              <a16:creationId xmlns:a16="http://schemas.microsoft.com/office/drawing/2014/main" id="{AB33CD29-2752-4484-A969-FB3781776CA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6" name="TextBox 1">
          <a:extLst>
            <a:ext uri="{FF2B5EF4-FFF2-40B4-BE49-F238E27FC236}">
              <a16:creationId xmlns:a16="http://schemas.microsoft.com/office/drawing/2014/main" id="{1457EBAC-9F8C-4367-A71F-3B3F2BE1ED8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7" name="TextBox 1">
          <a:extLst>
            <a:ext uri="{FF2B5EF4-FFF2-40B4-BE49-F238E27FC236}">
              <a16:creationId xmlns:a16="http://schemas.microsoft.com/office/drawing/2014/main" id="{6B0E9FB4-66EF-4264-92F6-882ACBD4EF5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8" name="TextBox 1">
          <a:extLst>
            <a:ext uri="{FF2B5EF4-FFF2-40B4-BE49-F238E27FC236}">
              <a16:creationId xmlns:a16="http://schemas.microsoft.com/office/drawing/2014/main" id="{A45047D3-B724-4F08-868C-017DBE19034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39" name="TextBox 1">
          <a:extLst>
            <a:ext uri="{FF2B5EF4-FFF2-40B4-BE49-F238E27FC236}">
              <a16:creationId xmlns:a16="http://schemas.microsoft.com/office/drawing/2014/main" id="{7033CA0F-5A91-4432-8EF1-445905FF471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0" name="TextBox 1">
          <a:extLst>
            <a:ext uri="{FF2B5EF4-FFF2-40B4-BE49-F238E27FC236}">
              <a16:creationId xmlns:a16="http://schemas.microsoft.com/office/drawing/2014/main" id="{3DC9FD13-509B-44ED-A6B1-CCC68F6BEDE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1" name="TextBox 1">
          <a:extLst>
            <a:ext uri="{FF2B5EF4-FFF2-40B4-BE49-F238E27FC236}">
              <a16:creationId xmlns:a16="http://schemas.microsoft.com/office/drawing/2014/main" id="{9239EB98-CD8E-4282-83D9-B1A40B530C4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2" name="TextBox 1">
          <a:extLst>
            <a:ext uri="{FF2B5EF4-FFF2-40B4-BE49-F238E27FC236}">
              <a16:creationId xmlns:a16="http://schemas.microsoft.com/office/drawing/2014/main" id="{9FBD0691-0E81-4504-812C-7254551B5FB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3" name="TextBox 1">
          <a:extLst>
            <a:ext uri="{FF2B5EF4-FFF2-40B4-BE49-F238E27FC236}">
              <a16:creationId xmlns:a16="http://schemas.microsoft.com/office/drawing/2014/main" id="{61D92867-B7A6-472B-9BC6-6606E901277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4" name="TextBox 1">
          <a:extLst>
            <a:ext uri="{FF2B5EF4-FFF2-40B4-BE49-F238E27FC236}">
              <a16:creationId xmlns:a16="http://schemas.microsoft.com/office/drawing/2014/main" id="{D2AB21FF-548E-401E-8F09-A0D3B69566B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5" name="TextBox 1">
          <a:extLst>
            <a:ext uri="{FF2B5EF4-FFF2-40B4-BE49-F238E27FC236}">
              <a16:creationId xmlns:a16="http://schemas.microsoft.com/office/drawing/2014/main" id="{4084EA03-3EF9-4140-BE59-B3789EFD643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6" name="TextBox 1">
          <a:extLst>
            <a:ext uri="{FF2B5EF4-FFF2-40B4-BE49-F238E27FC236}">
              <a16:creationId xmlns:a16="http://schemas.microsoft.com/office/drawing/2014/main" id="{7BE8D6C5-768F-460A-8C6F-7D61F207C6D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7" name="TextBox 1">
          <a:extLst>
            <a:ext uri="{FF2B5EF4-FFF2-40B4-BE49-F238E27FC236}">
              <a16:creationId xmlns:a16="http://schemas.microsoft.com/office/drawing/2014/main" id="{D6E5797D-7A3A-4CCC-8048-0E168253FAC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8" name="TextBox 1">
          <a:extLst>
            <a:ext uri="{FF2B5EF4-FFF2-40B4-BE49-F238E27FC236}">
              <a16:creationId xmlns:a16="http://schemas.microsoft.com/office/drawing/2014/main" id="{5A8EBD5C-0EB7-4678-A879-22E49B5E809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49" name="TextBox 1">
          <a:extLst>
            <a:ext uri="{FF2B5EF4-FFF2-40B4-BE49-F238E27FC236}">
              <a16:creationId xmlns:a16="http://schemas.microsoft.com/office/drawing/2014/main" id="{A7885EE6-A73D-4490-BC50-A3DCC49C654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0" name="TextBox 1">
          <a:extLst>
            <a:ext uri="{FF2B5EF4-FFF2-40B4-BE49-F238E27FC236}">
              <a16:creationId xmlns:a16="http://schemas.microsoft.com/office/drawing/2014/main" id="{9B944D7F-8A15-42DC-AF78-B666CBC1234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1" name="TextBox 1">
          <a:extLst>
            <a:ext uri="{FF2B5EF4-FFF2-40B4-BE49-F238E27FC236}">
              <a16:creationId xmlns:a16="http://schemas.microsoft.com/office/drawing/2014/main" id="{44D61960-6BD8-403A-9E27-B771BA763AF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2" name="TextBox 1">
          <a:extLst>
            <a:ext uri="{FF2B5EF4-FFF2-40B4-BE49-F238E27FC236}">
              <a16:creationId xmlns:a16="http://schemas.microsoft.com/office/drawing/2014/main" id="{C39FE57D-859C-4433-AE33-159AED89FA1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3" name="TextBox 1">
          <a:extLst>
            <a:ext uri="{FF2B5EF4-FFF2-40B4-BE49-F238E27FC236}">
              <a16:creationId xmlns:a16="http://schemas.microsoft.com/office/drawing/2014/main" id="{11BE929C-DF1D-4D98-8A2D-EEF37A5B42E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4" name="TextBox 1">
          <a:extLst>
            <a:ext uri="{FF2B5EF4-FFF2-40B4-BE49-F238E27FC236}">
              <a16:creationId xmlns:a16="http://schemas.microsoft.com/office/drawing/2014/main" id="{16538188-353C-4F5D-B634-C51E08A496B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5" name="TextBox 1">
          <a:extLst>
            <a:ext uri="{FF2B5EF4-FFF2-40B4-BE49-F238E27FC236}">
              <a16:creationId xmlns:a16="http://schemas.microsoft.com/office/drawing/2014/main" id="{B347BC12-5CED-4B7A-9285-9D564D2514C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6" name="TextBox 1">
          <a:extLst>
            <a:ext uri="{FF2B5EF4-FFF2-40B4-BE49-F238E27FC236}">
              <a16:creationId xmlns:a16="http://schemas.microsoft.com/office/drawing/2014/main" id="{BE9CEF09-F193-4F0D-B149-85B5F2D6491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7" name="TextBox 1">
          <a:extLst>
            <a:ext uri="{FF2B5EF4-FFF2-40B4-BE49-F238E27FC236}">
              <a16:creationId xmlns:a16="http://schemas.microsoft.com/office/drawing/2014/main" id="{6F8D60EB-02AB-4EB2-8AEC-007307F04BE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8" name="TextBox 1">
          <a:extLst>
            <a:ext uri="{FF2B5EF4-FFF2-40B4-BE49-F238E27FC236}">
              <a16:creationId xmlns:a16="http://schemas.microsoft.com/office/drawing/2014/main" id="{16D6CA12-07F7-4F8D-92B8-B590D41F448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59" name="TextBox 1">
          <a:extLst>
            <a:ext uri="{FF2B5EF4-FFF2-40B4-BE49-F238E27FC236}">
              <a16:creationId xmlns:a16="http://schemas.microsoft.com/office/drawing/2014/main" id="{B736A2E1-39DA-4C88-A65B-343B9A8BBF2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0" name="TextBox 1">
          <a:extLst>
            <a:ext uri="{FF2B5EF4-FFF2-40B4-BE49-F238E27FC236}">
              <a16:creationId xmlns:a16="http://schemas.microsoft.com/office/drawing/2014/main" id="{19E996CD-A92E-4A52-98A0-2582AF33F52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1" name="TextBox 1">
          <a:extLst>
            <a:ext uri="{FF2B5EF4-FFF2-40B4-BE49-F238E27FC236}">
              <a16:creationId xmlns:a16="http://schemas.microsoft.com/office/drawing/2014/main" id="{6A34FA13-1C30-4EF0-97D4-45BCFDE3FAF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2" name="TextBox 1">
          <a:extLst>
            <a:ext uri="{FF2B5EF4-FFF2-40B4-BE49-F238E27FC236}">
              <a16:creationId xmlns:a16="http://schemas.microsoft.com/office/drawing/2014/main" id="{1389CE77-7838-43C3-921D-5778091BA9F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3" name="TextBox 1">
          <a:extLst>
            <a:ext uri="{FF2B5EF4-FFF2-40B4-BE49-F238E27FC236}">
              <a16:creationId xmlns:a16="http://schemas.microsoft.com/office/drawing/2014/main" id="{48416692-154E-4342-B673-0F8450168E8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4" name="TextBox 1">
          <a:extLst>
            <a:ext uri="{FF2B5EF4-FFF2-40B4-BE49-F238E27FC236}">
              <a16:creationId xmlns:a16="http://schemas.microsoft.com/office/drawing/2014/main" id="{65F4855F-0A20-4A23-8639-682E9FBF31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5" name="TextBox 1">
          <a:extLst>
            <a:ext uri="{FF2B5EF4-FFF2-40B4-BE49-F238E27FC236}">
              <a16:creationId xmlns:a16="http://schemas.microsoft.com/office/drawing/2014/main" id="{663A09B0-6EFA-47ED-BE25-CC4F7F1EBF2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6" name="TextBox 1">
          <a:extLst>
            <a:ext uri="{FF2B5EF4-FFF2-40B4-BE49-F238E27FC236}">
              <a16:creationId xmlns:a16="http://schemas.microsoft.com/office/drawing/2014/main" id="{55913E82-4B3D-46CE-B9B9-55F24A8DAAC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7" name="TextBox 1">
          <a:extLst>
            <a:ext uri="{FF2B5EF4-FFF2-40B4-BE49-F238E27FC236}">
              <a16:creationId xmlns:a16="http://schemas.microsoft.com/office/drawing/2014/main" id="{5AAF9B03-F15D-4B66-83A7-433F8EDF325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8" name="TextBox 1">
          <a:extLst>
            <a:ext uri="{FF2B5EF4-FFF2-40B4-BE49-F238E27FC236}">
              <a16:creationId xmlns:a16="http://schemas.microsoft.com/office/drawing/2014/main" id="{2F106810-80E0-438C-B76A-13141DC8193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69" name="TextBox 1">
          <a:extLst>
            <a:ext uri="{FF2B5EF4-FFF2-40B4-BE49-F238E27FC236}">
              <a16:creationId xmlns:a16="http://schemas.microsoft.com/office/drawing/2014/main" id="{F769B14E-A5EA-499E-8D2F-40BAA80886D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0" name="TextBox 1">
          <a:extLst>
            <a:ext uri="{FF2B5EF4-FFF2-40B4-BE49-F238E27FC236}">
              <a16:creationId xmlns:a16="http://schemas.microsoft.com/office/drawing/2014/main" id="{6F3284E2-895C-4EF1-9F5F-36B31AD8B3F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1" name="TextBox 1">
          <a:extLst>
            <a:ext uri="{FF2B5EF4-FFF2-40B4-BE49-F238E27FC236}">
              <a16:creationId xmlns:a16="http://schemas.microsoft.com/office/drawing/2014/main" id="{DF5894A7-2588-4901-9CCD-7E44DBF97A2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2" name="TextBox 1">
          <a:extLst>
            <a:ext uri="{FF2B5EF4-FFF2-40B4-BE49-F238E27FC236}">
              <a16:creationId xmlns:a16="http://schemas.microsoft.com/office/drawing/2014/main" id="{2E5762A3-25F8-4088-BCE9-A9F6103A32E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3" name="TextBox 1">
          <a:extLst>
            <a:ext uri="{FF2B5EF4-FFF2-40B4-BE49-F238E27FC236}">
              <a16:creationId xmlns:a16="http://schemas.microsoft.com/office/drawing/2014/main" id="{849BECCD-2D8F-403B-9433-217FD988D2C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4" name="TextBox 1">
          <a:extLst>
            <a:ext uri="{FF2B5EF4-FFF2-40B4-BE49-F238E27FC236}">
              <a16:creationId xmlns:a16="http://schemas.microsoft.com/office/drawing/2014/main" id="{E4C8B892-5A3E-4EB5-B046-84D77781B0B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5" name="TextBox 1">
          <a:extLst>
            <a:ext uri="{FF2B5EF4-FFF2-40B4-BE49-F238E27FC236}">
              <a16:creationId xmlns:a16="http://schemas.microsoft.com/office/drawing/2014/main" id="{2C7DB6B0-617B-43DE-BFCF-C52BFA0725B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6" name="TextBox 1">
          <a:extLst>
            <a:ext uri="{FF2B5EF4-FFF2-40B4-BE49-F238E27FC236}">
              <a16:creationId xmlns:a16="http://schemas.microsoft.com/office/drawing/2014/main" id="{FF7663DA-527A-4E57-9C32-E035E9950B0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7" name="TextBox 1">
          <a:extLst>
            <a:ext uri="{FF2B5EF4-FFF2-40B4-BE49-F238E27FC236}">
              <a16:creationId xmlns:a16="http://schemas.microsoft.com/office/drawing/2014/main" id="{0872956A-6DDE-4156-BD50-5098D658F7C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8" name="TextBox 1">
          <a:extLst>
            <a:ext uri="{FF2B5EF4-FFF2-40B4-BE49-F238E27FC236}">
              <a16:creationId xmlns:a16="http://schemas.microsoft.com/office/drawing/2014/main" id="{7561412D-5E18-414F-96EC-CCC50F19596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79" name="TextBox 1">
          <a:extLst>
            <a:ext uri="{FF2B5EF4-FFF2-40B4-BE49-F238E27FC236}">
              <a16:creationId xmlns:a16="http://schemas.microsoft.com/office/drawing/2014/main" id="{11579775-7ACA-40FE-983D-3E723090EEA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0" name="TextBox 1">
          <a:extLst>
            <a:ext uri="{FF2B5EF4-FFF2-40B4-BE49-F238E27FC236}">
              <a16:creationId xmlns:a16="http://schemas.microsoft.com/office/drawing/2014/main" id="{8E20E89B-77F9-4B23-9F6A-BEA2B31A539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1" name="TextBox 1">
          <a:extLst>
            <a:ext uri="{FF2B5EF4-FFF2-40B4-BE49-F238E27FC236}">
              <a16:creationId xmlns:a16="http://schemas.microsoft.com/office/drawing/2014/main" id="{0B79065F-95CF-4D4D-A129-44500F5A89B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2" name="TextBox 1">
          <a:extLst>
            <a:ext uri="{FF2B5EF4-FFF2-40B4-BE49-F238E27FC236}">
              <a16:creationId xmlns:a16="http://schemas.microsoft.com/office/drawing/2014/main" id="{6C39FE76-589C-437C-8C3C-5E8BC6056A1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3" name="TextBox 1">
          <a:extLst>
            <a:ext uri="{FF2B5EF4-FFF2-40B4-BE49-F238E27FC236}">
              <a16:creationId xmlns:a16="http://schemas.microsoft.com/office/drawing/2014/main" id="{641E8DBF-C329-4CD4-A361-6B3C890AC28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4" name="TextBox 1">
          <a:extLst>
            <a:ext uri="{FF2B5EF4-FFF2-40B4-BE49-F238E27FC236}">
              <a16:creationId xmlns:a16="http://schemas.microsoft.com/office/drawing/2014/main" id="{D330AEFC-EA76-4341-8B4D-0757CFBF799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5" name="TextBox 1">
          <a:extLst>
            <a:ext uri="{FF2B5EF4-FFF2-40B4-BE49-F238E27FC236}">
              <a16:creationId xmlns:a16="http://schemas.microsoft.com/office/drawing/2014/main" id="{4F3DE90F-455D-4643-AE36-BCC9292536A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6" name="TextBox 1">
          <a:extLst>
            <a:ext uri="{FF2B5EF4-FFF2-40B4-BE49-F238E27FC236}">
              <a16:creationId xmlns:a16="http://schemas.microsoft.com/office/drawing/2014/main" id="{617C5203-395B-4797-B6C6-2AA3794D564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7" name="TextBox 1">
          <a:extLst>
            <a:ext uri="{FF2B5EF4-FFF2-40B4-BE49-F238E27FC236}">
              <a16:creationId xmlns:a16="http://schemas.microsoft.com/office/drawing/2014/main" id="{5AD5ACC9-D4B7-4542-8712-996E7DABD62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8" name="TextBox 1">
          <a:extLst>
            <a:ext uri="{FF2B5EF4-FFF2-40B4-BE49-F238E27FC236}">
              <a16:creationId xmlns:a16="http://schemas.microsoft.com/office/drawing/2014/main" id="{C175D431-BFC1-406A-9A65-408346FD72D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89" name="TextBox 1">
          <a:extLst>
            <a:ext uri="{FF2B5EF4-FFF2-40B4-BE49-F238E27FC236}">
              <a16:creationId xmlns:a16="http://schemas.microsoft.com/office/drawing/2014/main" id="{E361F3B9-4816-4C3B-AB05-4F9D4508B66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0" name="TextBox 1">
          <a:extLst>
            <a:ext uri="{FF2B5EF4-FFF2-40B4-BE49-F238E27FC236}">
              <a16:creationId xmlns:a16="http://schemas.microsoft.com/office/drawing/2014/main" id="{0ECB0296-D355-48E4-9CD6-8ACE27C7A5E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1" name="TextBox 1">
          <a:extLst>
            <a:ext uri="{FF2B5EF4-FFF2-40B4-BE49-F238E27FC236}">
              <a16:creationId xmlns:a16="http://schemas.microsoft.com/office/drawing/2014/main" id="{7026D0DB-8874-4AB8-946D-BA035D10931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2" name="TextBox 1">
          <a:extLst>
            <a:ext uri="{FF2B5EF4-FFF2-40B4-BE49-F238E27FC236}">
              <a16:creationId xmlns:a16="http://schemas.microsoft.com/office/drawing/2014/main" id="{CFD9B32F-9CEB-4F6C-A174-8832D5E8BED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3" name="TextBox 1">
          <a:extLst>
            <a:ext uri="{FF2B5EF4-FFF2-40B4-BE49-F238E27FC236}">
              <a16:creationId xmlns:a16="http://schemas.microsoft.com/office/drawing/2014/main" id="{8287E70F-20D7-4F0C-94AB-3F327A6C2C9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4" name="TextBox 1">
          <a:extLst>
            <a:ext uri="{FF2B5EF4-FFF2-40B4-BE49-F238E27FC236}">
              <a16:creationId xmlns:a16="http://schemas.microsoft.com/office/drawing/2014/main" id="{330C00F0-4876-40B3-BAFB-C7C80311E12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5" name="TextBox 1">
          <a:extLst>
            <a:ext uri="{FF2B5EF4-FFF2-40B4-BE49-F238E27FC236}">
              <a16:creationId xmlns:a16="http://schemas.microsoft.com/office/drawing/2014/main" id="{BBD23FA0-2228-4DD2-9E5F-A8687E6FEF8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6" name="TextBox 1">
          <a:extLst>
            <a:ext uri="{FF2B5EF4-FFF2-40B4-BE49-F238E27FC236}">
              <a16:creationId xmlns:a16="http://schemas.microsoft.com/office/drawing/2014/main" id="{B4AB387B-7BDC-4F64-A756-08C1A089FC8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7" name="TextBox 1">
          <a:extLst>
            <a:ext uri="{FF2B5EF4-FFF2-40B4-BE49-F238E27FC236}">
              <a16:creationId xmlns:a16="http://schemas.microsoft.com/office/drawing/2014/main" id="{AB47D478-63CF-4C73-B579-B1EB739E8CF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8" name="TextBox 1">
          <a:extLst>
            <a:ext uri="{FF2B5EF4-FFF2-40B4-BE49-F238E27FC236}">
              <a16:creationId xmlns:a16="http://schemas.microsoft.com/office/drawing/2014/main" id="{43112C14-F234-42AA-9DA8-B10F877A18F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299" name="TextBox 1">
          <a:extLst>
            <a:ext uri="{FF2B5EF4-FFF2-40B4-BE49-F238E27FC236}">
              <a16:creationId xmlns:a16="http://schemas.microsoft.com/office/drawing/2014/main" id="{812C00AA-C035-45C0-BA20-AA7299C4137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0" name="TextBox 1">
          <a:extLst>
            <a:ext uri="{FF2B5EF4-FFF2-40B4-BE49-F238E27FC236}">
              <a16:creationId xmlns:a16="http://schemas.microsoft.com/office/drawing/2014/main" id="{B520FDF8-3DC5-4D34-8E5D-D2D81841304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1" name="TextBox 1">
          <a:extLst>
            <a:ext uri="{FF2B5EF4-FFF2-40B4-BE49-F238E27FC236}">
              <a16:creationId xmlns:a16="http://schemas.microsoft.com/office/drawing/2014/main" id="{ACEE3A2D-C547-4575-8F43-1E811E09D81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2" name="TextBox 1">
          <a:extLst>
            <a:ext uri="{FF2B5EF4-FFF2-40B4-BE49-F238E27FC236}">
              <a16:creationId xmlns:a16="http://schemas.microsoft.com/office/drawing/2014/main" id="{4D4026E5-ECBF-4291-9127-1F199488C2C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3" name="TextBox 1">
          <a:extLst>
            <a:ext uri="{FF2B5EF4-FFF2-40B4-BE49-F238E27FC236}">
              <a16:creationId xmlns:a16="http://schemas.microsoft.com/office/drawing/2014/main" id="{0A31492D-3111-494B-9A6C-5D5D572AC0F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4" name="TextBox 1">
          <a:extLst>
            <a:ext uri="{FF2B5EF4-FFF2-40B4-BE49-F238E27FC236}">
              <a16:creationId xmlns:a16="http://schemas.microsoft.com/office/drawing/2014/main" id="{5D61A452-6BA6-48F9-8B8C-A0E924ACA78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5" name="TextBox 1">
          <a:extLst>
            <a:ext uri="{FF2B5EF4-FFF2-40B4-BE49-F238E27FC236}">
              <a16:creationId xmlns:a16="http://schemas.microsoft.com/office/drawing/2014/main" id="{46D1A884-3CB3-4D54-B90B-55E5D7CF2B4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6" name="TextBox 1">
          <a:extLst>
            <a:ext uri="{FF2B5EF4-FFF2-40B4-BE49-F238E27FC236}">
              <a16:creationId xmlns:a16="http://schemas.microsoft.com/office/drawing/2014/main" id="{1379DC1E-B02C-40F1-8300-6EB0E7BA99E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7" name="TextBox 1">
          <a:extLst>
            <a:ext uri="{FF2B5EF4-FFF2-40B4-BE49-F238E27FC236}">
              <a16:creationId xmlns:a16="http://schemas.microsoft.com/office/drawing/2014/main" id="{30FEC719-9496-4D79-8762-0B4E6853AA3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8" name="TextBox 1">
          <a:extLst>
            <a:ext uri="{FF2B5EF4-FFF2-40B4-BE49-F238E27FC236}">
              <a16:creationId xmlns:a16="http://schemas.microsoft.com/office/drawing/2014/main" id="{0A2F4B97-81D8-4A42-A02F-CD5E943D118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09" name="TextBox 1">
          <a:extLst>
            <a:ext uri="{FF2B5EF4-FFF2-40B4-BE49-F238E27FC236}">
              <a16:creationId xmlns:a16="http://schemas.microsoft.com/office/drawing/2014/main" id="{F32EB957-CE6F-426E-BB82-126BEF39988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0" name="TextBox 1">
          <a:extLst>
            <a:ext uri="{FF2B5EF4-FFF2-40B4-BE49-F238E27FC236}">
              <a16:creationId xmlns:a16="http://schemas.microsoft.com/office/drawing/2014/main" id="{1637615A-E672-437E-A63E-1D19ACD758B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1" name="TextBox 1">
          <a:extLst>
            <a:ext uri="{FF2B5EF4-FFF2-40B4-BE49-F238E27FC236}">
              <a16:creationId xmlns:a16="http://schemas.microsoft.com/office/drawing/2014/main" id="{74DFF4F9-0C09-497B-8F10-3CE0B93FEAB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2" name="TextBox 1">
          <a:extLst>
            <a:ext uri="{FF2B5EF4-FFF2-40B4-BE49-F238E27FC236}">
              <a16:creationId xmlns:a16="http://schemas.microsoft.com/office/drawing/2014/main" id="{9B78471A-F9EE-479E-B8C5-8ABDE4BFE93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3" name="TextBox 1">
          <a:extLst>
            <a:ext uri="{FF2B5EF4-FFF2-40B4-BE49-F238E27FC236}">
              <a16:creationId xmlns:a16="http://schemas.microsoft.com/office/drawing/2014/main" id="{83EB0FEA-D22A-4E54-B741-DF943ECDCC2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4" name="TextBox 1">
          <a:extLst>
            <a:ext uri="{FF2B5EF4-FFF2-40B4-BE49-F238E27FC236}">
              <a16:creationId xmlns:a16="http://schemas.microsoft.com/office/drawing/2014/main" id="{6C3584C1-FEE2-4C0D-9AFE-D49037A2BD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5" name="TextBox 1">
          <a:extLst>
            <a:ext uri="{FF2B5EF4-FFF2-40B4-BE49-F238E27FC236}">
              <a16:creationId xmlns:a16="http://schemas.microsoft.com/office/drawing/2014/main" id="{03C76E36-8A52-443D-8737-3C687C6F987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6" name="TextBox 1">
          <a:extLst>
            <a:ext uri="{FF2B5EF4-FFF2-40B4-BE49-F238E27FC236}">
              <a16:creationId xmlns:a16="http://schemas.microsoft.com/office/drawing/2014/main" id="{3D689256-A867-453B-812F-BA1541F5EAF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7" name="TextBox 1">
          <a:extLst>
            <a:ext uri="{FF2B5EF4-FFF2-40B4-BE49-F238E27FC236}">
              <a16:creationId xmlns:a16="http://schemas.microsoft.com/office/drawing/2014/main" id="{94A648C3-388B-4942-BAB4-C215945B291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8" name="TextBox 1">
          <a:extLst>
            <a:ext uri="{FF2B5EF4-FFF2-40B4-BE49-F238E27FC236}">
              <a16:creationId xmlns:a16="http://schemas.microsoft.com/office/drawing/2014/main" id="{A0373F0A-499B-4AE2-9598-5F9D38078E7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19" name="TextBox 1">
          <a:extLst>
            <a:ext uri="{FF2B5EF4-FFF2-40B4-BE49-F238E27FC236}">
              <a16:creationId xmlns:a16="http://schemas.microsoft.com/office/drawing/2014/main" id="{FF2AB2C9-1D44-4320-B24E-AF216898E7B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0" name="TextBox 1">
          <a:extLst>
            <a:ext uri="{FF2B5EF4-FFF2-40B4-BE49-F238E27FC236}">
              <a16:creationId xmlns:a16="http://schemas.microsoft.com/office/drawing/2014/main" id="{542DB3A2-FA6B-431E-BAE0-4DCA4D64B66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1" name="TextBox 1">
          <a:extLst>
            <a:ext uri="{FF2B5EF4-FFF2-40B4-BE49-F238E27FC236}">
              <a16:creationId xmlns:a16="http://schemas.microsoft.com/office/drawing/2014/main" id="{81C54C4C-784A-442D-AD7C-CB47F60AAE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2" name="TextBox 1">
          <a:extLst>
            <a:ext uri="{FF2B5EF4-FFF2-40B4-BE49-F238E27FC236}">
              <a16:creationId xmlns:a16="http://schemas.microsoft.com/office/drawing/2014/main" id="{E9B9CDA1-2EC7-41C4-9B41-9423984CDBA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3" name="TextBox 1">
          <a:extLst>
            <a:ext uri="{FF2B5EF4-FFF2-40B4-BE49-F238E27FC236}">
              <a16:creationId xmlns:a16="http://schemas.microsoft.com/office/drawing/2014/main" id="{6B53081F-3D7C-439B-AB13-FBE2BACB7DA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4" name="TextBox 1">
          <a:extLst>
            <a:ext uri="{FF2B5EF4-FFF2-40B4-BE49-F238E27FC236}">
              <a16:creationId xmlns:a16="http://schemas.microsoft.com/office/drawing/2014/main" id="{E500DF58-985F-4C9D-99A4-A70B67CBE63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5" name="TextBox 1">
          <a:extLst>
            <a:ext uri="{FF2B5EF4-FFF2-40B4-BE49-F238E27FC236}">
              <a16:creationId xmlns:a16="http://schemas.microsoft.com/office/drawing/2014/main" id="{809D5452-AB4D-4DFA-9D9C-B431C92F395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6" name="TextBox 1">
          <a:extLst>
            <a:ext uri="{FF2B5EF4-FFF2-40B4-BE49-F238E27FC236}">
              <a16:creationId xmlns:a16="http://schemas.microsoft.com/office/drawing/2014/main" id="{F5B7916A-2371-4EBC-9EF5-63BC743D0AB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7" name="TextBox 1">
          <a:extLst>
            <a:ext uri="{FF2B5EF4-FFF2-40B4-BE49-F238E27FC236}">
              <a16:creationId xmlns:a16="http://schemas.microsoft.com/office/drawing/2014/main" id="{E561F90A-073A-4701-8970-65EE0EA6D93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8" name="TextBox 1">
          <a:extLst>
            <a:ext uri="{FF2B5EF4-FFF2-40B4-BE49-F238E27FC236}">
              <a16:creationId xmlns:a16="http://schemas.microsoft.com/office/drawing/2014/main" id="{9056D220-20EE-4A00-B7CA-72A151ABCE0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29" name="TextBox 1">
          <a:extLst>
            <a:ext uri="{FF2B5EF4-FFF2-40B4-BE49-F238E27FC236}">
              <a16:creationId xmlns:a16="http://schemas.microsoft.com/office/drawing/2014/main" id="{C48A0AFE-770F-415A-B046-308524A30F0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0" name="TextBox 1">
          <a:extLst>
            <a:ext uri="{FF2B5EF4-FFF2-40B4-BE49-F238E27FC236}">
              <a16:creationId xmlns:a16="http://schemas.microsoft.com/office/drawing/2014/main" id="{44B02CD1-7A5B-49E4-82E5-C8964FA987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1" name="TextBox 1">
          <a:extLst>
            <a:ext uri="{FF2B5EF4-FFF2-40B4-BE49-F238E27FC236}">
              <a16:creationId xmlns:a16="http://schemas.microsoft.com/office/drawing/2014/main" id="{4E069787-D9EC-47C3-98C7-D44A1B5E14E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2" name="TextBox 1">
          <a:extLst>
            <a:ext uri="{FF2B5EF4-FFF2-40B4-BE49-F238E27FC236}">
              <a16:creationId xmlns:a16="http://schemas.microsoft.com/office/drawing/2014/main" id="{734248EB-8CF8-4EBD-8BCE-2A013D0D703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3" name="TextBox 1">
          <a:extLst>
            <a:ext uri="{FF2B5EF4-FFF2-40B4-BE49-F238E27FC236}">
              <a16:creationId xmlns:a16="http://schemas.microsoft.com/office/drawing/2014/main" id="{2365DDDD-ADEC-4BC1-8F22-23D4C307D7D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4" name="TextBox 1">
          <a:extLst>
            <a:ext uri="{FF2B5EF4-FFF2-40B4-BE49-F238E27FC236}">
              <a16:creationId xmlns:a16="http://schemas.microsoft.com/office/drawing/2014/main" id="{23E8062E-4A82-408F-9734-96DC292CA8B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5" name="TextBox 1">
          <a:extLst>
            <a:ext uri="{FF2B5EF4-FFF2-40B4-BE49-F238E27FC236}">
              <a16:creationId xmlns:a16="http://schemas.microsoft.com/office/drawing/2014/main" id="{DADD6176-32CE-4F43-823E-5CB6AFE16B3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6" name="TextBox 1">
          <a:extLst>
            <a:ext uri="{FF2B5EF4-FFF2-40B4-BE49-F238E27FC236}">
              <a16:creationId xmlns:a16="http://schemas.microsoft.com/office/drawing/2014/main" id="{5A686C12-E869-4539-9BD6-09294A8006D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7" name="TextBox 1">
          <a:extLst>
            <a:ext uri="{FF2B5EF4-FFF2-40B4-BE49-F238E27FC236}">
              <a16:creationId xmlns:a16="http://schemas.microsoft.com/office/drawing/2014/main" id="{A2BF5008-9669-4D0D-BD33-F3B193BFC78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8" name="TextBox 1">
          <a:extLst>
            <a:ext uri="{FF2B5EF4-FFF2-40B4-BE49-F238E27FC236}">
              <a16:creationId xmlns:a16="http://schemas.microsoft.com/office/drawing/2014/main" id="{F4718468-131F-4134-864A-D3069081EF2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39" name="TextBox 1">
          <a:extLst>
            <a:ext uri="{FF2B5EF4-FFF2-40B4-BE49-F238E27FC236}">
              <a16:creationId xmlns:a16="http://schemas.microsoft.com/office/drawing/2014/main" id="{13110888-D8A9-4882-9774-F45784721B9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0" name="TextBox 1">
          <a:extLst>
            <a:ext uri="{FF2B5EF4-FFF2-40B4-BE49-F238E27FC236}">
              <a16:creationId xmlns:a16="http://schemas.microsoft.com/office/drawing/2014/main" id="{9507E8A6-FB5C-4F55-B842-A3E2F22BD27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1" name="TextBox 1">
          <a:extLst>
            <a:ext uri="{FF2B5EF4-FFF2-40B4-BE49-F238E27FC236}">
              <a16:creationId xmlns:a16="http://schemas.microsoft.com/office/drawing/2014/main" id="{1505E29C-BA47-4D56-A5FF-40D17F9A4E3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2" name="TextBox 1">
          <a:extLst>
            <a:ext uri="{FF2B5EF4-FFF2-40B4-BE49-F238E27FC236}">
              <a16:creationId xmlns:a16="http://schemas.microsoft.com/office/drawing/2014/main" id="{D34A1B0F-B992-4390-B9B5-4C1FEBAE203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3" name="TextBox 1">
          <a:extLst>
            <a:ext uri="{FF2B5EF4-FFF2-40B4-BE49-F238E27FC236}">
              <a16:creationId xmlns:a16="http://schemas.microsoft.com/office/drawing/2014/main" id="{0C401CBA-056E-453A-8E1A-99F09A261F5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4" name="TextBox 1">
          <a:extLst>
            <a:ext uri="{FF2B5EF4-FFF2-40B4-BE49-F238E27FC236}">
              <a16:creationId xmlns:a16="http://schemas.microsoft.com/office/drawing/2014/main" id="{18468DD0-CEE6-4B6C-BD40-02E4C7A05F2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5" name="TextBox 1">
          <a:extLst>
            <a:ext uri="{FF2B5EF4-FFF2-40B4-BE49-F238E27FC236}">
              <a16:creationId xmlns:a16="http://schemas.microsoft.com/office/drawing/2014/main" id="{788D1D8F-8812-4F99-999B-09688132C22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6" name="TextBox 1">
          <a:extLst>
            <a:ext uri="{FF2B5EF4-FFF2-40B4-BE49-F238E27FC236}">
              <a16:creationId xmlns:a16="http://schemas.microsoft.com/office/drawing/2014/main" id="{BA9E26A9-7F18-4BD4-8C51-2FFC7819C04E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7" name="TextBox 1">
          <a:extLst>
            <a:ext uri="{FF2B5EF4-FFF2-40B4-BE49-F238E27FC236}">
              <a16:creationId xmlns:a16="http://schemas.microsoft.com/office/drawing/2014/main" id="{B125C698-274E-4E45-808C-31929261956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8" name="TextBox 1">
          <a:extLst>
            <a:ext uri="{FF2B5EF4-FFF2-40B4-BE49-F238E27FC236}">
              <a16:creationId xmlns:a16="http://schemas.microsoft.com/office/drawing/2014/main" id="{B27D4391-6418-46B0-B588-886F9AAE1CC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49" name="TextBox 1">
          <a:extLst>
            <a:ext uri="{FF2B5EF4-FFF2-40B4-BE49-F238E27FC236}">
              <a16:creationId xmlns:a16="http://schemas.microsoft.com/office/drawing/2014/main" id="{734D6F66-0103-420C-80C0-C45419BE499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0" name="TextBox 1">
          <a:extLst>
            <a:ext uri="{FF2B5EF4-FFF2-40B4-BE49-F238E27FC236}">
              <a16:creationId xmlns:a16="http://schemas.microsoft.com/office/drawing/2014/main" id="{15F1135A-98B6-4838-BAD1-BE259BBDCA8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1" name="TextBox 1">
          <a:extLst>
            <a:ext uri="{FF2B5EF4-FFF2-40B4-BE49-F238E27FC236}">
              <a16:creationId xmlns:a16="http://schemas.microsoft.com/office/drawing/2014/main" id="{71E78B98-DE56-41BE-B58D-4DED934D9CC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2" name="TextBox 1">
          <a:extLst>
            <a:ext uri="{FF2B5EF4-FFF2-40B4-BE49-F238E27FC236}">
              <a16:creationId xmlns:a16="http://schemas.microsoft.com/office/drawing/2014/main" id="{F7EA5132-A65A-4D43-8EF9-04F4A11D979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3" name="TextBox 1">
          <a:extLst>
            <a:ext uri="{FF2B5EF4-FFF2-40B4-BE49-F238E27FC236}">
              <a16:creationId xmlns:a16="http://schemas.microsoft.com/office/drawing/2014/main" id="{293194E9-651D-4950-9AFB-1F263EBDA27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4" name="TextBox 1">
          <a:extLst>
            <a:ext uri="{FF2B5EF4-FFF2-40B4-BE49-F238E27FC236}">
              <a16:creationId xmlns:a16="http://schemas.microsoft.com/office/drawing/2014/main" id="{362F37E4-3F3A-4AD3-BE95-CC71462BBD4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5" name="TextBox 1">
          <a:extLst>
            <a:ext uri="{FF2B5EF4-FFF2-40B4-BE49-F238E27FC236}">
              <a16:creationId xmlns:a16="http://schemas.microsoft.com/office/drawing/2014/main" id="{7A1C57B2-FB64-4B29-A7FB-A1B12ACDCFC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6" name="TextBox 1">
          <a:extLst>
            <a:ext uri="{FF2B5EF4-FFF2-40B4-BE49-F238E27FC236}">
              <a16:creationId xmlns:a16="http://schemas.microsoft.com/office/drawing/2014/main" id="{2B76AFD3-8A46-4B52-90A5-AC3A36C9935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7" name="TextBox 1">
          <a:extLst>
            <a:ext uri="{FF2B5EF4-FFF2-40B4-BE49-F238E27FC236}">
              <a16:creationId xmlns:a16="http://schemas.microsoft.com/office/drawing/2014/main" id="{A99957CB-39DE-4CA7-BF50-54BF54B1119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8" name="TextBox 1">
          <a:extLst>
            <a:ext uri="{FF2B5EF4-FFF2-40B4-BE49-F238E27FC236}">
              <a16:creationId xmlns:a16="http://schemas.microsoft.com/office/drawing/2014/main" id="{4FD4041A-C75C-4C12-8567-62AEFFCBEC1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59" name="TextBox 1">
          <a:extLst>
            <a:ext uri="{FF2B5EF4-FFF2-40B4-BE49-F238E27FC236}">
              <a16:creationId xmlns:a16="http://schemas.microsoft.com/office/drawing/2014/main" id="{A49CF83D-C909-4C19-8C4E-3D896E53829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0" name="TextBox 1">
          <a:extLst>
            <a:ext uri="{FF2B5EF4-FFF2-40B4-BE49-F238E27FC236}">
              <a16:creationId xmlns:a16="http://schemas.microsoft.com/office/drawing/2014/main" id="{2EECD5AF-00A4-4200-BBEA-B323D873FBA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1" name="TextBox 1">
          <a:extLst>
            <a:ext uri="{FF2B5EF4-FFF2-40B4-BE49-F238E27FC236}">
              <a16:creationId xmlns:a16="http://schemas.microsoft.com/office/drawing/2014/main" id="{D39FB00E-66A2-4F0F-947A-E533A812377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2" name="TextBox 1">
          <a:extLst>
            <a:ext uri="{FF2B5EF4-FFF2-40B4-BE49-F238E27FC236}">
              <a16:creationId xmlns:a16="http://schemas.microsoft.com/office/drawing/2014/main" id="{1157BBCB-AB5A-4D62-8A90-2E892B5EF1E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3" name="TextBox 1">
          <a:extLst>
            <a:ext uri="{FF2B5EF4-FFF2-40B4-BE49-F238E27FC236}">
              <a16:creationId xmlns:a16="http://schemas.microsoft.com/office/drawing/2014/main" id="{B50205E5-89C0-4297-9AF9-0F68AACFA6E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4" name="TextBox 1">
          <a:extLst>
            <a:ext uri="{FF2B5EF4-FFF2-40B4-BE49-F238E27FC236}">
              <a16:creationId xmlns:a16="http://schemas.microsoft.com/office/drawing/2014/main" id="{FD986F0B-C719-4AAB-BCB5-FE9738C6128F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5" name="TextBox 1">
          <a:extLst>
            <a:ext uri="{FF2B5EF4-FFF2-40B4-BE49-F238E27FC236}">
              <a16:creationId xmlns:a16="http://schemas.microsoft.com/office/drawing/2014/main" id="{0F91EEF6-724C-456D-BD7A-00A36FD47FE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6" name="TextBox 1">
          <a:extLst>
            <a:ext uri="{FF2B5EF4-FFF2-40B4-BE49-F238E27FC236}">
              <a16:creationId xmlns:a16="http://schemas.microsoft.com/office/drawing/2014/main" id="{F431B35E-6E5F-4A52-855A-64793F4129A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7" name="TextBox 1">
          <a:extLst>
            <a:ext uri="{FF2B5EF4-FFF2-40B4-BE49-F238E27FC236}">
              <a16:creationId xmlns:a16="http://schemas.microsoft.com/office/drawing/2014/main" id="{0089161A-DE6F-404E-AEE5-ADA961EB773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8" name="TextBox 1">
          <a:extLst>
            <a:ext uri="{FF2B5EF4-FFF2-40B4-BE49-F238E27FC236}">
              <a16:creationId xmlns:a16="http://schemas.microsoft.com/office/drawing/2014/main" id="{3C99691F-5A8E-4636-9B28-D0D02D428FCB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69" name="TextBox 1">
          <a:extLst>
            <a:ext uri="{FF2B5EF4-FFF2-40B4-BE49-F238E27FC236}">
              <a16:creationId xmlns:a16="http://schemas.microsoft.com/office/drawing/2014/main" id="{43E21CAF-AE63-42E9-A1C4-AB9733D9EF7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0" name="TextBox 1">
          <a:extLst>
            <a:ext uri="{FF2B5EF4-FFF2-40B4-BE49-F238E27FC236}">
              <a16:creationId xmlns:a16="http://schemas.microsoft.com/office/drawing/2014/main" id="{FDB15E47-BB7D-438B-8B2F-7D196AC23D1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1" name="TextBox 1">
          <a:extLst>
            <a:ext uri="{FF2B5EF4-FFF2-40B4-BE49-F238E27FC236}">
              <a16:creationId xmlns:a16="http://schemas.microsoft.com/office/drawing/2014/main" id="{E4CA57C4-4181-4B1F-9ED8-3BB673CAAAF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2" name="TextBox 1">
          <a:extLst>
            <a:ext uri="{FF2B5EF4-FFF2-40B4-BE49-F238E27FC236}">
              <a16:creationId xmlns:a16="http://schemas.microsoft.com/office/drawing/2014/main" id="{C12FBC92-2FB8-4C0A-9B98-A55D5996D58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3" name="TextBox 1">
          <a:extLst>
            <a:ext uri="{FF2B5EF4-FFF2-40B4-BE49-F238E27FC236}">
              <a16:creationId xmlns:a16="http://schemas.microsoft.com/office/drawing/2014/main" id="{C0BD0933-42E6-43E2-AAC1-82083F3B74C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4" name="TextBox 1">
          <a:extLst>
            <a:ext uri="{FF2B5EF4-FFF2-40B4-BE49-F238E27FC236}">
              <a16:creationId xmlns:a16="http://schemas.microsoft.com/office/drawing/2014/main" id="{0185E61B-6F3A-40D7-B8D2-6C56AA2C78F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5" name="TextBox 1">
          <a:extLst>
            <a:ext uri="{FF2B5EF4-FFF2-40B4-BE49-F238E27FC236}">
              <a16:creationId xmlns:a16="http://schemas.microsoft.com/office/drawing/2014/main" id="{DA229CB5-D16A-419F-950F-48DC8C38962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6" name="TextBox 1">
          <a:extLst>
            <a:ext uri="{FF2B5EF4-FFF2-40B4-BE49-F238E27FC236}">
              <a16:creationId xmlns:a16="http://schemas.microsoft.com/office/drawing/2014/main" id="{4F9FFB08-9AD3-49E7-B984-6B776782E2A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7" name="TextBox 1">
          <a:extLst>
            <a:ext uri="{FF2B5EF4-FFF2-40B4-BE49-F238E27FC236}">
              <a16:creationId xmlns:a16="http://schemas.microsoft.com/office/drawing/2014/main" id="{94F88846-A8C5-4D0C-9D29-05E0252D590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8" name="TextBox 1">
          <a:extLst>
            <a:ext uri="{FF2B5EF4-FFF2-40B4-BE49-F238E27FC236}">
              <a16:creationId xmlns:a16="http://schemas.microsoft.com/office/drawing/2014/main" id="{F68E490F-168B-4D9B-99C6-0C2B8992402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79" name="TextBox 1">
          <a:extLst>
            <a:ext uri="{FF2B5EF4-FFF2-40B4-BE49-F238E27FC236}">
              <a16:creationId xmlns:a16="http://schemas.microsoft.com/office/drawing/2014/main" id="{6DD417C1-570B-491B-9A17-A7941292C71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0" name="TextBox 1">
          <a:extLst>
            <a:ext uri="{FF2B5EF4-FFF2-40B4-BE49-F238E27FC236}">
              <a16:creationId xmlns:a16="http://schemas.microsoft.com/office/drawing/2014/main" id="{8E83746C-44F4-4C36-B88C-293B13BBDF4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1" name="TextBox 1">
          <a:extLst>
            <a:ext uri="{FF2B5EF4-FFF2-40B4-BE49-F238E27FC236}">
              <a16:creationId xmlns:a16="http://schemas.microsoft.com/office/drawing/2014/main" id="{BD34AB5B-3413-4FA2-9AD3-3977C908948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2" name="TextBox 1">
          <a:extLst>
            <a:ext uri="{FF2B5EF4-FFF2-40B4-BE49-F238E27FC236}">
              <a16:creationId xmlns:a16="http://schemas.microsoft.com/office/drawing/2014/main" id="{E231EF0B-5AF8-4FD6-8751-8C4E870FE21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3" name="TextBox 1">
          <a:extLst>
            <a:ext uri="{FF2B5EF4-FFF2-40B4-BE49-F238E27FC236}">
              <a16:creationId xmlns:a16="http://schemas.microsoft.com/office/drawing/2014/main" id="{2D1D5D9D-B629-472C-844A-BA73A3B29487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4" name="TextBox 1">
          <a:extLst>
            <a:ext uri="{FF2B5EF4-FFF2-40B4-BE49-F238E27FC236}">
              <a16:creationId xmlns:a16="http://schemas.microsoft.com/office/drawing/2014/main" id="{86B91C2F-64A3-416F-A261-E9B1B516B1ED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5" name="TextBox 1">
          <a:extLst>
            <a:ext uri="{FF2B5EF4-FFF2-40B4-BE49-F238E27FC236}">
              <a16:creationId xmlns:a16="http://schemas.microsoft.com/office/drawing/2014/main" id="{F3110B0B-FE26-4127-9FAF-191B9CFF185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6" name="TextBox 1">
          <a:extLst>
            <a:ext uri="{FF2B5EF4-FFF2-40B4-BE49-F238E27FC236}">
              <a16:creationId xmlns:a16="http://schemas.microsoft.com/office/drawing/2014/main" id="{C92B3AF9-03EE-4A8E-BD6D-AAEAD40326E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7" name="TextBox 1">
          <a:extLst>
            <a:ext uri="{FF2B5EF4-FFF2-40B4-BE49-F238E27FC236}">
              <a16:creationId xmlns:a16="http://schemas.microsoft.com/office/drawing/2014/main" id="{D4D5540B-7E0D-4498-9E20-72773FAC147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8" name="TextBox 1">
          <a:extLst>
            <a:ext uri="{FF2B5EF4-FFF2-40B4-BE49-F238E27FC236}">
              <a16:creationId xmlns:a16="http://schemas.microsoft.com/office/drawing/2014/main" id="{1502281D-50AE-4C76-8305-A47A8EDD7A33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89" name="TextBox 1">
          <a:extLst>
            <a:ext uri="{FF2B5EF4-FFF2-40B4-BE49-F238E27FC236}">
              <a16:creationId xmlns:a16="http://schemas.microsoft.com/office/drawing/2014/main" id="{CC483D0F-0336-4E39-8C58-DF091A1AF04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0" name="TextBox 1">
          <a:extLst>
            <a:ext uri="{FF2B5EF4-FFF2-40B4-BE49-F238E27FC236}">
              <a16:creationId xmlns:a16="http://schemas.microsoft.com/office/drawing/2014/main" id="{63DA3C55-9F49-46F0-A4ED-1DF8BBDA3AC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1" name="TextBox 1">
          <a:extLst>
            <a:ext uri="{FF2B5EF4-FFF2-40B4-BE49-F238E27FC236}">
              <a16:creationId xmlns:a16="http://schemas.microsoft.com/office/drawing/2014/main" id="{27D9F621-DE3F-468E-B856-E733F06120E4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2" name="TextBox 1">
          <a:extLst>
            <a:ext uri="{FF2B5EF4-FFF2-40B4-BE49-F238E27FC236}">
              <a16:creationId xmlns:a16="http://schemas.microsoft.com/office/drawing/2014/main" id="{CBF87FAF-CED4-4F5C-9679-CA19006FB2D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3" name="TextBox 1">
          <a:extLst>
            <a:ext uri="{FF2B5EF4-FFF2-40B4-BE49-F238E27FC236}">
              <a16:creationId xmlns:a16="http://schemas.microsoft.com/office/drawing/2014/main" id="{0D262AA0-D21E-48DE-B4E5-A134593AAB9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4" name="TextBox 1">
          <a:extLst>
            <a:ext uri="{FF2B5EF4-FFF2-40B4-BE49-F238E27FC236}">
              <a16:creationId xmlns:a16="http://schemas.microsoft.com/office/drawing/2014/main" id="{A07168F4-2A6B-41B9-AD02-443B67A77FBA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5" name="TextBox 1">
          <a:extLst>
            <a:ext uri="{FF2B5EF4-FFF2-40B4-BE49-F238E27FC236}">
              <a16:creationId xmlns:a16="http://schemas.microsoft.com/office/drawing/2014/main" id="{8A900BE7-7D97-4BC2-A024-D0092216B26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6" name="TextBox 1">
          <a:extLst>
            <a:ext uri="{FF2B5EF4-FFF2-40B4-BE49-F238E27FC236}">
              <a16:creationId xmlns:a16="http://schemas.microsoft.com/office/drawing/2014/main" id="{020D42F0-E85F-4490-BBAF-70491C43966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7" name="TextBox 1">
          <a:extLst>
            <a:ext uri="{FF2B5EF4-FFF2-40B4-BE49-F238E27FC236}">
              <a16:creationId xmlns:a16="http://schemas.microsoft.com/office/drawing/2014/main" id="{5338F77D-9679-495E-B0D3-125E5EAF1B2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8" name="TextBox 1">
          <a:extLst>
            <a:ext uri="{FF2B5EF4-FFF2-40B4-BE49-F238E27FC236}">
              <a16:creationId xmlns:a16="http://schemas.microsoft.com/office/drawing/2014/main" id="{48F35B00-7BB6-46CA-A45F-ABD2DEC63B3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399" name="TextBox 1">
          <a:extLst>
            <a:ext uri="{FF2B5EF4-FFF2-40B4-BE49-F238E27FC236}">
              <a16:creationId xmlns:a16="http://schemas.microsoft.com/office/drawing/2014/main" id="{20B2F724-DA2C-4E96-8E19-48AD997F0C0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0" name="TextBox 1">
          <a:extLst>
            <a:ext uri="{FF2B5EF4-FFF2-40B4-BE49-F238E27FC236}">
              <a16:creationId xmlns:a16="http://schemas.microsoft.com/office/drawing/2014/main" id="{3799EA3E-2836-4F08-AC58-C644A60E0CF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1" name="TextBox 1">
          <a:extLst>
            <a:ext uri="{FF2B5EF4-FFF2-40B4-BE49-F238E27FC236}">
              <a16:creationId xmlns:a16="http://schemas.microsoft.com/office/drawing/2014/main" id="{7C3E6968-CA69-4B64-8555-DB71C438B30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2" name="TextBox 1">
          <a:extLst>
            <a:ext uri="{FF2B5EF4-FFF2-40B4-BE49-F238E27FC236}">
              <a16:creationId xmlns:a16="http://schemas.microsoft.com/office/drawing/2014/main" id="{1BAA0BF4-00E1-4ACE-AE11-1B3D7609BC0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3" name="TextBox 1">
          <a:extLst>
            <a:ext uri="{FF2B5EF4-FFF2-40B4-BE49-F238E27FC236}">
              <a16:creationId xmlns:a16="http://schemas.microsoft.com/office/drawing/2014/main" id="{6AEE54BC-7529-4FEA-AC82-282D86B344B2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4" name="TextBox 1">
          <a:extLst>
            <a:ext uri="{FF2B5EF4-FFF2-40B4-BE49-F238E27FC236}">
              <a16:creationId xmlns:a16="http://schemas.microsoft.com/office/drawing/2014/main" id="{FD1205FB-0CEE-4A4B-9D40-2E2A1AA14129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5" name="TextBox 1">
          <a:extLst>
            <a:ext uri="{FF2B5EF4-FFF2-40B4-BE49-F238E27FC236}">
              <a16:creationId xmlns:a16="http://schemas.microsoft.com/office/drawing/2014/main" id="{96652B34-78DF-4F51-B2DD-D52A49F8498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6" name="TextBox 1">
          <a:extLst>
            <a:ext uri="{FF2B5EF4-FFF2-40B4-BE49-F238E27FC236}">
              <a16:creationId xmlns:a16="http://schemas.microsoft.com/office/drawing/2014/main" id="{3E6BD00A-F459-4ED8-AF41-3460328449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7" name="TextBox 1">
          <a:extLst>
            <a:ext uri="{FF2B5EF4-FFF2-40B4-BE49-F238E27FC236}">
              <a16:creationId xmlns:a16="http://schemas.microsoft.com/office/drawing/2014/main" id="{C87B6090-8EF5-4DB4-9963-0FECF10D4C0C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8" name="TextBox 1">
          <a:extLst>
            <a:ext uri="{FF2B5EF4-FFF2-40B4-BE49-F238E27FC236}">
              <a16:creationId xmlns:a16="http://schemas.microsoft.com/office/drawing/2014/main" id="{6F816C51-3002-4758-A9DB-325B123FA62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09" name="TextBox 1">
          <a:extLst>
            <a:ext uri="{FF2B5EF4-FFF2-40B4-BE49-F238E27FC236}">
              <a16:creationId xmlns:a16="http://schemas.microsoft.com/office/drawing/2014/main" id="{20863531-D4AD-487F-B133-CCEE18964656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10" name="TextBox 1">
          <a:extLst>
            <a:ext uri="{FF2B5EF4-FFF2-40B4-BE49-F238E27FC236}">
              <a16:creationId xmlns:a16="http://schemas.microsoft.com/office/drawing/2014/main" id="{1828C46E-CAA6-4578-8F62-BF32283E1F58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11" name="TextBox 1">
          <a:extLst>
            <a:ext uri="{FF2B5EF4-FFF2-40B4-BE49-F238E27FC236}">
              <a16:creationId xmlns:a16="http://schemas.microsoft.com/office/drawing/2014/main" id="{34AB7510-40AF-4AE9-852F-00AED03DCC25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12" name="TextBox 1">
          <a:extLst>
            <a:ext uri="{FF2B5EF4-FFF2-40B4-BE49-F238E27FC236}">
              <a16:creationId xmlns:a16="http://schemas.microsoft.com/office/drawing/2014/main" id="{E1B411F1-00C5-444F-8904-E1A7B545A1E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13" name="TextBox 1">
          <a:extLst>
            <a:ext uri="{FF2B5EF4-FFF2-40B4-BE49-F238E27FC236}">
              <a16:creationId xmlns:a16="http://schemas.microsoft.com/office/drawing/2014/main" id="{286E4D58-3979-4050-914C-4BF635B59C40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2</xdr:col>
      <xdr:colOff>857250</xdr:colOff>
      <xdr:row>450</xdr:row>
      <xdr:rowOff>0</xdr:rowOff>
    </xdr:from>
    <xdr:ext cx="184731" cy="264560"/>
    <xdr:sp macro="" textlink="">
      <xdr:nvSpPr>
        <xdr:cNvPr id="2414" name="TextBox 1">
          <a:extLst>
            <a:ext uri="{FF2B5EF4-FFF2-40B4-BE49-F238E27FC236}">
              <a16:creationId xmlns:a16="http://schemas.microsoft.com/office/drawing/2014/main" id="{6D9AF2EA-4B0E-49A4-AC39-4B1B390ABE51}"/>
            </a:ext>
          </a:extLst>
        </xdr:cNvPr>
        <xdr:cNvSpPr txBox="1"/>
      </xdr:nvSpPr>
      <xdr:spPr>
        <a:xfrm>
          <a:off x="2352675" y="984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idas%20Electricas%20Terminaci&#243;n%20Construcci&#243;n%20Albergue%20Ni&#241;os%20Huerfanos%20de%20Mo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Luis\Desktop\ruth\Documents%20and%20Settings\Benjamin\My%20Documents\BPB2\Club%20de%20playa\Piscina%20y%20club%20de%20playa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ncisco\miguel\Prefabricados%20Arquitectonicos\Cotizaciones%20Prefabricados\HERMIDA%20&amp;%20ASOCIADOS\Actualizacion%20cot.%20embajada\Divis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nalisis%20de%20costos%20Departamento%20de%20Ingenieria%20MSP%202013%20(1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Administrador/Escritorio/DIC-2010%20presupuesto%20hato%20mayor/REGION%20ESTE/LA%20ROMANA/Presupuesto%20OISOE%20Romana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ICA%20PROYECTOS/TORRE%20KEYANI/PRESUPTORRE%20KEV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Documents%20and%20Settings\asifres\Desktop\Estimados%20y%20presupuestos\Estimados%20del%20M\Pre%20Capilla%20Los%20&#193;ngeles%20(Fase%20II)%20-%20mayo%2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ci&#243;n%20local/Archivos%20temporales%20de%20Internet/Content.IE5/VC5SDLR4/PRESUPUESTO_MONTE_PLATA(1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CARPETAS%20DEPTO.%20PRESUPUESTOS/TANIA%20CASTILLO/MEDIO%20AMBIENTE/Adicional%20No.%201%20Terminacion%20Construccion%20Edificio%20SEDE%20Secretaria%20de%20Medio%20Ambiente%20y%20Recursos%20Natural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Documents%20and%20Settings\yfernandez\Mis%20documentos\poyectos\PRESUPUESTO%20RESIDENCIA%20ORQUIDEA%20TIPO%20A%20definitivo%20AGOSTO2006(1)(1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yanel/Documents/PERSONALTRABAJOS/YANEL%200IS0E/YANEL%20FERNANDEZ/ITECO/edf.%20administrativo/Presupuesto%20Construccion%20edificio%20administrativo%20ite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1,%202,%203\Copia%20de%20Analisi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%20l.s/Users/fcastillo/Downloads/Puente%20Arroyo%20Alons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odoExcel\Productos\Gestion%20empresa\Simpler3.0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ITC/base/Documents%20and%20Settings/JAJAJAJA/Desktop/PROYECTOS/colina%20definitivo2/G.A.1(07junio2005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sing-001\sps-sing-001\SPS-SING-001\2006\Santo%20Domingo1\Subcentro%2030%20cams%20Los%20Girasoles%200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cla-1\Alex\UCLAS-final%20anterior%20(version%202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APPS\MSOFFICE\EXCEL\PTO-PTA\OFICINA\EXCEL\ROSARIO\DESCAPOT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ORAL\CARO\VARIOS\Base%20de%20Datos%20de%20Preci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DOCUCUB\EST.%207%20LUPERON\ACEROS%20DE%20LA%20CRUZ\CTO%2001-217-2011\CUB%204-FINAL\CUB%204-FIN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User/AppData/Roaming/Microsoft/Excel/CUB._No.5_TRAMO_I(3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Stgo%20Rodriguez/DOCUCUB/EST.%207%20LUPERON/ACEROS%20DE%20LA%20CRUZ/CTO%2001-217-2011/CUB%204-FINAL/CUB%204-FINAL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-FP\Users\gperez\AppData\Local\Temp\Rar$DIa0.761\4._Orden_de_Cambio_No._1_-A._NCLSEA(1)%20modificado%20veruska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bancup%20julio%202009\PRESUPUESTOS\San%20Cristobal\Puente%20Arroyo%20Ca&#241;o-San%20Jose%20del%20Puerto\Documents%20and%20Settings\JOEL\Mis%20documentos\Documents%20and%20Settings\Joel%20Francisco\Mis%20documentos\Documents%20and%20Setting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lorenzo/AppData/Local/Microsoft/Windows/Temporary%20Internet%20Files/Content.Outlook/NKTWV3DL/Copia%20de%20presupuesto%20reparacion%20general%20hospital%20antonio%20musa,%20sp%20macoris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rminacion%20Hospital%20Arturo%20Grullon,%20Provincia%20Santiago%20final%20base%20sin%20UCI1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(1).%20TERMINACION%20LAS%20AMERICAS-TUNEL-PASARELAS-OISOE-03-AG0-07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S%20DEPTO.%20PRESUPUESTOS/INDIRA%20VASQUEZ/2016/presupuesto%20hospitales%20tania,indira%20y%20keyllin/PRESUPUESTO%20DE%20TERMINACION%20MATAS%20DE%20SANTA%20CRUZ%20(salud)actualizado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ARPETAS%20DEPTO.%20PRESUPUESTOS\INDIRA%20VASQUEZ\2016\presupuesto%20hospitales%20tania,indira%20y%20keyllin\PRESUPUESTO%20DE%20TERMINACION%20MATAS%20DE%20SANTA%20CRUZ%20(salud)actualizado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-FP\Users\PC-02\AppData\Local\Temp\Rar$DIa0.201\4._Orden_de_Cambio_No._1_-A._NCLSEA(1)%20modificado%20veruska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XCEL\FOLLETOS\2012\2012%20Nueva%20Edicion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User/AppData/Roaming/Microsoft/Excel/Ingenieria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FOLLETOS/2012/2012%20Nueva%20Edicion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ena/LOCALS~1/Temp/Users/YANEL/Documents/PERSONALTRABAJOS/elizabeth%20concepcion/Presupuesto_proyecto_johanna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ecosys\sup\E06\DOCUCUB\OISOE\LUPERON-PUERTO%20PLATA\CUBICACIONES\CUBICACION%20NO.%202\Cub%2002%20%20Cto.%20%20OB-OISOE-MP-1282013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Incava\Analisis%20Marzo%2006%20-%20Incav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Anclas%20-%20Agora%20Mall%20%20Tijerilla%20T164/Documents%20and%20Settings/m.adonis/Desktop/Laboratorios%20Rendimientos%20y%20Consumos/Analisis%20de%20Costos%20SEOPC-2002%2007%20Jul%20Texto.xl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nclas%20-%20Agora%20Mall%20%20Tijerilla%20T164\Documents%20and%20Settings\m.adonis\Desktop\Laboratorios%20Rendimientos%20y%20Consumos\Analisis%20de%20Costos%20SEOPC-2002%2007%20Jul%20Texto.xl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Documents%20and%20Settings\Eva%20L.%20JImenez%20Pagan\My%20Documents\Banco%20Central\BC%20-%20GIO\Analisis%20Adicionales%20Viviendas%20-%20Nov%2004+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Documents%20and%20Settings\Eva%20L.%20JImenez%20Pagan\My%20Documents\Banco%20Central\Analisis%20Adicionales%20Viviendas%20-%20Nov%2004+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enjamin\My%20Documents\BPB2\Club%20de%20playa\Piscina%20y%20club%20de%20playa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tgo%20Rodriguez/presupuesto/Users/yanel/Documents/PERSONALTRABAJOS/YANEL%200IS0E/YANEL%20FERNANDEZ/ITECO/edf.%20administrativo/PRESUPUESTO%20edificio%20administrativo%20ITECO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12\Remodelacion%20Oficina%20Programa%20Protegido,%20MSP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Bahia%20Principe%20Rio%20San%20Juan\Remodelacion%20piscina%2010junio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collado/Escritorio/Mio%20solo%20mio/Analisis%20CLINICA%20RURAL%20SANTAN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JAJAJA\Desktop\PROYECTOS\colina%20definitivo2\Presupuesto%20Colina%20ben\ACACIA%20ben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Users\JOSE%20CONSTANZO\Documents\PROYECTOS%20DIPRECALT\PRESUPUESTO%20DE%20LAS%20CALLES%20DEL%20PLAN%20DE%20ASFALTADO\Linares\Pueblo%20de%20Galvan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costos\Documents%20and%20Settings\Tony%20Hernandez.PRESIDENTE\Escritorio\PRES.%20PROY%20CAMPO%20DE%20GOLF%20P.%20CANA\presupuesto%20donald\sinercon\imbert%20dominguez\armenteros\CERVECERIA%20PRESUPUESTOS\ambev\nave%20fadoc%20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UPUESTO%20TORRE%20AZAR%20MILTON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ASD\ALEX%20AGOSTO\universidad%20UCLA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bancup%20julio%202009\PRESUPUESTOS\San%20Cristobal\Puente%20Arroyo%20Ca&#241;o-San%20Jose%20del%20Puerto\MIS%20DOCUMENTOS\PROYECTO%20TERMINACION%20SOFTBALL%20COJPD\PRESUPUESTO%20MODIFICADO\PRESUPUESTO_FEDOSA_14NOV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%20l.s/Users/fcastillo/Downloads/presupuesto%20puente%20arroyo%20alonso%20%20prov%20Elias%20pi&#241;a%20el%20llano%20env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RPETAS%20DEPTO.%20PRESUPUESTOS\FREDDY%20CASTILLO\2014\2014%2001Ene%2018%20txt%2013va%20Edic,%20CUADRILLAS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upuesto%20Terraza%20Cumbre%20II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2013\Proyectos%202013\Presupuestos%20Firmados\LOTE%20%233\Pres.%20Hosp.%20Cabral,%20barahon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stbau-ii\C\WINDOWS\DESKTOP\Hotel%20Laurel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ecosys\DOCUCUB\EST.%207%20LUPERON\CCS\CONTRATO%2001-111-2009\CUB%203%20FINAL\Cubicacion%203FINA;%20y%20Soporte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geobanny\Barrick\Paquete%20II\PIT%20OFFICE\PRESUPUESTO%20PIT%20OFFICE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LICITACION%20VILLAS%20TIPO%20PRESIDENCIAL%20BISONO/Villa%20%20Presidencial4,5,6%20BISONO-ultimo%20DEFINITIV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.peguero/AppData/Local/Microsoft/Windows/Temporary%20Internet%20Files/Content.Outlook/0NCJ15BG/CCPPS%20LOS%20COCOS/CCPPS%20LOS%20COCOS/PRESUPUESTO%20LOS%20COCOS,%20BARAHONA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presupuesto\CARPETAS%20DEPTO.%20PRESUPUESTOS\TANIA%20CASTILLO\COLEGIO%20UNIVERSITARIO\Presup.%20CU-UASD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yfernandez/Escritorio/PRESUPUESTO%20PM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ITC/base/Users/Jose%20Luis/Desktop/Documentos%20Jose%20Luis/UNIVERSIDAD%20ITECO,%20COTUI/Presupuesto%20areas%20exteriores%20verja%20y%20parqueos%20Universidad%20ITECO(1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Documents%20and%20Settings/Benjamin/My%20Documents/BPB2/BPB2Last/Cubicaciones/Cubicacion%20No.%203/Cubicacion%20Villa%20BPB%2024%20Hab2%20Villas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Luis\Desktop\ruth\Documents%20and%20Settings\Benjamin\My%20Documents\BPB2\BPB2Last\Cubicaciones\Cubicacion%20No.%203\Cubicacion%20Villa%20BPB%2024%20Hab2%20Vill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S%20DEPTO.%20PRESUPUESTOS/FREDDY%20CASTILLO/2014/Presupueston%20Construccion%20%20Iglesia%20Bautista,%20Santo%20Domingo%20Este,%20Prov.%20Santo%20Domingo,%20R.D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ARPETAS%20DEPTO.%20PRESUPUESTOS\FREDDY%20CASTILLO\2014\Presupueston%20Construccion%20%20Iglesia%20Bautista,%20Santo%20Domingo%20Este,%20Prov.%20Santo%20Domingo,%20R.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tecn-020\d\SPS-SING-001\CRISTIAN\2007\PROYECTOS\Remodelacion%20y%20Reparacion%20Hosp.%20Municipal%20Villa%20Altagracia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My%20Documents/PRESUPUbahia%20principe%20modificado2xl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Luis\Desktop\ruth\My%20Documents\PRESUPUbahia%20principe%20modificado2xl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tgo%20Rodriguez/presupuesto/CARPETAS%20DEPTO.%20PRESUPUESTOS/TANIA%20CASTILLO/COLEGIO%20UNIVERSITARIO/Presup.%20CU-UAS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presupuesto%20donald%202007\DONALD%20PC%20VOL%202\Archivo%20Horacio\Proyectos%20Ingenieria%20Metalica\Concurso%20Mao\Presupuestos\Presupuesto%20gener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lparedes\Desktop\YO\Trabajo\Orden%20de%20Cambio%20No.1%20Construccion%20Edificio%20Centro%20Tecnologico%20Comunitario%20(CTC)%20Manuel%20Bueno,%20Prov.%20Dajab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tgo%20Rodriguez/Colegio%20Universitario/Presupuesto/Presup.%20CU-UAS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Colegio%20Universitario\Presupuesto\Presup.%20CU-UAS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LINA\D.Evelin2\Hosp.%20Luis%20E.%20Aybar%20CONSULTORIOS\Presupuestos\ucla-1\Alex\PRESUP.%20community%20collag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CARPETAS%20DEPTO.%20PRESUPUESTOS/TANIA%20CASTILLO/COLEGIO%20UNIVERSITARIO/Presup.%20CU-UAS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Costos\Proyectos\Unicentro\Unicentro%20Plaz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onstanza\Presupuestos\Oferta%20Constanz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presupuesto\CARPETAS%20DEPTO.%20PRESUPUESTOS\TANIA%20CASTILLO\CTC\LA%20VEGA\COLEGIO%20UNIVERSITARIO\Presup.%20CU-UAS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tgo%20Rodriguez/presupuesto/CARPETAS%20DEPTO.%20PRESUPUESTOS/TANIA%20CASTILLO/CTC/LA%20VEGA/COLEGIO%20UNIVERSITARIO/Presup.%20CU-UAS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PC%20VOL%202\METRO\INGENIERIA%20METALICA\PASARELA%20ESTACION%20ISABELA\PASARELA%20PEATONAL%20ESTACION%20ISABEL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legio%20Universitario\Presupuesto\Presup.%20CU-UAS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Policlinica%20en%20el%20Sector%20La%20Joya,%20paloma%20(INCREMENTO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Reparacion%20Sub-centro%20de%20Salud%20Licey,%20Santiago%20(2)(Increment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Maquina\Desktop\PROYECTO%20INGENIERIA%20E.%20SUAREZ%20&amp;%20ASOC.%20SA\Residencial%20Laurel%202da%20Etapa\Presupuesto%20de%20Construccion\Presupuesto%20Laurel%202%20CD%20(1)%20Terminacion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tecn-020\D\SPS-SING-001\CRISTIAN\2008\Proyectos\Zona%20Norte\Reparacion%20Hosp.%20Municipal%20Adriano%20Villalona,%20Loma%20de%20Cabrera%20Dajab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D\d\2013\Analisis%20De%20Costos\Analisis%20de%20costos%20Departamento%20de%20Ingenieria%20MSP%20201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cero%20Estrella/Cotizacion/2010/Proyectos%20Tipo%20A/REMODELACION%20AILA%202010/Licitaci&#243;n%20AILA%20(Remodelaci&#243;n%20terminal%20-%20MAyo%202010)%20(20-agosto-2010)%2022%2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ncisco\miguel\Prefabricados%20Arquitectonicos\Cotizaciones%20Prefabricados\COTIZA~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Owner\My%20Documents\MercaStoDgo\Lista-Cantidades-EdificioAdmvo.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Documents%20and%20Settings/Benjamin/My%20Documents/BPB2/BPB2Last/Presupuesto%20y%20medicion%20final2/Villa%20BPB%2024%20hab%20modiF.%20sistema%20fontaneria4%20separado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IEMAR%20SUR%20(%20ORIGIN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-especi\Obras%20Sector%20Salud%20(H-S)%202000\NORTE\Santiago\Cub.%20Policlinica%20en%20el%20Sector%20La%20Joya,%20palom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ropbox/SUPERVISION%20DE%20OBRAS/PROYECTO%20DE%20LOS%2056%20HOSPITALES/DOCUMENTOS%20ENTREGADOS%20MISPAS/PRESUPUESTOS/LOTE%20%232/Analisis%20De%20Costos/Analisis%20de%20costos%20Departamento%20de%20Ingenieria%20MSP%20201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-ing-000\ING.%20LIGIA%20ESTRELLA\2013\Analisis%20De%20Costos\Analisis%20de%20costos%20Cotui%2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O%20NELSON%20NUNEZ\Cubicacion_General_Numa_Sandi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eyna%20Vasquez\Desktop\IGLESIAS%20POLICLINICAS%20Y%20ESCUELAS\CARPETA%20GENERAL\San%20Francisco%20de%20Macoris\Analisis%20de%20Precios%20Unitari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cla-1\UCLAS-COME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valentinj/Escritorio/PRES.%20RECONSTRUCCION%20CARR.%20SFM-NAGUA%20DIC%20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stbau-ii\C\WINDOWS\DESKTOP\windows\TEMP\Paraiso%20Tropic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Plastbau%20Hispaniola\Analisis%20P2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Documents%20and%20Settings\Eva%20L.%20JImenez%20Pagan\My%20Documents\Banco%20Central\BC%20-%20GIO\AQUINO\Presupuesto%20Aquino%20Carvajal%20-%20Jul%2004%20COD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proyectos%20oisoe\Documents%20and%20Settings\Administrador\Escritorio\Documents%20and%20Settings\jbaez\My%20Documents\YALBI\Mia\Copia%20de%20UCLAS-COMEN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UPUESTO%20HORMIGON%20PROYECTO%20ATABEY%20II%20DEF%20REFORM%20MIGUEL%20Y%20MILT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IS\universidad%20UCL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go%20Rodriguez\TUNEL\LOPE-GASSET\TUNEL%20MINERO,%20TRAMO%201\06-011-2010%20(ROCA)\CUB%203%20FINAL\Cubicacion%20y%20Soporte%203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tgo%20Rodriguez/TUNEL/LOPE-GASSET/TUNEL%20MINERO,%20TRAMO%201/06-011-2010%20(ROCA)/CUB%203%20FINAL/Cubicacion%20y%20Soporte%203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01\ingenieria\Documents%20and%20Settings\Raul%20N.%20%20Rizek\My%20Documents\Carretera%20Sto.%20Dgo.%20-%20Samana\Precios%20Rincon%20de%20Molinillo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costos\Documents%20and%20Settings\Tony%20Hernandez.PRESIDENTE\Escritorio\PRES.%20PROY%20CAMPO%20DE%20GOLF%20P.%20CANA\presupuesto%20donald\sinercon\PERGOLADO%20AEROP.%20LAS%20AMERICAS%20sin%20arancel%20V.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My%20Documents\Proyectos%20OISOE\Calles\Incava\Analisis_Marzo_06___Incav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ria%20Angelica\Cubicaciones\Incava\Analisis%20Contrato%20-%20Incav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Caba&#241;as%20Turisticas%20en%20San%20Isidro\Caba4asTuristicas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CARPETAS%20DEPTO.%20PRESUPUESTOS\FERNANDEZ\ANALISIS\Copia%20de%20UCLAS-COMENC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Documents%20and%20Settings\Julio%20Vargas\Escritorio\PADRE_LAS_CASAS\ANALISIS_TODO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ucla\ucla%205%20julio\presupuestos\Documents%20and%20Settings\kelly\Mis%20documentos\UCLA\UCLAS-COMENC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r%20Wash%20Santiago%20(con%20analisis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\Documents%20and%20Settings\Benjamin.DOMAIN\My%20Documents\Documentos%20en%20Benjamin\BenMis%20Documento\Bahia%20Principe%20Rio%20San%20Juan\Bahia%20Principe2\SPA%20Bahia%20Princip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Disco%20D\Disco%20D\Users\joaquin%20alcantara\AppData\Local\Temp\Temp1_cub.%20arreglo.zip\Analisis%20de%20costos%20Departamento%20de%20Ingenieria%20MSP%202014%20arreglo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Mis%20documentos\Analisis%20Karina\Documentos%20Varios\Caseta%20modelo%20(prefabricada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p-ing-018\Disco%20D\D\Analisis%20de%20Costos%202012%20Direccion%20de%20Ingenieria%20Septiembre%202012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-FP\Users\gperez\AppData\Local\Temp\Rar$DIa0.928\4._Orden_de_Cambio_No._1_-A._NCLSEA(1)%20modificado%20verusk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S%20DEPTO.%20PRESUPUESTOS/FREDDY%20CASTILLO/2013/Presupuesto%20Remodelacion%20Hospital%20Jose%20Maria%20Cabral%20y%20Ba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aredes/Desktop/YO/Trabajo/DOCUME~1/FPena/LOCALS~1/Temp/d.lotus.notes.data/2004%2011%20Nov%20Text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2\Construccion%20Hospital%20Dos%20Niveles%20en%20Pedernales%20(Nuevo).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BenMis%20Documento\Edificio%20del%20Catastro\windows\TEMP\ETURSA%20BEACH%20RESORT\PRESUPUESTOS%20ETURS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ONY\Desktop\LICITACION%20CALVENTI\PNUD%20007\LIC\PRINT\2014%2001Ene%2018%20txt%2013va%20Edic,%20CUADRILLAS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costos\Documents%20and%20Settings\Tony%20Hernandez\Escritorio\HORACITO\Ecomarina%20Boca%20de%20Chavon\Ecomarina%20Chav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PRE-SUPE\TEMPORAL\Presu-Falt-hacer\Presupuesto%20Sanitario%20CURS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Juan/Desktop/UASD/analisis/Modelo%20Presup.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O-0649BC831\SharedDocs\presupuesto%20%20habitacional%20sanchez\EDF.%20SAN%20CRISTOBAL\metodologia%20Presupuestos\Analisis%20de%20Edificacion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OR\Regional%20Sur\EVA\Banco%20Central\Ferpa-Bloque%20I\Presupuesto%20Ferpa%20-%20Jul04%20-%20CODI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Elsamex/Desktop/copia2/DIC-2010%20presupuesto%20hato%20mayor/PRESUPUESTOS%20HATO%20MAYOR(1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PROYECTO%20PIEDRA%20BLANCA/JOEL/APC/InaconsaACT/Volumenes%20del%20Presupuesto/bPrimer%20Nivel/CIAceros%201erN.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JOEL/APC/InaconsaACT/Soportes%20Analisis,Presupuestos,Controles/BPreliminar/Soportes%20Grales.Controles%20de%20Obr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Documents%20and%20Settings/Ray/Escritorio/Presupuesto%20Habitacional%20Piedra%20BlancaX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guelurbaez\COMPARTIDO\Documents%20and%20Settings\Eva%20L.%20JImenez%20Pagan\My%20Documents\Banco%20Central\ISA-Alcantarillado\Presupuesto%20Modificado%20IS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ci&#243;n%20local/Archivos%20temporales%20de%20Internet/Content.IE5/CVRJQ4KQ/PRESUPUESTO_MONTE_PLATA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ONY\Desktop\LICITACION%20CALVENTI\PNUD%20007\LIC\PRINT\PRESUPUESTO%2007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6\docu06\disco%20rec\PRES.%20GUILLERMO\PRES.%20ADICIONAL%20ESTACION%2027%20DE%20FEBRER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6\docu06\macm\ESTACION%20NICOLAS%20DE%20OVANDO\PRESUPUESTO%20EST.%20OVANDO\PRESU%20ESTACION%20NICOLAS%20DE%20OVANDO%20Central%20Mov.%20Tierra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\My%20Documents\Data%20Banana%20T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Users/yanel/Documents/PERSONALTRABAJOS/YANEL%200IS0E/YANEL%20FERNANDEZ/ITECO/edf.%20administrativo/PRESUPUESTO%20edificio%20administrativo%20ITE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UPUESTO%20viviend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1-22-9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ximo\Maria%20Angelica\OISOE%20EVA\Calles\Demja%20-%20Hato%20Mayor\Analisis%20Dic%2005%20-%20Demj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al\Presupuesto%20Residencial%20Nicole%20I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herrera/AppData/Local/Microsoft/Windows/Temporary%20Internet%20Files/Low/Content.IE5/T33SC9AO/Copia%20de%20presupuesto%20reparacion%20general%20hospital%20antonio%20musa,%20sp%20macoris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enjamin.DOMAIN\My%20Documents\Documentos%20en%20Benjamin\BenMis%20Documento\Prefabricados%20Arquitectonicos\Cotizaciones%20Prefabricados\HERMIDA%20&amp;%20ASOCIADOS\Actualizacion%20cot.%20embajada\Divis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HOTEL%20SUNSCAPE\HOTEL%20SUNSCAPE%20ENTREGADO\Hotel%20Sunscape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jamin\benja2\Documents%20and%20Settings\Benjamin.DOMAIN\My%20Documents\Documentos%20en%20Benjamin\HOTEL%20SUNSCAPE\HOTEL%20SUNSCAPE%20ENTREGADO\Hotel%20Sunscape%20II%20area%20noble%20Benjamin%20corregido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ruth/Documents%20and%20Settings/Benjamin/My%20Documents/BPB2/Club%20de%20playa/Piscina%20y%20club%20de%20playa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analisis Electrico"/>
      <sheetName val="Presup_"/>
      <sheetName val="Hoja2"/>
      <sheetName val="Resum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</sheetData>
      <sheetData sheetId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Plafond Sheetrock "/>
      <sheetName val="Plafond Sheetrock2"/>
      <sheetName val="Plafond Sheetrock suspendido"/>
      <sheetName val="Plafond Sheetrock susp. Antihum"/>
      <sheetName val="Hormigones Bavaro"/>
      <sheetName val="Arcos"/>
      <sheetName val="Insumos"/>
      <sheetName val="Análisis"/>
      <sheetName val="Hoja Presentacion "/>
      <sheetName val="Resumen Club de Playa"/>
      <sheetName val="palapabarpiscina"/>
      <sheetName val="palapatoallas"/>
      <sheetName val="FORJADO SANT. REST. DE PLAYA "/>
      <sheetName val="RESTAURANT DE PLAYA"/>
      <sheetName val="PALAPA SNACK BAR"/>
      <sheetName val="PALAPA"/>
      <sheetName val="PASARELAS PALAPA SNACK BAR"/>
      <sheetName val="PASARELAS PALAPA (DOBLES)"/>
      <sheetName val="Cuarto maquina y tanque"/>
      <sheetName val="BAÑOS INTERIORES"/>
      <sheetName val="EXTERIORES CLUB DE PLAYA"/>
      <sheetName val="ESTIMADO COCINA"/>
      <sheetName val="equipos piscina"/>
      <sheetName val="P.I.E.Rest. Playa y Pisc.Bar 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2">
          <cell r="D192">
            <v>4262.3431656800003</v>
          </cell>
        </row>
        <row r="200">
          <cell r="D200">
            <v>3629.3421656800001</v>
          </cell>
        </row>
        <row r="729">
          <cell r="D729">
            <v>6101.5641656799999</v>
          </cell>
        </row>
        <row r="1278">
          <cell r="D1278">
            <v>453.35550609000006</v>
          </cell>
        </row>
        <row r="1293">
          <cell r="D1293">
            <v>226.52595108666665</v>
          </cell>
        </row>
        <row r="1304">
          <cell r="D1304">
            <v>385.28506635666668</v>
          </cell>
        </row>
        <row r="1314">
          <cell r="D1314">
            <v>1091.3609376166667</v>
          </cell>
        </row>
        <row r="1324">
          <cell r="D1324">
            <v>991.92152743666668</v>
          </cell>
        </row>
        <row r="1334">
          <cell r="D1334">
            <v>892.4821172566667</v>
          </cell>
        </row>
        <row r="1344">
          <cell r="D1344">
            <v>693.60329689666662</v>
          </cell>
        </row>
        <row r="1354">
          <cell r="D1354">
            <v>589.16388671666675</v>
          </cell>
        </row>
        <row r="1562">
          <cell r="D1562">
            <v>75.459999999999994</v>
          </cell>
        </row>
        <row r="1570">
          <cell r="D1570">
            <v>204.21084000000002</v>
          </cell>
        </row>
        <row r="1625">
          <cell r="D1625">
            <v>1624.9403733333334</v>
          </cell>
        </row>
        <row r="1633">
          <cell r="D1633">
            <v>596.58149475465325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DESCRIPCION"/>
      <sheetName val="Muros Interiores h=2.8 m "/>
      <sheetName val="MurosInt.h=2.8 m U C con plycem"/>
      <sheetName val="MurosInt.h=2.8 m Plycem 2 lados"/>
      <sheetName val="Plafond Sheetrock"/>
      <sheetName val="Cornisa de 2 pie"/>
      <sheetName val="Factura (813)"/>
      <sheetName val="Cornisa de 2.62 pie"/>
      <sheetName val="Volumetria piso 16"/>
      <sheetName val="Hoja de calculo Recubrimiento"/>
      <sheetName val="Calculo Metales NIVEL 17"/>
      <sheetName val="Analisis"/>
      <sheetName val="Análisis"/>
    </sheetNames>
    <sheetDataSet>
      <sheetData sheetId="0"/>
      <sheetData sheetId="1"/>
      <sheetData sheetId="2">
        <row r="64">
          <cell r="E64">
            <v>490.21498365499457</v>
          </cell>
        </row>
      </sheetData>
      <sheetData sheetId="3">
        <row r="64">
          <cell r="E64">
            <v>659.64462033685038</v>
          </cell>
        </row>
      </sheetData>
      <sheetData sheetId="4">
        <row r="64">
          <cell r="E64">
            <v>828.71794233657636</v>
          </cell>
        </row>
      </sheetData>
      <sheetData sheetId="5">
        <row r="54">
          <cell r="E54">
            <v>281.22417445913197</v>
          </cell>
        </row>
      </sheetData>
      <sheetData sheetId="6">
        <row r="60">
          <cell r="E60">
            <v>512.8477123357377</v>
          </cell>
        </row>
      </sheetData>
      <sheetData sheetId="7"/>
      <sheetData sheetId="8">
        <row r="60">
          <cell r="E60">
            <v>519.29974515533274</v>
          </cell>
        </row>
      </sheetData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"/>
      <sheetName val="Analisis"/>
      <sheetName val="Resumen"/>
      <sheetName val="Materiales"/>
      <sheetName val="M.O."/>
      <sheetName val="MANO DE OBRA"/>
      <sheetName val="Estructurales SALON"/>
      <sheetName val="EST. ALM"/>
      <sheetName val="Estructura Metalica"/>
      <sheetName val="peso"/>
      <sheetName val="ADDENDA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Mano de  Obra"/>
    </sheetNames>
    <sheetDataSet>
      <sheetData sheetId="0"/>
      <sheetData sheetId="1"/>
      <sheetData sheetId="2"/>
      <sheetData sheetId="3"/>
      <sheetData sheetId="4">
        <row r="557">
          <cell r="C557">
            <v>36.06</v>
          </cell>
        </row>
        <row r="570">
          <cell r="C570">
            <v>7.19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ayasa"/>
      <sheetName val="Villa Hermosa"/>
      <sheetName val="San Pedro-Romana"/>
      <sheetName val="RESUMEN ROMANA"/>
      <sheetName val="analisis"/>
      <sheetName val="tarifa equipo"/>
      <sheetName val="lista de materiales"/>
      <sheetName val="M.O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ano de Obra"/>
      <sheetName val="Insumos"/>
      <sheetName val="Analisis "/>
      <sheetName val="Analisis Civil"/>
      <sheetName val="Mezcla"/>
      <sheetName val="Presupuesto por Partidas"/>
      <sheetName val="Módulo 01 v5"/>
      <sheetName val="Edificio Principal (Estructura)"/>
      <sheetName val="Edificio Principal (Acabados)"/>
      <sheetName val="ANALISIS"/>
      <sheetName val="ANALISIS (2)mig"/>
      <sheetName val="SPA"/>
      <sheetName val="PRECIOS INSUMOS-MANO DE OBRA"/>
      <sheetName val="SUBCONTRATOS"/>
      <sheetName val="Tabla de Cuantia de Elementos E"/>
      <sheetName val="Quantia zapata ponderada col"/>
      <sheetName val="AREAS"/>
      <sheetName val="Villa Hermosa"/>
      <sheetName val="Ins"/>
    </sheetNames>
    <sheetDataSet>
      <sheetData sheetId="0"/>
      <sheetData sheetId="1"/>
      <sheetData sheetId="2">
        <row r="3">
          <cell r="I3">
            <v>36.200000000000003</v>
          </cell>
        </row>
      </sheetData>
      <sheetData sheetId="3"/>
      <sheetData sheetId="4"/>
      <sheetData sheetId="5"/>
      <sheetData sheetId="6">
        <row r="3">
          <cell r="I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3">
          <cell r="I3">
            <v>36.200000000000003</v>
          </cell>
        </row>
      </sheetData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no"/>
      <sheetName val="Solano-no"/>
      <sheetName val="CantsPresup platea"/>
      <sheetName val="Nuevo Solano"/>
      <sheetName val="Elect 2 fases"/>
      <sheetName val="Los Ángeles (Fase II)"/>
      <sheetName val="Form. de Certific."/>
      <sheetName val="IGL"/>
      <sheetName val="wga"/>
      <sheetName val="Presupcant"/>
      <sheetName val="Cants Mats"/>
      <sheetName val="Insumos"/>
      <sheetName val="Analisis Reclamados"/>
      <sheetName val="V.Tierras A"/>
      <sheetName val="Analisis"/>
      <sheetName val="Mat. I"/>
      <sheetName val="M.O."/>
      <sheetName val="INS"/>
      <sheetName val="Villa Hermosa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749">
          <cell r="B749" t="str">
            <v>LISTADO DE MANO DE OBRA</v>
          </cell>
        </row>
        <row r="750">
          <cell r="A750" t="str">
            <v>PARTIDAS</v>
          </cell>
          <cell r="C750" t="str">
            <v>U</v>
          </cell>
          <cell r="D750" t="str">
            <v>TARIFA</v>
          </cell>
          <cell r="E750" t="str">
            <v>SOBRETARIFA</v>
          </cell>
        </row>
        <row r="753">
          <cell r="E753">
            <v>1</v>
          </cell>
        </row>
        <row r="754">
          <cell r="A754" t="str">
            <v>COLOCACION DE BLOQUES</v>
          </cell>
        </row>
        <row r="755">
          <cell r="A755" t="str">
            <v>Block 10 cm.</v>
          </cell>
          <cell r="C755" t="str">
            <v>U</v>
          </cell>
          <cell r="D755">
            <v>4</v>
          </cell>
          <cell r="E755">
            <v>4</v>
          </cell>
        </row>
        <row r="756">
          <cell r="A756" t="str">
            <v>Block 15 cm.</v>
          </cell>
          <cell r="C756" t="str">
            <v>U</v>
          </cell>
          <cell r="D756">
            <v>4</v>
          </cell>
          <cell r="E756">
            <v>4</v>
          </cell>
        </row>
        <row r="757">
          <cell r="A757" t="str">
            <v>Block 20 cm.</v>
          </cell>
          <cell r="C757" t="str">
            <v>U</v>
          </cell>
          <cell r="D757">
            <v>4</v>
          </cell>
          <cell r="E757">
            <v>4</v>
          </cell>
        </row>
        <row r="759">
          <cell r="A759" t="str">
            <v>PAÑETES, TERMINACIÓN DE PAREDES Y PLAFONES</v>
          </cell>
        </row>
        <row r="760">
          <cell r="A760" t="str">
            <v xml:space="preserve">Fraguache </v>
          </cell>
          <cell r="C760" t="str">
            <v>M2</v>
          </cell>
          <cell r="D760">
            <v>4</v>
          </cell>
          <cell r="E760">
            <v>4</v>
          </cell>
        </row>
        <row r="761">
          <cell r="A761" t="str">
            <v>Careteo</v>
          </cell>
          <cell r="C761" t="str">
            <v>M2</v>
          </cell>
          <cell r="D761">
            <v>4</v>
          </cell>
          <cell r="E761">
            <v>4</v>
          </cell>
        </row>
        <row r="762">
          <cell r="A762" t="str">
            <v>Resane con goma</v>
          </cell>
          <cell r="C762" t="str">
            <v>M2</v>
          </cell>
          <cell r="D762">
            <v>4</v>
          </cell>
          <cell r="E762">
            <v>4</v>
          </cell>
        </row>
        <row r="763">
          <cell r="A763" t="str">
            <v>Repello maestreado en paredes</v>
          </cell>
          <cell r="C763" t="str">
            <v>M2</v>
          </cell>
          <cell r="D763">
            <v>7.5</v>
          </cell>
          <cell r="E763">
            <v>7.5</v>
          </cell>
        </row>
        <row r="764">
          <cell r="A764" t="str">
            <v>Repello en plafond</v>
          </cell>
          <cell r="C764" t="str">
            <v>M2</v>
          </cell>
          <cell r="D764">
            <v>7.5</v>
          </cell>
          <cell r="E764">
            <v>7.5</v>
          </cell>
        </row>
        <row r="765">
          <cell r="A765" t="str">
            <v>Repello sin maestriar</v>
          </cell>
          <cell r="C765" t="str">
            <v>M2</v>
          </cell>
          <cell r="D765">
            <v>6.75</v>
          </cell>
          <cell r="E765">
            <v>6.75</v>
          </cell>
        </row>
        <row r="766">
          <cell r="A766" t="str">
            <v>Pañete inter./ext./maest./a plomo</v>
          </cell>
          <cell r="C766" t="str">
            <v>M2</v>
          </cell>
          <cell r="D766">
            <v>33</v>
          </cell>
          <cell r="E766">
            <v>33</v>
          </cell>
        </row>
        <row r="767">
          <cell r="A767" t="str">
            <v>Pañete en techo y vigas</v>
          </cell>
          <cell r="C767" t="str">
            <v>M2</v>
          </cell>
          <cell r="D767">
            <v>33</v>
          </cell>
          <cell r="E767">
            <v>33</v>
          </cell>
        </row>
        <row r="768">
          <cell r="A768" t="str">
            <v>Pañete en columnas y vigas</v>
          </cell>
          <cell r="C768" t="str">
            <v>M2</v>
          </cell>
          <cell r="D768">
            <v>33</v>
          </cell>
          <cell r="E768">
            <v>33</v>
          </cell>
        </row>
        <row r="769">
          <cell r="A769" t="str">
            <v>Pañete pulido</v>
          </cell>
          <cell r="C769" t="str">
            <v>M2</v>
          </cell>
          <cell r="D769">
            <v>43</v>
          </cell>
          <cell r="E769">
            <v>43</v>
          </cell>
        </row>
        <row r="770">
          <cell r="A770" t="str">
            <v>Cantos y mochetas</v>
          </cell>
          <cell r="C770" t="str">
            <v>ML</v>
          </cell>
          <cell r="D770">
            <v>18</v>
          </cell>
          <cell r="E770">
            <v>18</v>
          </cell>
        </row>
        <row r="771">
          <cell r="A771" t="str">
            <v>Goteros en ranura</v>
          </cell>
          <cell r="C771" t="str">
            <v>ML</v>
          </cell>
          <cell r="D771">
            <v>36</v>
          </cell>
          <cell r="E771">
            <v>36</v>
          </cell>
        </row>
        <row r="774">
          <cell r="A774" t="str">
            <v>TERMINACION DE TECHOS E IMPERMEABILIZACION</v>
          </cell>
        </row>
        <row r="775">
          <cell r="A775" t="str">
            <v>Zabaleta</v>
          </cell>
          <cell r="C775" t="str">
            <v>ML</v>
          </cell>
          <cell r="D775">
            <v>15</v>
          </cell>
          <cell r="E775">
            <v>15</v>
          </cell>
        </row>
        <row r="776">
          <cell r="A776" t="str">
            <v>Fino techo plano</v>
          </cell>
          <cell r="C776" t="str">
            <v>M2</v>
          </cell>
          <cell r="D776">
            <v>25</v>
          </cell>
          <cell r="E776">
            <v>25</v>
          </cell>
        </row>
        <row r="777">
          <cell r="A777" t="str">
            <v>Fino techo inclinado</v>
          </cell>
          <cell r="C777" t="str">
            <v>M2</v>
          </cell>
          <cell r="D777">
            <v>25</v>
          </cell>
          <cell r="E777">
            <v>25</v>
          </cell>
        </row>
        <row r="778">
          <cell r="A778" t="str">
            <v>Subida mat./fino y zabaleta</v>
          </cell>
          <cell r="C778" t="str">
            <v>M2</v>
          </cell>
          <cell r="D778">
            <v>10</v>
          </cell>
          <cell r="E778">
            <v>10</v>
          </cell>
        </row>
        <row r="780">
          <cell r="A780" t="str">
            <v>COLOCACIÓN PISO CERÁMICA</v>
          </cell>
        </row>
        <row r="781">
          <cell r="A781" t="str">
            <v>Cerámica 33x33</v>
          </cell>
          <cell r="C781" t="str">
            <v>M2</v>
          </cell>
          <cell r="D781">
            <v>70</v>
          </cell>
          <cell r="E781">
            <v>70</v>
          </cell>
        </row>
        <row r="782">
          <cell r="A782" t="str">
            <v>Zócalos 6x33</v>
          </cell>
          <cell r="C782" t="str">
            <v>ML</v>
          </cell>
          <cell r="D782">
            <v>15</v>
          </cell>
          <cell r="E782">
            <v>15</v>
          </cell>
        </row>
        <row r="783">
          <cell r="A783" t="str">
            <v xml:space="preserve">Escalones </v>
          </cell>
          <cell r="C783" t="str">
            <v>ML</v>
          </cell>
          <cell r="D783">
            <v>75</v>
          </cell>
          <cell r="E783">
            <v>75</v>
          </cell>
        </row>
        <row r="790">
          <cell r="A790" t="str">
            <v>LABORES VARIAS</v>
          </cell>
        </row>
        <row r="791">
          <cell r="A791" t="str">
            <v xml:space="preserve">Pintura </v>
          </cell>
          <cell r="C791" t="str">
            <v>M2</v>
          </cell>
          <cell r="D791">
            <v>15</v>
          </cell>
          <cell r="E791">
            <v>15</v>
          </cell>
        </row>
        <row r="792">
          <cell r="A792" t="str">
            <v>Excavación en:  Tierra</v>
          </cell>
          <cell r="C792" t="str">
            <v>M3</v>
          </cell>
          <cell r="D792">
            <v>90</v>
          </cell>
          <cell r="E792">
            <v>90</v>
          </cell>
        </row>
        <row r="793">
          <cell r="A793" t="str">
            <v xml:space="preserve">                Tosca</v>
          </cell>
          <cell r="C793" t="str">
            <v>M3</v>
          </cell>
          <cell r="D793">
            <v>500</v>
          </cell>
          <cell r="E793">
            <v>500</v>
          </cell>
        </row>
        <row r="794">
          <cell r="A794" t="str">
            <v xml:space="preserve">                Roca</v>
          </cell>
          <cell r="C794" t="str">
            <v>M3</v>
          </cell>
          <cell r="D794">
            <v>750</v>
          </cell>
          <cell r="E794">
            <v>750</v>
          </cell>
        </row>
        <row r="795">
          <cell r="A795" t="str">
            <v>Lig. y vac. hormigón/ligadora</v>
          </cell>
          <cell r="C795" t="str">
            <v>M3</v>
          </cell>
          <cell r="D795">
            <v>335.43</v>
          </cell>
          <cell r="E795">
            <v>335.43</v>
          </cell>
        </row>
        <row r="796">
          <cell r="A796" t="str">
            <v>Coloc. acero</v>
          </cell>
          <cell r="C796" t="str">
            <v>QQ</v>
          </cell>
          <cell r="D796">
            <v>60</v>
          </cell>
          <cell r="E796">
            <v>60</v>
          </cell>
        </row>
        <row r="797">
          <cell r="A797" t="str">
            <v>Coloc. acero en vigas, zapatas muros  y dinteles</v>
          </cell>
          <cell r="C797" t="str">
            <v>ML</v>
          </cell>
          <cell r="D797">
            <v>25</v>
          </cell>
          <cell r="E797">
            <v>25</v>
          </cell>
        </row>
        <row r="798">
          <cell r="A798" t="str">
            <v>Compactación de relleno (a mano)</v>
          </cell>
          <cell r="C798" t="str">
            <v>M3</v>
          </cell>
          <cell r="D798">
            <v>60</v>
          </cell>
          <cell r="E798">
            <v>60</v>
          </cell>
        </row>
        <row r="799">
          <cell r="A799" t="str">
            <v>Bote de material (a mano)</v>
          </cell>
          <cell r="C799" t="str">
            <v>M3S</v>
          </cell>
          <cell r="D799">
            <v>70</v>
          </cell>
          <cell r="E799">
            <v>70</v>
          </cell>
        </row>
        <row r="800">
          <cell r="A800" t="str">
            <v>Jornal de un obrero</v>
          </cell>
          <cell r="C800" t="str">
            <v>Dia</v>
          </cell>
          <cell r="D800">
            <v>150</v>
          </cell>
          <cell r="E800">
            <v>150</v>
          </cell>
        </row>
        <row r="801">
          <cell r="A801" t="str">
            <v>Sembrado de grama tipo alfombra</v>
          </cell>
          <cell r="C801" t="str">
            <v>M2</v>
          </cell>
          <cell r="D801">
            <v>7</v>
          </cell>
          <cell r="E801">
            <v>7</v>
          </cell>
        </row>
        <row r="802">
          <cell r="A802" t="str">
            <v>Guarderas Metálicas, Regla Vibratoria y Alisador</v>
          </cell>
          <cell r="C802" t="str">
            <v>M2</v>
          </cell>
          <cell r="D802">
            <v>50</v>
          </cell>
          <cell r="E802">
            <v>50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Monte Plata"/>
      <sheetName val="SABANA GRANDE"/>
      <sheetName val="LAS CEJAS"/>
      <sheetName val="LOS BOTADOS"/>
      <sheetName val="DON JUAN"/>
      <sheetName val="YAMASA"/>
      <sheetName val="PERALVILLO"/>
      <sheetName val="MAJAGUAL"/>
      <sheetName val="BAYAGUANA"/>
      <sheetName val="CHIRINO"/>
      <sheetName val="DEAN"/>
      <sheetName val="LA GALLERA, BELLA VISTA"/>
      <sheetName val="GONZALO"/>
      <sheetName val="analisis"/>
      <sheetName val="tarifa equipo"/>
      <sheetName val="lista de materiales"/>
      <sheetName val="presupuesto no ejecutable"/>
      <sheetName val="MO"/>
      <sheetName val="PRESUPUE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adicional no.1"/>
      <sheetName val="analisis actual "/>
      <sheetName val="Incremento Precios"/>
      <sheetName val="INCREMENTO DE CANTIDAD"/>
      <sheetName val="PARTIDAS NUEVAS"/>
      <sheetName val="Presupuesto viejo"/>
      <sheetName val="analisis viejo"/>
      <sheetName val="GONZALO"/>
      <sheetName val="MOV"/>
      <sheetName val="Presu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 Vigas Entrepiso"/>
      <sheetName val="Aceros columnas n1-2"/>
      <sheetName val="Acero Zapata"/>
      <sheetName val="Res Cuantia N1-2"/>
      <sheetName val="Res Cuantia Z"/>
      <sheetName val="INSUMOSJES"/>
      <sheetName val="cot.puer.ven"/>
      <sheetName val="insumos"/>
      <sheetName val="subida"/>
      <sheetName val="ORQUIDEA TIPO A"/>
      <sheetName val="analisis1"/>
      <sheetName val="med.mov.de tierras"/>
      <sheetName val="med.superestruc."/>
      <sheetName val="med.terminacion"/>
      <sheetName val="TERMINACION"/>
      <sheetName val="INSTALACIONES"/>
      <sheetName val="MOVIMIENTO DE TIERRAS"/>
      <sheetName val="analisis unitarios"/>
      <sheetName val="SUPERESTRUCTURA"/>
      <sheetName val="PARTIDAS"/>
      <sheetName val="R.CAYENA"/>
      <sheetName val="med.mov.de tierras2"/>
      <sheetName val="factores"/>
      <sheetName val="cotizaciones"/>
      <sheetName val="CONTRARO SEÑALIZACIONES"/>
      <sheetName val="Analisis BC"/>
      <sheetName val="ANALISIS STO DGO"/>
      <sheetName val="Incremento Precios"/>
      <sheetName val="PARTIDAS NUEVAS"/>
      <sheetName val="LISTA PRECIO"/>
      <sheetName val="caseta transformador"/>
      <sheetName val="Ins 2"/>
      <sheetName val="mov. tierra"/>
      <sheetName val="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D12">
            <v>0.3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Ac. M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med.mov.de tierras2"/>
      <sheetName val="analisis1"/>
      <sheetName val="Incremento Precios"/>
      <sheetName val="PARTIDAS NUEV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D14">
            <v>1.4</v>
          </cell>
        </row>
        <row r="16">
          <cell r="D16">
            <v>0.3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  <row r="15">
          <cell r="F15">
            <v>45</v>
          </cell>
        </row>
        <row r="16">
          <cell r="F16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0">
          <cell r="F30">
            <v>500</v>
          </cell>
        </row>
        <row r="31">
          <cell r="F31">
            <v>500</v>
          </cell>
        </row>
        <row r="39">
          <cell r="F39">
            <v>550</v>
          </cell>
        </row>
        <row r="41">
          <cell r="F41">
            <v>500</v>
          </cell>
        </row>
      </sheetData>
      <sheetData sheetId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Análisis entregado"/>
      <sheetName val="Insumos"/>
      <sheetName val="Análisis"/>
      <sheetName val="Presupuesto"/>
      <sheetName val="analisis metalico"/>
      <sheetName val="Sheet13"/>
      <sheetName val="Sheet14"/>
      <sheetName val="Sheet15"/>
      <sheetName val="Sheet16"/>
      <sheetName val="MATERIALES LISTADO"/>
      <sheetName val="V.Tierras A"/>
      <sheetName val="Cubicación"/>
      <sheetName val="Analisis"/>
      <sheetName val="INS"/>
    </sheetNames>
    <sheetDataSet>
      <sheetData sheetId="0"/>
      <sheetData sheetId="1"/>
      <sheetData sheetId="2">
        <row r="15">
          <cell r="C15" t="str">
            <v>Alambre No.12</v>
          </cell>
        </row>
      </sheetData>
      <sheetData sheetId="3">
        <row r="5">
          <cell r="Q5">
            <v>1</v>
          </cell>
        </row>
        <row r="116">
          <cell r="H116">
            <v>7.5876842105263149</v>
          </cell>
        </row>
        <row r="126">
          <cell r="H126" t="e">
            <v>#REF!</v>
          </cell>
        </row>
        <row r="139">
          <cell r="H139">
            <v>3124.1050000112532</v>
          </cell>
        </row>
        <row r="151">
          <cell r="H151">
            <v>49.12</v>
          </cell>
        </row>
        <row r="164">
          <cell r="H164">
            <v>2.4586812352499998</v>
          </cell>
        </row>
        <row r="226">
          <cell r="C226" t="str">
            <v>Obra:  Puente Sobre Rio Licey, carretera La Vega-Moca</v>
          </cell>
        </row>
        <row r="431">
          <cell r="D431" t="str">
            <v>Fecha:  Octubre 2005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Formulario"/>
      <sheetName val="Gestión"/>
      <sheetName val="Documento"/>
      <sheetName val="Hoja1"/>
      <sheetName val="Análisis"/>
      <sheetName val="V.Tierras A"/>
      <sheetName val="Incremento Precios"/>
      <sheetName val="PARTIDAS NUEVAS"/>
    </sheetNames>
    <sheetDataSet>
      <sheetData sheetId="0">
        <row r="26">
          <cell r="L26">
            <v>40282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00.00"/>
      <sheetName val="02.000.00"/>
      <sheetName val="03.000.00"/>
      <sheetName val="04.000.00"/>
      <sheetName val="05.000.00"/>
      <sheetName val="007.000.00"/>
      <sheetName val="08.000.00"/>
      <sheetName val="09.000.00"/>
      <sheetName val="13.000.00"/>
      <sheetName val="Hoja1"/>
      <sheetName val="INSUMOS"/>
      <sheetName val="15.000.00"/>
      <sheetName val="16.000.00"/>
      <sheetName val="RESUMEN"/>
      <sheetName val="V.Tierras A"/>
      <sheetName val="ANALISIS SEÑAL"/>
      <sheetName val="Materiales"/>
      <sheetName val="Configuración"/>
      <sheetName val="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61">
          <cell r="F261">
            <v>200</v>
          </cell>
        </row>
        <row r="303">
          <cell r="F303">
            <v>1500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MOS"/>
      <sheetName val="Ins 2"/>
      <sheetName val="INSU"/>
      <sheetName val="MO"/>
    </sheetNames>
    <sheetDataSet>
      <sheetData sheetId="0"/>
      <sheetData sheetId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(2)"/>
      <sheetName val="Cronograma"/>
      <sheetName val="Pres. Term."/>
      <sheetName val="Cub.#1"/>
      <sheetName val="Cub. #2"/>
      <sheetName val="Cub. #3"/>
      <sheetName val="Cub. #sanchez elect"/>
      <sheetName val="Cub. #4"/>
      <sheetName val="Analisis"/>
      <sheetName val="Pres. Adic.Y"/>
      <sheetName val="Cronograma (3)"/>
      <sheetName val="IN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E26">
            <v>714.20529999999997</v>
          </cell>
        </row>
        <row r="33">
          <cell r="E33">
            <v>424.74</v>
          </cell>
        </row>
        <row r="43">
          <cell r="E43">
            <v>1067.5</v>
          </cell>
        </row>
        <row r="44">
          <cell r="E44">
            <v>2509.8000000000002</v>
          </cell>
        </row>
        <row r="76">
          <cell r="E76">
            <v>150</v>
          </cell>
        </row>
        <row r="79">
          <cell r="E79">
            <v>225</v>
          </cell>
        </row>
        <row r="202">
          <cell r="E202">
            <v>607.82475230769228</v>
          </cell>
        </row>
      </sheetData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v. "/>
      <sheetName val="Presupuesto"/>
      <sheetName val="planta trata"/>
      <sheetName val="Volumenes"/>
      <sheetName val="Pu-Sanit."/>
      <sheetName val="peso-cuantia"/>
      <sheetName val="Hoja5"/>
      <sheetName val="Jornal"/>
      <sheetName val="M. O. exc."/>
      <sheetName val="Anal. horm."/>
      <sheetName val="Hoja3"/>
      <sheetName val="cuantias "/>
      <sheetName val="anal term"/>
      <sheetName val="Ana-Sanit."/>
      <sheetName val="Ana-Elect"/>
      <sheetName val="Ana-elect."/>
      <sheetName val="subida materiales"/>
      <sheetName val="Mat"/>
      <sheetName val="PU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Incremento Precios"/>
      <sheetName val="PARTIDAS NUEVAS"/>
      <sheetName val="Analisis"/>
      <sheetName val="Pres. Adic.Y"/>
    </sheetNames>
    <sheetDataSet>
      <sheetData sheetId="0" refreshError="1"/>
      <sheetData sheetId="1" refreshError="1"/>
      <sheetData sheetId="2" refreshError="1"/>
      <sheetData sheetId="3" refreshError="1">
        <row r="1839">
          <cell r="D1839">
            <v>52.397999999999989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58">
          <cell r="F1058">
            <v>25494.54</v>
          </cell>
        </row>
        <row r="1100">
          <cell r="F1100">
            <v>14999.769999999999</v>
          </cell>
        </row>
        <row r="1511">
          <cell r="F1511">
            <v>17457.800000000003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analisis de soporte"/>
      <sheetName val="Costo horario equipos"/>
      <sheetName val="Movimiento de tierra"/>
      <sheetName val="tarifa equipos"/>
      <sheetName val="Km12 a Km150"/>
      <sheetName val="TARIFA EQUIPO"/>
      <sheetName val="Trabajos Generales"/>
      <sheetName val="Fresado"/>
      <sheetName val="Capa de Rodadura"/>
      <sheetName val="Bcheo Tecnico"/>
      <sheetName val="Base granular"/>
      <sheetName val="Obras Complementarias"/>
      <sheetName val="Drenajes"/>
      <sheetName val="Muro Gaviones"/>
      <sheetName val="Canalizacion"/>
      <sheetName val="Limpieza canaleta lateral"/>
      <sheetName val="Señalización"/>
      <sheetName val="Relevamiento de fallas"/>
      <sheetName val="Limpieza Final"/>
      <sheetName val="Limpieza material fres"/>
      <sheetName val="costo real asfalto"/>
      <sheetName val="MEMO CUB-1VOL. FRESADO"/>
      <sheetName val="MEMO CUB-1 AREA FRESADA"/>
      <sheetName val="MEMO CUB-1 AREA CHAPEO"/>
      <sheetName val="CUBICACION No 1"/>
      <sheetName val="plan para cubicar por mes"/>
      <sheetName val="MEMO CUB-2VOL. FRESADO"/>
      <sheetName val="MEMO CUB-2 AREA FRESADA"/>
      <sheetName val="CUBICACION No 2"/>
      <sheetName val="Codigo de Colores"/>
      <sheetName val="ESTABIL. CON CEMENTO"/>
      <sheetName val="Ext. Cemento"/>
      <sheetName val="IMPRIMACION"/>
      <sheetName val="ESTABILIZADO CAL"/>
      <sheetName val="Ext. Cal"/>
      <sheetName val="TER-SUP. ADIC. 3 "/>
      <sheetName val="LIMP-DESM-DEST"/>
      <sheetName val="Cortes con Equipos subdrenes"/>
      <sheetName val="Relleno Subdrenes"/>
      <sheetName val="Excav. con Equipo Sub-dren "/>
      <sheetName val="Excav. Magueyal"/>
      <sheetName val="Relleno Ampliación Magueyal"/>
      <sheetName val="Extraccion de piedras"/>
      <sheetName val="Comp. fundacion paseo SJM"/>
      <sheetName val="Relleno paseos San Juan"/>
      <sheetName val="Acarreo Relleno Paseos San Juan"/>
      <sheetName val="C y R Paseos San Juan Contenes"/>
      <sheetName val="Acarreo Relleno Paseos SJ Conte"/>
      <sheetName val="Cortes paseos SJM Equipos"/>
      <sheetName val="TER-Sub-Rasante adic. 3"/>
      <sheetName val="R-POSTES ADIC.1"/>
      <sheetName val="R-POSTES ADIC.2"/>
      <sheetName val="Relleno p-Cemento Var 1"/>
      <sheetName val="Acarreo Relleno p-Cemento Var 1"/>
      <sheetName val="Empuje y Carguio Mat Depositos"/>
      <sheetName val="EXC-ZANJA"/>
      <sheetName val="EXC-ZANJA ROCA"/>
      <sheetName val="Relleno Paseos"/>
      <sheetName val="Acarreo Relleno Paseos"/>
      <sheetName val="Demolicion Alc."/>
      <sheetName val="Exc. Cuneta con Martillo"/>
      <sheetName val="Exc. Cuneta con Compresores"/>
      <sheetName val="Corte de Rampas"/>
      <sheetName val="ESCARIF ADIC.3"/>
      <sheetName val="ACARR-M-INSERV-5KMS ORIG."/>
      <sheetName val="ACOND-BOTE ADIC. 1"/>
      <sheetName val="Asiento Arena sifones"/>
      <sheetName val="Relleno  Arena sifones"/>
      <sheetName val="Relleno de sifones"/>
      <sheetName val="SUMN. Y Col tubos  sifones"/>
      <sheetName val="SUMN. Y Col tubos  sifones 16&quot;"/>
      <sheetName val="Piezas especiales y cemento"/>
      <sheetName val="SUM. COL. TUB. AGUA P."/>
      <sheetName val="Acueducto"/>
      <sheetName val="Sifones"/>
      <sheetName val="ANALISIS STO DGO"/>
      <sheetName val="PRES. BOCA NUEVA"/>
      <sheetName val="M.O."/>
      <sheetName val="Materiales"/>
      <sheetName val="Analisis"/>
      <sheetName val="o.c.  zapata "/>
      <sheetName val="adicional de zapata "/>
      <sheetName val="pres. def.con zapata"/>
      <sheetName val="pres. def.con platea ADICIONAL"/>
      <sheetName val="pres. def.con platea O.C."/>
      <sheetName val="pres. def.con platea"/>
      <sheetName val="pres. def.con platea (2)"/>
      <sheetName val="pres. limpio con planos ult "/>
      <sheetName val="Mano de obra"/>
      <sheetName val="Mezcla"/>
      <sheetName val="volumetria muros,terminacion"/>
      <sheetName val="VOLUMEN PORTICOS Y COLUMNAS"/>
      <sheetName val="volumetria muros,terminacio (2"/>
      <sheetName val="Hoja1"/>
      <sheetName val="analisis de costos"/>
      <sheetName val="ANALISIS DE BOVEDILLA"/>
      <sheetName val="Presupuesto gartin"/>
      <sheetName val="Obra 1904-07 (2)"/>
      <sheetName val="cant y peso 1904-07 "/>
      <sheetName val="peso 1837"/>
      <sheetName val="peso 1904-07"/>
      <sheetName val="ANALISIS "/>
      <sheetName val="Obra 1837-07"/>
      <sheetName val="Obra 1904-07"/>
      <sheetName val="Propuesta en KG RD$"/>
      <sheetName val="Propuesta en KG US$"/>
      <sheetName val="Peso Maritza-Dilenia"/>
      <sheetName val="Pres.No.02 New pintura-anclaje"/>
      <sheetName val="Analisis Cortinas"/>
      <sheetName val="Peso Revision"/>
      <sheetName val="Placas Empot. y Adheridas"/>
      <sheetName val=" Materiales Maritza-2"/>
      <sheetName val=" Materiales Tubos +Placas"/>
      <sheetName val="Resumen Analisis"/>
      <sheetName val="Tabla de Tubos 10-8-07"/>
      <sheetName val="Tabla de Tubos"/>
      <sheetName val=" Materiales Mirna-1"/>
      <sheetName val="Solicitud de  Materiales"/>
      <sheetName val="Tabla de pesos "/>
      <sheetName val="PRESUPUESTO"/>
      <sheetName val="NO USAR Cubierta de Techo"/>
      <sheetName val="NO USAR Aluzinc "/>
      <sheetName val="Lista Planchas Cubiertas"/>
      <sheetName val="Analisis Cubiertas y Aislantes "/>
      <sheetName val="New Peso Materiales Pricemart"/>
      <sheetName val="Procedimiento de Pintura "/>
      <sheetName val="Analisis de Costo Metálica "/>
      <sheetName val="Presup. Pricemart Con Cubierta"/>
      <sheetName val="Presupuesto S+F+M"/>
      <sheetName val="Peso "/>
      <sheetName val="Analisis General-A"/>
      <sheetName val="Analisis Montaje Chavon-A"/>
      <sheetName val="Analisis Costos Suministro-A"/>
      <sheetName val="Analisis Fabrication -A"/>
      <sheetName val="NOAnalisis Fabricacion-1"/>
      <sheetName val="Analisis Montaje Chavon (2)"/>
      <sheetName val="Analisis Montaje Ferro"/>
      <sheetName val="Corte+ Biselado+Soldadura"/>
      <sheetName val="Resumen peso por Tramos"/>
      <sheetName val="TIEMPO TRAMOS PROC 5"/>
      <sheetName val="Biseladoxmediciones"/>
      <sheetName val="long. corte total  y biselado"/>
      <sheetName val="SOLD PILA 8"/>
      <sheetName val="tramos 2-8"/>
      <sheetName val="Pila 8"/>
      <sheetName val="Analisis tramo 9 y 1 "/>
      <sheetName val="Cortesxmediciones"/>
      <sheetName val="PRESENTACION"/>
      <sheetName val="118-009- Hidraulica"/>
      <sheetName val="CERRAMIENTO"/>
      <sheetName val="Varios"/>
      <sheetName val="Herr+Equip"/>
      <sheetName val="M.O instalacion"/>
      <sheetName val="M.O Fabricacion"/>
      <sheetName val=" pintura"/>
      <sheetName val="Corte+Sold"/>
      <sheetName val="Comparacion"/>
      <sheetName val="EDIF. P. TERMINADO"/>
      <sheetName val="EDIF. MATERIA PRIMA"/>
      <sheetName val="Desglose Edif."/>
      <sheetName val="Peso y Materiales V Centenario "/>
      <sheetName val="Peso y Materiales Entrada)"/>
      <sheetName val="Propuesta Entrada"/>
      <sheetName val="expansiones entrada"/>
      <sheetName val="Propuesta V Centenario"/>
      <sheetName val="Analisis Costo Opret-V Centen"/>
      <sheetName val="Analisis Pintura"/>
      <sheetName val="Analisis de Costo Cubierta"/>
      <sheetName val="Peso Fachada"/>
      <sheetName val="Presupuesto "/>
      <sheetName val="Analisis Tranzado Aluzinc"/>
      <sheetName val="Analisis de Costo Tipo A"/>
      <sheetName val="Analisis de Costo Tipo B"/>
      <sheetName val="Analisis Pintura "/>
      <sheetName val="analisis anclajes-Hormigon"/>
      <sheetName val="OBS"/>
      <sheetName val="F.M."/>
      <sheetName val="CostosUnit"/>
      <sheetName val="Asigna"/>
      <sheetName val="CostosTotales"/>
      <sheetName val="ANALISIS (2)"/>
      <sheetName val="Acarreos "/>
      <sheetName val="COMPRESOR "/>
      <sheetName val="EQUIPOS"/>
      <sheetName val="MATERIALES "/>
      <sheetName val="ingenieria"/>
      <sheetName val="MANT.TRANSITO"/>
      <sheetName val="CAMPAMENTO2"/>
      <sheetName val="Anal. horm."/>
      <sheetName val="Volumenes"/>
      <sheetName val="Ana"/>
      <sheetName val="VínculoExternoRecuperado1"/>
      <sheetName val="Resumen (2)"/>
      <sheetName val="Pres. "/>
      <sheetName val="Resumen"/>
      <sheetName val="Estructurales SALON"/>
      <sheetName val="EST. AL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F4" t="str">
            <v>FECHA: SEPTIEMBRE DEL 2004</v>
          </cell>
        </row>
        <row r="8">
          <cell r="C8" t="str">
            <v>: SANTO DOMINGO - SANTIAGO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INDIRECTO"/>
      <sheetName val="PERSONAL ADMINISTRATIVO"/>
      <sheetName val="PERSONAL TECNICO"/>
      <sheetName val="OPERADORES EQUIPOS"/>
      <sheetName val="COSTO_INDIRECTO"/>
      <sheetName val="PERSONAL_ADMINISTRATIVO"/>
      <sheetName val="PERSONAL_TECNICO"/>
      <sheetName val="OPERADORES_EQUIPOS"/>
      <sheetName val="Trabajos Generales"/>
      <sheetName val="Anal. horm."/>
      <sheetName val="Volumenes"/>
      <sheetName val="Ana"/>
    </sheetNames>
    <sheetDataSet>
      <sheetData sheetId="0">
        <row r="35">
          <cell r="D35">
            <v>16</v>
          </cell>
        </row>
      </sheetData>
      <sheetData sheetId="1"/>
      <sheetData sheetId="2"/>
      <sheetData sheetId="3">
        <row r="3">
          <cell r="I3">
            <v>26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de Precios"/>
      <sheetName val="Analisis"/>
      <sheetName val="Hoja2"/>
      <sheetName val="Hoja3"/>
      <sheetName val="COSTO INDIRECTO"/>
      <sheetName val="OPERADORES EQUIPOS"/>
      <sheetName val="Trabajos Generales"/>
      <sheetName val="Análisis"/>
      <sheetName val="PRESUPUESTO DE TERMINACION"/>
      <sheetName val="materiales (2)"/>
    </sheetNames>
    <sheetDataSet>
      <sheetData sheetId="0">
        <row r="59">
          <cell r="C59">
            <v>113.94199999999999</v>
          </cell>
        </row>
      </sheetData>
      <sheetData sheetId="1">
        <row r="1872">
          <cell r="F1872">
            <v>4652.12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 "/>
      <sheetName val="1.01"/>
      <sheetName val="1.02"/>
      <sheetName val="1.03"/>
      <sheetName val="2.01"/>
      <sheetName val="2.02"/>
      <sheetName val="2.03"/>
      <sheetName val="3.01"/>
      <sheetName val="9.20.01"/>
      <sheetName val="9.20.02"/>
      <sheetName val="9.20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Base"/>
      <sheetName val="Adicional No. 01"/>
      <sheetName val="CUB.4, TRAMO I, CARDON-BA"/>
      <sheetName val="Adicional No. 02"/>
      <sheetName val="1.01 Ingenieria"/>
      <sheetName val="1.02 Mantenimiento Tránsito"/>
      <sheetName val="1.03 Campamento"/>
      <sheetName val="1.04 Const. Desvio"/>
      <sheetName val="1.05 Mant. de riego"/>
      <sheetName val="1.06 Letreros de la obra"/>
      <sheetName val="2.01 Rem y Rec. Tub.Acueduto"/>
      <sheetName val="2.02 Rem. y recol. alambradas "/>
      <sheetName val="2.03 Const. alambradas"/>
      <sheetName val="2.04 Exc en Roca equipo"/>
      <sheetName val="2.05 Exc en Roca Retromartillo"/>
      <sheetName val="2.06 Exc mat. no cl. compensado"/>
      <sheetName val="2.07 Exc mat. no cl con sobreac"/>
      <sheetName val="2.08 Exc Material Inserv."/>
      <sheetName val="2.09  Exc. Prestamo"/>
      <sheetName val="2.10 rell conf explanacion"/>
      <sheetName val="2.11 Cunetas pie talud"/>
      <sheetName val="2.12 Canalizacion a mano"/>
      <sheetName val="2.13 Escarificacion superf."/>
      <sheetName val="2.15  Bote roca"/>
      <sheetName val="2.16 Bote mat. no clasif."/>
      <sheetName val="2.17 Bote mat. inservible"/>
      <sheetName val="2.18 Bote mat. estructuras"/>
      <sheetName val="2.19 Acarr adic. Mat. compen. "/>
      <sheetName val="2.20 Acarr Mat Prestamo"/>
      <sheetName val="2.21 Acarr Mat Base"/>
      <sheetName val="2.22 Acarr Mat Sub.-base"/>
      <sheetName val="2.23 Exc. estruct dren  1.5m"/>
      <sheetName val="2.24 Exc. estruct. de 1.5-3.0"/>
      <sheetName val="2.25 Terminacion de Sub-rasante"/>
      <sheetName val="3.01 Sub Base granular"/>
      <sheetName val="3.02 Sub.-base Triturada"/>
      <sheetName val="3.03 ESTABIL. Sub-Base"/>
      <sheetName val="3.04 Estabilización de base"/>
      <sheetName val="3.05 Extendido Cal"/>
      <sheetName val="4.01 Carpeta Horm. Asf. 2&quot;"/>
      <sheetName val="2.01 Riego de Adherencia"/>
      <sheetName val="4.02 Riego de Imprimacion "/>
      <sheetName val="4.03 SEÑALIZACION"/>
      <sheetName val="5.01.01 Horm. Est.  D Cabezal"/>
      <sheetName val="5.01.02 Horm.Est.E Pasarela"/>
      <sheetName val="5.01.03  Puentes"/>
      <sheetName val="6.01.01.01Tubería 24"/>
      <sheetName val="6.01.01.02 Tubería  30¨"/>
      <sheetName val="6.01.01.03 Alcantarilla  36¨ "/>
      <sheetName val="6.01.01.04 Tubería 42&quot;"/>
      <sheetName val="6.01.01.05 Cajón 1.5 x 1.5"/>
      <sheetName val="6.01.01.06  Cajón 2 x 2"/>
      <sheetName val="6.01.01.07 Cajón 3 x 3"/>
      <sheetName val="6.01.08 Mat. de asiento clase C"/>
      <sheetName val="6.02.09 Sum Rell  en O. Conexas"/>
      <sheetName val="7.01 Encache de Piedra"/>
      <sheetName val="7.02 Horm. Fondo Cunetas Encac."/>
      <sheetName val="7.03 Muros de Gaviones"/>
      <sheetName val="7.04 Muros de Sacos"/>
      <sheetName val="7.05 Const. Contenes"/>
      <sheetName val="7.06 Const. Aceras"/>
      <sheetName val="7.07 Barrera de Defensa"/>
      <sheetName val="7.08 Hormigón 180 Nivelación"/>
      <sheetName val="7.09 Canaletas de Hormigón"/>
      <sheetName val="7.10 Regado y Nivelado Material"/>
      <sheetName val="7.11 Perfila con Retromartillo"/>
      <sheetName val="7.12 Perfila con Cubo de Retro"/>
      <sheetName val="7.14 Limp. Final y Bote"/>
      <sheetName val="16% de ITEBIS"/>
      <sheetName val="2.02 Acarr Adic Asf"/>
      <sheetName val="2.03 Acarr Adic Agreg"/>
      <sheetName val=" Base Triturada"/>
      <sheetName val=" Cajón 2.5 x 2.5"/>
      <sheetName val="Hormigón Proyectado"/>
      <sheetName val="Piedras fundac"/>
      <sheetName val="3.01 Canalizacion"/>
      <sheetName val="3.02 Acero"/>
      <sheetName val="3.03 Rell aproc puente"/>
      <sheetName val="3.04 Arena"/>
      <sheetName val="Senalizacion"/>
      <sheetName val="Analisis Acc Asf"/>
      <sheetName val="Analisis"/>
      <sheetName val="Asfalto"/>
      <sheetName val="Al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 "/>
      <sheetName val="1.01"/>
      <sheetName val="1.02"/>
      <sheetName val="1.03"/>
      <sheetName val="2.01"/>
      <sheetName val="2.02"/>
      <sheetName val="2.03"/>
      <sheetName val="3.01"/>
      <sheetName val="9.20.01"/>
      <sheetName val="9.20.02"/>
      <sheetName val="9.20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CAMBIO"/>
      <sheetName val="NO EJECUTABLES "/>
      <sheetName val="R.A.U."/>
      <sheetName val="A.U."/>
      <sheetName val="A.U.Sanit."/>
      <sheetName val="A.U.Elec."/>
      <sheetName val="A.U.Mec."/>
      <sheetName val="A.U.Metal."/>
      <sheetName val="A.U.GasesM."/>
      <sheetName val="A.U.Ascensor"/>
      <sheetName val="Eq.Med."/>
      <sheetName val="SubCon"/>
      <sheetName val="Insumos"/>
      <sheetName val="M.O."/>
      <sheetName val="Equipos "/>
      <sheetName val="lista de materiales"/>
      <sheetName val="tarifa equipo"/>
      <sheetName val="analisis"/>
      <sheetName val="alcantarilla"/>
      <sheetName val="imbornal"/>
      <sheetName val="Camp."/>
      <sheetName val="Cubicacion"/>
      <sheetName val="Trabajos Generales"/>
      <sheetName val="Aná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G102">
            <v>41.5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Analisis (2)"/>
      <sheetName val="1"/>
      <sheetName val="Insumos"/>
      <sheetName val="Cubicacion"/>
      <sheetName val="Análisis"/>
    </sheetNames>
    <sheetDataSet>
      <sheetData sheetId="0"/>
      <sheetData sheetId="1"/>
      <sheetData sheetId="2"/>
      <sheetData sheetId="3">
        <row r="10">
          <cell r="C10">
            <v>578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 instalados"/>
      <sheetName val="Resumen"/>
      <sheetName val="Analisis"/>
      <sheetName val="Hoja2"/>
      <sheetName val="evaluacion del pres. electrico"/>
      <sheetName val="Hoja3"/>
      <sheetName val="Presupuesto (2)"/>
      <sheetName val="crono"/>
      <sheetName val="Presupuesto"/>
      <sheetName val="Cub. #1 OK"/>
      <sheetName val="Cub. #1 (2)"/>
      <sheetName val="Cub. #2 "/>
      <sheetName val="Hoja1"/>
      <sheetName val="Hoja4"/>
      <sheetName val="M.O."/>
      <sheetName val="Presupuesto (3)"/>
      <sheetName val="Insumos"/>
    </sheetNames>
    <sheetDataSet>
      <sheetData sheetId="0" refreshError="1"/>
      <sheetData sheetId="1" refreshError="1"/>
      <sheetData sheetId="2" refreshError="1">
        <row r="11">
          <cell r="F11">
            <v>1047.07</v>
          </cell>
        </row>
        <row r="510">
          <cell r="F510">
            <v>4471.88</v>
          </cell>
        </row>
        <row r="549">
          <cell r="F549">
            <v>3281.94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de Quemados"/>
      <sheetName val="pres.rem.area de quemados artur"/>
      <sheetName val="ARTURO GRULLON"/>
      <sheetName val="DEMOLICIONES"/>
      <sheetName val="MOVIMIENTO DE TIERRA"/>
      <sheetName val="HORMIGON ARMADO"/>
      <sheetName val="SANITARIA"/>
      <sheetName val="Cuantia"/>
      <sheetName val="Cotizaciones Generales"/>
      <sheetName val="ANALISIS GENERAL"/>
      <sheetName val="Senalizacion "/>
      <sheetName val="PRES.RESTHosp. toribio Bencosme"/>
      <sheetName val="INSUMOS (2)"/>
      <sheetName val="HOSPITAL "/>
      <sheetName val="cotizacion puertas"/>
      <sheetName val="Cotizacion Gases Ciprian"/>
      <sheetName val="LISTADO MATERIAL GENERAL"/>
      <sheetName val="INSUMOS"/>
      <sheetName val="Mano de Obra"/>
      <sheetName val="metalica analisis"/>
      <sheetName val="VERJA ANALISIS"/>
      <sheetName val="Cotizaciones"/>
      <sheetName val="MO SANITARIA"/>
      <sheetName val="CANTIDADES A"/>
      <sheetName val="via"/>
      <sheetName val="COL.C1"/>
      <sheetName val="COL.C1 (2)"/>
      <sheetName val="VIG. PI"/>
      <sheetName val="LO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173">
          <cell r="F1173">
            <v>591.04656250000005</v>
          </cell>
        </row>
        <row r="1178">
          <cell r="F1178">
            <v>150981.87837600001</v>
          </cell>
        </row>
      </sheetData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(2)"/>
      <sheetName val="PASARELA 96 m"/>
      <sheetName val="PASARELA 70 m"/>
      <sheetName val="TUNEL MARG-NORTE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  <sheetName val="ANALISIS MUROS Y ZAPATAS "/>
      <sheetName val="PANEL PAMPP1"/>
      <sheetName val="PANEL PAMPP2"/>
      <sheetName val="VIGA POSTENSADA"/>
      <sheetName val="INSUMOS"/>
      <sheetName val="Materiales"/>
      <sheetName val="Salarios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7">
          <cell r="H27">
            <v>803336.16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DE TERMINACION(SS)"/>
      <sheetName val="PRESUPUESTO DE TERMINACION(SDP)"/>
      <sheetName val="PRESUPUESTO DE TERMINACION"/>
      <sheetName val="Santa cruz (2)"/>
      <sheetName val="Santa cruz"/>
      <sheetName val="TERMINACION REVISION ELECTRICA"/>
      <sheetName val="DIFERENCIA  Precio "/>
      <sheetName val="adicional por partidas nuevas"/>
      <sheetName val="NO EJECUTABLE"/>
      <sheetName val="ORDEN DE CAMBIO PART NUEVAS "/>
      <sheetName val="Dif Precio"/>
      <sheetName val="PRESUPUESTO DE TERMINACION (2)"/>
      <sheetName val="Hoja1"/>
      <sheetName val="Ord. de Camb. No. 1"/>
      <sheetName val="gases"/>
      <sheetName val="Cotizacion Gases Ciprian"/>
      <sheetName val="MANT.TRANSITO"/>
      <sheetName val="Materiales"/>
      <sheetName val="Salarios"/>
      <sheetName val="Cubicación"/>
    </sheetNames>
    <sheetDataSet>
      <sheetData sheetId="0"/>
      <sheetData sheetId="1"/>
      <sheetData sheetId="2">
        <row r="85">
          <cell r="G85">
            <v>2544.1657077100126</v>
          </cell>
        </row>
        <row r="123">
          <cell r="G123">
            <v>6909.53</v>
          </cell>
        </row>
        <row r="124">
          <cell r="G124">
            <v>5226.95</v>
          </cell>
        </row>
        <row r="125">
          <cell r="G125">
            <v>1177</v>
          </cell>
        </row>
        <row r="810">
          <cell r="G810">
            <v>19170.975999999999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DE TERMINACION(SS)"/>
      <sheetName val="PRESUPUESTO DE TERMINACION(SDP)"/>
      <sheetName val="PRESUPUESTO DE TERMINACION"/>
      <sheetName val="Santa cruz (2)"/>
      <sheetName val="Santa cruz"/>
      <sheetName val="TERMINACION REVISION ELECTRICA"/>
      <sheetName val="DIFERENCIA  Precio "/>
      <sheetName val="adicional por partidas nuevas"/>
      <sheetName val="NO EJECUTABLE"/>
      <sheetName val="ORDEN DE CAMBIO PART NUEVAS "/>
      <sheetName val="Dif Precio"/>
      <sheetName val="PRESUPUESTO DE TERMINACION (2)"/>
      <sheetName val="Hoja1"/>
      <sheetName val="Ord. de Camb. No. 1"/>
      <sheetName val="gases"/>
      <sheetName val="Cotizacion Gases Ciprian"/>
      <sheetName val="MANT.TRANSITO"/>
    </sheetNames>
    <sheetDataSet>
      <sheetData sheetId="0"/>
      <sheetData sheetId="1"/>
      <sheetData sheetId="2">
        <row r="85">
          <cell r="G85">
            <v>2544.1657077100126</v>
          </cell>
        </row>
        <row r="123">
          <cell r="G123">
            <v>6909.53</v>
          </cell>
        </row>
        <row r="124">
          <cell r="G124">
            <v>5226.95</v>
          </cell>
        </row>
        <row r="125">
          <cell r="G125">
            <v>1177</v>
          </cell>
        </row>
        <row r="810">
          <cell r="G810">
            <v>19170.975999999999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CAMBIO"/>
      <sheetName val="NO EJECUTABLES "/>
      <sheetName val="R.A.U."/>
      <sheetName val="A.U."/>
      <sheetName val="A.U.Sanit."/>
      <sheetName val="A.U.Elec."/>
      <sheetName val="A.U.Mec."/>
      <sheetName val="A.U.Metal."/>
      <sheetName val="A.U.GasesM."/>
      <sheetName val="A.U.Ascensor"/>
      <sheetName val="Eq.Med."/>
      <sheetName val="SubCon"/>
      <sheetName val="Insumos"/>
      <sheetName val="M.O."/>
      <sheetName val="Equipos "/>
      <sheetName val="lista de materiales"/>
      <sheetName val="tarifa equipo"/>
      <sheetName val="analisis"/>
      <sheetName val="alcantarilla"/>
      <sheetName val="imbornal"/>
      <sheetName val="Camp."/>
      <sheetName val="PRESUPUESTO DE TERMINACION"/>
      <sheetName val="Analisis Mezc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27">
          <cell r="I327">
            <v>162.50649999999999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M.O.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Base"/>
      <sheetName val="Adicional No. 01"/>
      <sheetName val="CUB.4, TRAMO I, CARDON-BA"/>
      <sheetName val="Analisis (2)"/>
      <sheetName val="Adicional No. 02"/>
      <sheetName val="1.01 Ingenieria"/>
      <sheetName val="1.02 Mantenimiento Tránsito"/>
      <sheetName val="1.03 Campamento"/>
      <sheetName val="1.04 Const. Desvio"/>
      <sheetName val="1.05 Mant. de riego"/>
      <sheetName val="1.06 Letreros de la obra"/>
      <sheetName val="2.01 Rem y Rec. Tub.Acueduto"/>
      <sheetName val="2.02 Rem. y recol. alambradas "/>
      <sheetName val="2.03 Const. alambradas"/>
      <sheetName val="2.04 Exc en Roca equipo"/>
      <sheetName val="2.05 Exc en Roca Retromartillo"/>
      <sheetName val="2.06 Exc mat. no cl. compensado"/>
      <sheetName val="2.07 Exc mat. no cl con sobreac"/>
      <sheetName val="2.08 Exc Material Inserv."/>
      <sheetName val="2.09  Exc. Prestamo"/>
      <sheetName val="2.10 rell conf explanacion"/>
      <sheetName val="2.11 Cunetas pie talud"/>
      <sheetName val="2.12 Canalizacion a mano"/>
      <sheetName val="2.13 Escarificacion superf."/>
      <sheetName val="2.15  Bote roca"/>
      <sheetName val="2.16 Bote mat. no clasif."/>
      <sheetName val="2.17 Bote mat. inservible"/>
      <sheetName val="2.18 Bote mat. estructuras"/>
      <sheetName val="2.19 Acarr adic. Mat. compen. "/>
      <sheetName val="2.20 Acarr Mat Prestamo"/>
      <sheetName val="2.21 Acarr Mat Base"/>
      <sheetName val="2.22 Acarr Mat Sub.-base"/>
      <sheetName val="2.23 Exc. estruct dren  1.5m"/>
      <sheetName val="2.24 Exc. estruct. de 1.5-3.0"/>
      <sheetName val="2.25 Terminacion de Sub-rasante"/>
      <sheetName val="3.01 Sub Base granular"/>
      <sheetName val="3.02 Sub.-base Triturada"/>
      <sheetName val="3.03 ESTABIL. Sub-Base"/>
      <sheetName val="3.04 Estabilización de base"/>
      <sheetName val="3.05 Extendido Cal"/>
      <sheetName val="4.01 Carpeta Horm. Asf. 2&quot;"/>
      <sheetName val="2.01 Riego de Adherencia"/>
      <sheetName val="4.02 Riego de Imprimacion "/>
      <sheetName val="4.03 SEÑALIZACION"/>
      <sheetName val="5.01.01 Horm. Est.  D Cabezal"/>
      <sheetName val="5.01.02 Horm.Est.E Pasarela"/>
      <sheetName val="5.01.03  Puentes"/>
      <sheetName val="6.01.01.01Tubería 24"/>
      <sheetName val="6.01.01.02 Tubería  30¨"/>
      <sheetName val="6.01.01.03 Alcantarilla  36¨ "/>
      <sheetName val="6.01.01.04 Tubería 42&quot;"/>
      <sheetName val="6.01.01.05 Cajón 1.5 x 1.5"/>
      <sheetName val="6.01.01.06  Cajón 2 x 2"/>
      <sheetName val="6.01.01.07 Cajón 3 x 3"/>
      <sheetName val="6.01.08 Mat. de asiento clase C"/>
      <sheetName val="6.02.09 Sum Rell  en O. Conexas"/>
      <sheetName val="7.01 Encache de Piedra"/>
      <sheetName val="7.02 Horm. Fondo Cunetas Encac."/>
      <sheetName val="7.03 Muros de Gaviones"/>
      <sheetName val="7.04 Muros de Sacos"/>
      <sheetName val="7.05 Const. Contenes"/>
      <sheetName val="7.06 Const. Aceras"/>
      <sheetName val="7.07 Barrera de Defensa"/>
      <sheetName val="7.08 Hormigón 180 Nivelación"/>
      <sheetName val="7.09 Canaletas de Hormigón"/>
      <sheetName val="7.10 Regado y Nivelado Material"/>
      <sheetName val="7.11 Perfila con Retromartillo"/>
      <sheetName val="7.12 Perfila con Cubo de Retro"/>
      <sheetName val="7.14 Limp. Final y Bote"/>
      <sheetName val="16% de ITEBIS"/>
      <sheetName val="2.02 Acarr Adic Asf"/>
      <sheetName val="2.03 Acarr Adic Agreg"/>
      <sheetName val=" Base Triturada"/>
      <sheetName val=" Cajón 2.5 x 2.5"/>
      <sheetName val="Hormigón Proyectado"/>
      <sheetName val="Piedras fundac"/>
      <sheetName val="3.01 Canalizacion"/>
      <sheetName val="3.02 Acero"/>
      <sheetName val="3.03 Rell aproc puente"/>
      <sheetName val="3.04 Arena"/>
      <sheetName val="Senalizacion"/>
      <sheetName val="Analisis Acc Asf"/>
      <sheetName val="Analisis"/>
      <sheetName val="Asfalto"/>
      <sheetName val="Alc"/>
      <sheetName val="Sheet1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M.O.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.t C"/>
      <sheetName val="m y h.a. C"/>
      <sheetName val="term.C"/>
      <sheetName val="v. exterior"/>
      <sheetName val="LOSA 9N"/>
      <sheetName val="Insumos"/>
      <sheetName val="Hormigon Armado"/>
      <sheetName val="Analisis "/>
      <sheetName val="Mezcla"/>
      <sheetName val="Res. Cuantia"/>
      <sheetName val="mov. de tierra"/>
      <sheetName val="MOJornal"/>
    </sheetNames>
    <sheetDataSet>
      <sheetData sheetId="0" refreshError="1"/>
      <sheetData sheetId="1" refreshError="1">
        <row r="18">
          <cell r="I18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ORDEN DE CAMBIO"/>
      <sheetName val="SEG, POL Y FIANZ "/>
      <sheetName val="1.01"/>
      <sheetName val="1.02"/>
      <sheetName val="1.03"/>
      <sheetName val="1.04"/>
      <sheetName val="1.05"/>
      <sheetName val="1.06"/>
      <sheetName val="2.01.01"/>
      <sheetName val="2.01.02"/>
      <sheetName val="2.02.01"/>
      <sheetName val="2.02.02"/>
      <sheetName val="2.02.03"/>
      <sheetName val="2.03.01"/>
      <sheetName val="2.03.02"/>
      <sheetName val="2.03.03"/>
      <sheetName val="2.03.04"/>
      <sheetName val="2.03.06"/>
      <sheetName val="13.01"/>
      <sheetName val="13.02"/>
      <sheetName val="14.01"/>
      <sheetName val="14.02"/>
      <sheetName val="m.t C"/>
      <sheetName val="mov. de tierra"/>
    </sheetNames>
    <sheetDataSet>
      <sheetData sheetId="0">
        <row r="9">
          <cell r="A9">
            <v>1</v>
          </cell>
          <cell r="B9" t="str">
            <v>TRABAJOS GENERALES</v>
          </cell>
        </row>
        <row r="10">
          <cell r="A10">
            <v>1.01</v>
          </cell>
          <cell r="B10" t="str">
            <v>Ingeniería</v>
          </cell>
        </row>
        <row r="11">
          <cell r="A11">
            <v>1.02</v>
          </cell>
          <cell r="B11" t="str">
            <v>Campamento</v>
          </cell>
        </row>
        <row r="12">
          <cell r="A12">
            <v>1.03</v>
          </cell>
          <cell r="B12" t="str">
            <v>Mantenimiento de Tránsito y construcción de desvíos temporales</v>
          </cell>
        </row>
        <row r="13">
          <cell r="A13">
            <v>1.04</v>
          </cell>
          <cell r="B13" t="str">
            <v>Seguridad e Higiene</v>
          </cell>
        </row>
        <row r="14">
          <cell r="A14">
            <v>1.05</v>
          </cell>
          <cell r="B14" t="str">
            <v xml:space="preserve">Iluminación </v>
          </cell>
        </row>
        <row r="15">
          <cell r="A15">
            <v>1.06</v>
          </cell>
          <cell r="B15" t="str">
            <v>Limpieza final</v>
          </cell>
        </row>
        <row r="16">
          <cell r="B16" t="str">
            <v>SUB-TOTAL TRABAJOS GENERALES</v>
          </cell>
        </row>
        <row r="17">
          <cell r="B17" t="str">
            <v>FASE I (0+000 @ 12+500)</v>
          </cell>
        </row>
        <row r="18">
          <cell r="A18">
            <v>2</v>
          </cell>
          <cell r="B18" t="str">
            <v>MOVIMIENTO DE TIERRAS Y DEMOLICIONES</v>
          </cell>
        </row>
        <row r="19">
          <cell r="A19">
            <v>2.0099999999999998</v>
          </cell>
          <cell r="B19" t="str">
            <v>Remoción de Vegetación y Limpieza.</v>
          </cell>
        </row>
        <row r="20">
          <cell r="A20" t="str">
            <v>2.01.01</v>
          </cell>
          <cell r="B20" t="str">
            <v>Remoción de vegetación y limpieza en áreas tipo "A"</v>
          </cell>
        </row>
        <row r="21">
          <cell r="A21" t="str">
            <v>2.01.02</v>
          </cell>
          <cell r="B21" t="str">
            <v>Remoción de vegetación y limpieza en áreas tipo "B"</v>
          </cell>
        </row>
        <row r="22">
          <cell r="A22">
            <v>2.02</v>
          </cell>
          <cell r="B22" t="str">
            <v>Excavación.</v>
          </cell>
        </row>
        <row r="23">
          <cell r="A23" t="str">
            <v>2.02.01</v>
          </cell>
          <cell r="B23" t="str">
            <v xml:space="preserve">Excavación en roca </v>
          </cell>
        </row>
        <row r="24">
          <cell r="A24" t="str">
            <v>2.02.02</v>
          </cell>
          <cell r="B24" t="str">
            <v>Excavación en suelo</v>
          </cell>
        </row>
        <row r="25">
          <cell r="A25" t="str">
            <v>2.02.03</v>
          </cell>
          <cell r="B25" t="str">
            <v>Excavación de saneo</v>
          </cell>
        </row>
        <row r="26">
          <cell r="A26">
            <v>2.0299999999999998</v>
          </cell>
          <cell r="B26" t="str">
            <v>Relleno y Conformación de Terraplen.</v>
          </cell>
        </row>
        <row r="27">
          <cell r="A27" t="str">
            <v>2.03.01</v>
          </cell>
          <cell r="B27" t="str">
            <v>Regado, nivelado y compactado material de relleno</v>
          </cell>
        </row>
        <row r="28">
          <cell r="A28" t="str">
            <v>2.03.02</v>
          </cell>
          <cell r="B28" t="str">
            <v>Acarreo material de relleno (0.00 @ 5.0 km)</v>
          </cell>
        </row>
        <row r="29">
          <cell r="A29" t="str">
            <v>2.03.03</v>
          </cell>
          <cell r="B29" t="str">
            <v>Bote material (0.00 @ 5.0 km)</v>
          </cell>
        </row>
        <row r="30">
          <cell r="A30" t="str">
            <v>2.03.04</v>
          </cell>
          <cell r="B30" t="str">
            <v>Bote material (5.00 @ 10.0 km)</v>
          </cell>
        </row>
        <row r="31">
          <cell r="A31" t="str">
            <v>2.03.05</v>
          </cell>
          <cell r="B31" t="str">
            <v>Estabilización de Fundación con 3.0% Cal</v>
          </cell>
        </row>
        <row r="32">
          <cell r="A32" t="str">
            <v>2.03.06</v>
          </cell>
          <cell r="B32" t="str">
            <v>Perfilado talud</v>
          </cell>
        </row>
        <row r="33">
          <cell r="A33" t="str">
            <v>2.03.07</v>
          </cell>
          <cell r="B33" t="str">
            <v>Terminación de la Subrasante de la Carretera</v>
          </cell>
        </row>
        <row r="34">
          <cell r="A34">
            <v>3</v>
          </cell>
          <cell r="B34" t="str">
            <v>ALCANTARILLAS Y DRENAJES</v>
          </cell>
        </row>
        <row r="35">
          <cell r="A35">
            <v>3.01</v>
          </cell>
          <cell r="B35" t="str">
            <v>Excavación Común de Cunetas</v>
          </cell>
        </row>
        <row r="36">
          <cell r="A36">
            <v>3.02</v>
          </cell>
          <cell r="B36" t="str">
            <v>Suministro y colocación tubería tubular tipo A  (1 tuberías ø36")</v>
          </cell>
        </row>
        <row r="37">
          <cell r="A37">
            <v>3.03</v>
          </cell>
          <cell r="B37" t="str">
            <v>Suministro y colocación tubería tubular tipo B  (2 tuberías ø36")</v>
          </cell>
        </row>
        <row r="38">
          <cell r="A38">
            <v>3.04</v>
          </cell>
          <cell r="B38" t="str">
            <v>Hormigonado cunetas</v>
          </cell>
        </row>
        <row r="39">
          <cell r="A39">
            <v>4</v>
          </cell>
          <cell r="B39" t="str">
            <v>ESTRUCTURAS</v>
          </cell>
        </row>
        <row r="40">
          <cell r="A40">
            <v>4.01</v>
          </cell>
          <cell r="B40" t="str">
            <v>Puentes</v>
          </cell>
        </row>
        <row r="41">
          <cell r="A41">
            <v>4.0199999999999996</v>
          </cell>
          <cell r="B41" t="str">
            <v>Rehabilitación de Puentes</v>
          </cell>
        </row>
        <row r="42">
          <cell r="A42">
            <v>5</v>
          </cell>
          <cell r="B42" t="str">
            <v>CAPA DE RODADURA</v>
          </cell>
        </row>
        <row r="43">
          <cell r="A43">
            <v>5.01</v>
          </cell>
          <cell r="B43" t="str">
            <v>Escarificación, tratamiento y nivelación de superficie</v>
          </cell>
        </row>
        <row r="44">
          <cell r="A44">
            <v>5.0199999999999996</v>
          </cell>
          <cell r="B44" t="str">
            <v>Suministro material de sub-base granular</v>
          </cell>
        </row>
        <row r="45">
          <cell r="A45">
            <v>5.03</v>
          </cell>
          <cell r="B45" t="str">
            <v>Regado, nivelado y compactado material de sub-base</v>
          </cell>
        </row>
        <row r="46">
          <cell r="A46">
            <v>5.04</v>
          </cell>
          <cell r="B46" t="str">
            <v>Acarreo material de subbase (0.0 @ 5.00 km)</v>
          </cell>
        </row>
        <row r="47">
          <cell r="A47">
            <v>5.05</v>
          </cell>
          <cell r="B47" t="str">
            <v>Acarreo material de subbase (5.00 @ 10.00km)</v>
          </cell>
        </row>
        <row r="48">
          <cell r="A48">
            <v>5.0599999999999996</v>
          </cell>
          <cell r="B48" t="str">
            <v>Acarreo material de subbase (10.00 @ 15.00 km)</v>
          </cell>
        </row>
        <row r="49">
          <cell r="A49">
            <v>5.07</v>
          </cell>
          <cell r="B49" t="str">
            <v>Pavimento de Hormigón Hidráulico MR45 (e=0.12 m)</v>
          </cell>
        </row>
        <row r="50">
          <cell r="A50">
            <v>5.08</v>
          </cell>
          <cell r="B50" t="str">
            <v>Estabilización de Material de Sub Base 15 cm a un 3% con Cemento</v>
          </cell>
        </row>
        <row r="51">
          <cell r="A51">
            <v>6</v>
          </cell>
          <cell r="B51" t="str">
            <v>TERMINACIONES</v>
          </cell>
        </row>
        <row r="52">
          <cell r="A52">
            <v>6.01</v>
          </cell>
          <cell r="B52" t="str">
            <v>Señalizacion Horizontal</v>
          </cell>
        </row>
        <row r="53">
          <cell r="A53" t="str">
            <v>6.01.01</v>
          </cell>
          <cell r="B53" t="str">
            <v>Línea Amarilla Segmentada Continua Centro</v>
          </cell>
        </row>
        <row r="54">
          <cell r="A54" t="str">
            <v>6.01.02</v>
          </cell>
          <cell r="B54" t="str">
            <v>Línea Blanca Continua (Laterales)</v>
          </cell>
        </row>
        <row r="55">
          <cell r="A55" t="str">
            <v>6.01.03</v>
          </cell>
          <cell r="B55" t="str">
            <v>Suministro E Instalación de Toperoles Reflectantes Blancos</v>
          </cell>
        </row>
        <row r="56">
          <cell r="A56">
            <v>6.02</v>
          </cell>
          <cell r="B56" t="str">
            <v>Señalizacion Vertical</v>
          </cell>
        </row>
        <row r="57">
          <cell r="A57" t="str">
            <v>6.02.01</v>
          </cell>
          <cell r="B57" t="str">
            <v>Señales Informativas de Destino</v>
          </cell>
        </row>
        <row r="58">
          <cell r="A58" t="str">
            <v>6.02.02</v>
          </cell>
          <cell r="B58" t="str">
            <v>Señales Restrictivas</v>
          </cell>
        </row>
        <row r="59">
          <cell r="A59" t="str">
            <v>6.02.03</v>
          </cell>
          <cell r="B59" t="str">
            <v>Señales Preventivas</v>
          </cell>
        </row>
        <row r="60">
          <cell r="B60" t="str">
            <v>SUB-TOTAL FASE I</v>
          </cell>
        </row>
        <row r="61">
          <cell r="B61" t="str">
            <v>FASE 2 (12+500 @ 28+224)</v>
          </cell>
        </row>
        <row r="62">
          <cell r="A62">
            <v>7</v>
          </cell>
          <cell r="B62" t="str">
            <v>MOVIMIENTO DE TIERRAS Y DEMOLICIONES</v>
          </cell>
        </row>
        <row r="63">
          <cell r="A63">
            <v>7.01</v>
          </cell>
          <cell r="B63" t="str">
            <v>Remoción de Vegetación y Limpieza.</v>
          </cell>
        </row>
        <row r="64">
          <cell r="A64" t="str">
            <v>7.01.01</v>
          </cell>
          <cell r="B64" t="str">
            <v>Remoción de vegetación y limpieza en áreas tipo "A"</v>
          </cell>
        </row>
        <row r="65">
          <cell r="A65" t="str">
            <v>7.01.02</v>
          </cell>
          <cell r="B65" t="str">
            <v>Remoción de vegetación y limpieza en áreas tipo "B"</v>
          </cell>
        </row>
        <row r="66">
          <cell r="A66">
            <v>7.02</v>
          </cell>
          <cell r="B66" t="str">
            <v>Excavación.</v>
          </cell>
        </row>
        <row r="67">
          <cell r="A67" t="str">
            <v>7.02.01</v>
          </cell>
          <cell r="B67" t="str">
            <v xml:space="preserve">Excavación en roca </v>
          </cell>
        </row>
        <row r="68">
          <cell r="A68" t="str">
            <v>7.02.02</v>
          </cell>
          <cell r="B68" t="str">
            <v>Excavación en suelo</v>
          </cell>
        </row>
        <row r="69">
          <cell r="A69" t="str">
            <v>7.02.03</v>
          </cell>
          <cell r="B69" t="str">
            <v>Excavación de saneo</v>
          </cell>
        </row>
        <row r="70">
          <cell r="A70">
            <v>7.03</v>
          </cell>
          <cell r="B70" t="str">
            <v>Relleno y Conformación de Terraplen.</v>
          </cell>
        </row>
        <row r="71">
          <cell r="A71" t="str">
            <v>7.03.01</v>
          </cell>
          <cell r="B71" t="str">
            <v>Regado, nivelado y compactado material de relleno</v>
          </cell>
        </row>
        <row r="72">
          <cell r="A72" t="str">
            <v>7.03.02</v>
          </cell>
          <cell r="B72" t="str">
            <v>Acarreo material de relleno (0.00 @ 5.0 km)</v>
          </cell>
        </row>
        <row r="73">
          <cell r="A73" t="str">
            <v>7.03.03</v>
          </cell>
          <cell r="B73" t="str">
            <v>Bote material (0.00 @ 5.0 km)</v>
          </cell>
        </row>
        <row r="74">
          <cell r="A74" t="str">
            <v>7.03.04</v>
          </cell>
          <cell r="B74" t="str">
            <v>Bote material (5.00 @ 10.0 km)</v>
          </cell>
        </row>
        <row r="75">
          <cell r="A75" t="str">
            <v>7.03.05</v>
          </cell>
          <cell r="B75" t="str">
            <v>Estabilización de Fundación con 3.0% Cal</v>
          </cell>
        </row>
        <row r="76">
          <cell r="A76" t="str">
            <v>7.03.06</v>
          </cell>
          <cell r="B76" t="str">
            <v>Perfilado talud</v>
          </cell>
        </row>
        <row r="77">
          <cell r="A77" t="str">
            <v>7.03.07</v>
          </cell>
          <cell r="B77" t="str">
            <v>Terminación de la Subrasante de la Carretera</v>
          </cell>
        </row>
        <row r="78">
          <cell r="A78">
            <v>8</v>
          </cell>
          <cell r="B78" t="str">
            <v>ALCANTARILLAS Y DRENAJES</v>
          </cell>
        </row>
        <row r="79">
          <cell r="A79">
            <v>8.01</v>
          </cell>
          <cell r="B79" t="str">
            <v>Excavación Común de Cunetas</v>
          </cell>
        </row>
        <row r="80">
          <cell r="A80">
            <v>8.02</v>
          </cell>
          <cell r="B80" t="str">
            <v>Suministro y colocación tubería tubular tipo A  (1 tuberías ø36")</v>
          </cell>
        </row>
        <row r="81">
          <cell r="A81">
            <v>8.0299999999999994</v>
          </cell>
          <cell r="B81" t="str">
            <v>Suministro y colocación tubería tubular tipo B  (2 tuberías ø36")</v>
          </cell>
        </row>
        <row r="82">
          <cell r="A82">
            <v>8.0399999999999991</v>
          </cell>
          <cell r="B82" t="str">
            <v>Hormigonado cunetas</v>
          </cell>
        </row>
        <row r="83">
          <cell r="A83">
            <v>9</v>
          </cell>
          <cell r="B83" t="str">
            <v>ESTRUCTURAS</v>
          </cell>
        </row>
        <row r="84">
          <cell r="A84">
            <v>9.01</v>
          </cell>
          <cell r="B84" t="str">
            <v>Puentes</v>
          </cell>
        </row>
        <row r="85">
          <cell r="A85">
            <v>9.02</v>
          </cell>
          <cell r="B85" t="str">
            <v>Baden</v>
          </cell>
        </row>
        <row r="86">
          <cell r="A86">
            <v>9.0299999999999994</v>
          </cell>
          <cell r="B86" t="str">
            <v>Rehabilitación de Puentes</v>
          </cell>
        </row>
        <row r="87">
          <cell r="A87">
            <v>10</v>
          </cell>
          <cell r="B87" t="str">
            <v>CAPA DE RODADURA</v>
          </cell>
        </row>
        <row r="88">
          <cell r="A88">
            <v>10.01</v>
          </cell>
          <cell r="B88" t="str">
            <v>Escarificación, tratamiento y nivelación de superficie</v>
          </cell>
        </row>
        <row r="89">
          <cell r="A89">
            <v>10.02</v>
          </cell>
          <cell r="B89" t="str">
            <v>Suministro  material de sub-base granular</v>
          </cell>
        </row>
        <row r="90">
          <cell r="A90">
            <v>10.029999999999999</v>
          </cell>
          <cell r="B90" t="str">
            <v>Regado, nivelado y compactado material de sub-base</v>
          </cell>
        </row>
        <row r="91">
          <cell r="A91">
            <v>10.039999999999999</v>
          </cell>
          <cell r="B91" t="str">
            <v>Acarreo material de subbase (0.0 @ 5.00 km)</v>
          </cell>
        </row>
        <row r="92">
          <cell r="A92">
            <v>10.050000000000001</v>
          </cell>
          <cell r="B92" t="str">
            <v>Acarreo material de subbase (5.00 @ 10.00km)</v>
          </cell>
        </row>
        <row r="93">
          <cell r="A93">
            <v>10.06</v>
          </cell>
          <cell r="B93" t="str">
            <v>Acarreo material de subbase (10.00 @ 15.00 km)</v>
          </cell>
        </row>
        <row r="94">
          <cell r="A94">
            <v>10.07</v>
          </cell>
          <cell r="B94" t="str">
            <v>Pavimento de Hormigón Hidráulico MR45 (e=0.12 m)</v>
          </cell>
        </row>
        <row r="95">
          <cell r="A95">
            <v>10.08</v>
          </cell>
          <cell r="B95" t="str">
            <v>Estabilización de Material de Sub Base 15 cm a un 3% con Cemento</v>
          </cell>
        </row>
        <row r="96">
          <cell r="A96">
            <v>11</v>
          </cell>
          <cell r="B96" t="str">
            <v>TERMINACIONES</v>
          </cell>
        </row>
        <row r="97">
          <cell r="A97">
            <v>11.01</v>
          </cell>
          <cell r="B97" t="str">
            <v>Señalizacion Horizontal</v>
          </cell>
        </row>
        <row r="98">
          <cell r="A98" t="str">
            <v>11.01.01</v>
          </cell>
          <cell r="B98" t="str">
            <v>Línea Amarilla Segmentada Continua Centro</v>
          </cell>
        </row>
        <row r="99">
          <cell r="A99" t="str">
            <v>11.01.02</v>
          </cell>
          <cell r="B99" t="str">
            <v>Línea Blanca Continua (Laterales)</v>
          </cell>
        </row>
        <row r="100">
          <cell r="A100" t="str">
            <v>11.01.03</v>
          </cell>
          <cell r="B100" t="str">
            <v>Suministro E Instalación de Toperoles Reflectantes Blancos</v>
          </cell>
        </row>
        <row r="101">
          <cell r="A101">
            <v>11.02</v>
          </cell>
          <cell r="B101" t="str">
            <v>Señalizacion Vertical</v>
          </cell>
        </row>
        <row r="102">
          <cell r="A102" t="str">
            <v>11.02.01</v>
          </cell>
          <cell r="B102" t="str">
            <v>Señales Informativas de Destino</v>
          </cell>
        </row>
        <row r="103">
          <cell r="A103" t="str">
            <v>11.02.02</v>
          </cell>
          <cell r="B103" t="str">
            <v>Señales Restrictivas</v>
          </cell>
        </row>
        <row r="104">
          <cell r="A104" t="str">
            <v>11.02.03</v>
          </cell>
          <cell r="B104" t="str">
            <v>Señales Preventivas</v>
          </cell>
        </row>
        <row r="105">
          <cell r="B105" t="str">
            <v>SUB-TOTAL FASE II</v>
          </cell>
        </row>
        <row r="106">
          <cell r="B106" t="str">
            <v xml:space="preserve">TOTAL COSTO DIRECTO </v>
          </cell>
        </row>
        <row r="107">
          <cell r="B107" t="str">
            <v xml:space="preserve">COSTOS INDIRECTOS </v>
          </cell>
        </row>
        <row r="108">
          <cell r="B108" t="str">
            <v>Dirección Técnica</v>
          </cell>
        </row>
        <row r="109">
          <cell r="B109" t="str">
            <v>Gastos Administrativos</v>
          </cell>
        </row>
        <row r="110">
          <cell r="B110" t="str">
            <v>Seguros y Fianzas</v>
          </cell>
        </row>
        <row r="111">
          <cell r="B111" t="str">
            <v>Liquidación y Prestaciones</v>
          </cell>
        </row>
        <row r="112">
          <cell r="B112" t="str">
            <v>Transporte</v>
          </cell>
        </row>
        <row r="113">
          <cell r="B113" t="str">
            <v>Supervisión e Inspección de Obras</v>
          </cell>
        </row>
        <row r="114">
          <cell r="B114" t="str">
            <v>Estudios y Diseños</v>
          </cell>
        </row>
        <row r="115">
          <cell r="B115" t="str">
            <v>Publicidad</v>
          </cell>
        </row>
        <row r="116">
          <cell r="B116" t="str">
            <v>Imprevistos</v>
          </cell>
        </row>
        <row r="117">
          <cell r="B117" t="str">
            <v>SUBTOTAL COSTOS INDIRECTOS</v>
          </cell>
        </row>
        <row r="118">
          <cell r="B118" t="str">
            <v xml:space="preserve">TOTAL GENERAL </v>
          </cell>
        </row>
        <row r="119">
          <cell r="B119" t="str">
            <v>SUB-TOTAL GENERAL A CUBICAR EN RD$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Presupuesto"/>
      <sheetName val="Calculo de cantidades"/>
      <sheetName val="Analisis "/>
      <sheetName val="Equipos "/>
      <sheetName val="Mano de obra "/>
      <sheetName val="Sheet1"/>
      <sheetName val="Sheet2"/>
      <sheetName val="Sheet3"/>
      <sheetName val="Cubicacion"/>
      <sheetName val="m.t C"/>
      <sheetName val="Analisis"/>
      <sheetName val="Salarios"/>
      <sheetName val="mov. de tierra"/>
      <sheetName val="volumen"/>
      <sheetName val="I.HORMIGON"/>
    </sheetNames>
    <sheetDataSet>
      <sheetData sheetId="0" refreshError="1"/>
      <sheetData sheetId="1">
        <row r="11">
          <cell r="D11">
            <v>33.5</v>
          </cell>
        </row>
      </sheetData>
      <sheetData sheetId="2">
        <row r="1">
          <cell r="B1">
            <v>42.05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MO"/>
      <sheetName val="Cubicacion"/>
    </sheetNames>
    <sheetDataSet>
      <sheetData sheetId="0"/>
      <sheetData sheetId="1">
        <row r="567">
          <cell r="D567">
            <v>448000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MO"/>
      <sheetName val="Cubicacion"/>
    </sheetNames>
    <sheetDataSet>
      <sheetData sheetId="0"/>
      <sheetData sheetId="1">
        <row r="567">
          <cell r="D567">
            <v>448000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5">
          <cell r="E15">
            <v>1508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emento"/>
      <sheetName val="Análisis"/>
      <sheetName val="Materiales"/>
      <sheetName val="M.Obra"/>
      <sheetName val="Cotiz. Materiales"/>
      <sheetName val="Presup BI"/>
      <sheetName val="Presup BI - Cant"/>
      <sheetName val="Presup BII"/>
      <sheetName val="Presup BII - Cant"/>
      <sheetName val="Presup BIII"/>
      <sheetName val="Presup BIII - Cant"/>
      <sheetName val="MO"/>
      <sheetName val="Insumos"/>
    </sheetNames>
    <sheetDataSet>
      <sheetData sheetId="0" refreshError="1"/>
      <sheetData sheetId="1" refreshError="1"/>
      <sheetData sheetId="2" refreshError="1">
        <row r="44">
          <cell r="G44">
            <v>135.84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emento"/>
      <sheetName val="Análisis"/>
      <sheetName val="Materiales"/>
      <sheetName val="M.Obra"/>
      <sheetName val="Cotiz. Materiales"/>
      <sheetName val="Presup BI"/>
      <sheetName val="Presup BI - Cant"/>
      <sheetName val="Presup BII"/>
      <sheetName val="Presup BII - Cant"/>
      <sheetName val="Presup BIII"/>
      <sheetName val="Presup BIII - Cant"/>
    </sheetNames>
    <sheetDataSet>
      <sheetData sheetId="0"/>
      <sheetData sheetId="1"/>
      <sheetData sheetId="2" refreshError="1">
        <row r="44">
          <cell r="G44">
            <v>135.84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Plafond Sheetrock "/>
      <sheetName val="Plafond Sheetrock2"/>
      <sheetName val="Plafond Sheetrock suspendido"/>
      <sheetName val="Plafond Sheetrock susp. Antihum"/>
      <sheetName val="Hormigones Bavaro"/>
      <sheetName val="Arcos"/>
      <sheetName val="Insumos"/>
      <sheetName val="Análisis"/>
      <sheetName val="Hoja Presentacion "/>
      <sheetName val="Resumen Club de Playa"/>
      <sheetName val="piscina"/>
      <sheetName val="palapabarpiscina"/>
      <sheetName val="palapatoallas"/>
      <sheetName val="FORJADO SANT. REST. DE PLAYA "/>
      <sheetName val="RESTAURANT DE PLAYA"/>
      <sheetName val="PALAPA SNACK BAR"/>
      <sheetName val="PALAPA"/>
      <sheetName val="PASARELAS PALAPA SNACK BAR"/>
      <sheetName val="PASARELAS PALAPA (DOBLES)"/>
      <sheetName val="Cuarto maquina y tanque"/>
      <sheetName val="BAÑOS INTERIORES"/>
      <sheetName val="EXTERIORES CLUB DE PLAYA"/>
      <sheetName val="ESTIMADO COCINA"/>
      <sheetName val="equipos piscina"/>
      <sheetName val="P.I.E.Rest. Playa y Pisc.Bar P."/>
      <sheetName val="M.O."/>
      <sheetName val="ANALISIS GENERAL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5">
          <cell r="C35">
            <v>23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2013 (ok)"/>
      <sheetName val="Pres.2012"/>
      <sheetName val="Pres.2013"/>
      <sheetName val="Analisis Reclamados"/>
      <sheetName val="Insumos"/>
      <sheetName val="Ins 2"/>
      <sheetName val="Ins"/>
    </sheetNames>
    <sheetDataSet>
      <sheetData sheetId="0"/>
      <sheetData sheetId="1" refreshError="1"/>
      <sheetData sheetId="2" refreshError="1"/>
      <sheetData sheetId="3">
        <row r="10">
          <cell r="F10">
            <v>140.66999999999999</v>
          </cell>
        </row>
        <row r="94">
          <cell r="F94">
            <v>657.33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Insumos"/>
      <sheetName val="Salón Ejecutivo"/>
      <sheetName val="Remodelación Piscina A"/>
      <sheetName val="Remodelación Piscina B"/>
      <sheetName val="Remodelación Piscina B.2"/>
      <sheetName val="Remodelación Piscina B.3"/>
      <sheetName val="Pasarela"/>
      <sheetName val="Análisis"/>
      <sheetName val="Analisis Reclamados"/>
      <sheetName val="Ins 2"/>
      <sheetName val="I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CLINICA RURAL"/>
      <sheetName val="LISTADO EQUIPOS"/>
      <sheetName val="ANALISIS DE COSTOS"/>
      <sheetName val="Materiales"/>
      <sheetName val="MdeObra"/>
      <sheetName val="Ins"/>
      <sheetName val="Análisis"/>
      <sheetName val="Herram"/>
      <sheetName val="Insu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es"/>
      <sheetName val="insumos"/>
      <sheetName val="PARTIDAS"/>
      <sheetName val="med.mov.de tierras"/>
      <sheetName val="med.superestruc."/>
      <sheetName val="analisis unitarios"/>
      <sheetName val="MOVIMIENTO DE TIERRAS"/>
      <sheetName val="INSTALACIONES"/>
      <sheetName val="SUPERESTRUCTURA"/>
      <sheetName val="med.terminacion"/>
      <sheetName val="TERMINACION"/>
      <sheetName val="RESUMEN "/>
      <sheetName val="Análisis"/>
      <sheetName val="analisis1"/>
      <sheetName val="Presupuesto"/>
      <sheetName val="Materiales"/>
    </sheetNames>
    <sheetDataSet>
      <sheetData sheetId="0"/>
      <sheetData sheetId="1"/>
      <sheetData sheetId="2"/>
      <sheetData sheetId="3">
        <row r="6">
          <cell r="D6">
            <v>0.8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GALVAN"/>
      <sheetName val="Galvan"/>
      <sheetName val="BACHEO"/>
      <sheetName val="CONTEN "/>
      <sheetName val="ACERA "/>
      <sheetName val="EXCAVACION"/>
      <sheetName val="RELLENO"/>
      <sheetName val="BASE"/>
      <sheetName val="ESCARIFICACION"/>
      <sheetName val="IMPRIMACION"/>
      <sheetName val="ASFALTO"/>
      <sheetName val="Analisis Definitivo (2)"/>
      <sheetName val="Asfalto (2)"/>
      <sheetName val="Precios"/>
      <sheetName val="med.mov.de tierra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MO"/>
      <sheetName val="Trabajos Generales"/>
      <sheetName val="ANALPRECIO"/>
      <sheetName val="Labor FD1"/>
      <sheetName val="Meses"/>
      <sheetName val="Salarios"/>
      <sheetName val="Gastos_Generales"/>
      <sheetName val="Cub__01"/>
      <sheetName val="Analisis_Costo"/>
      <sheetName val="Senalizacion"/>
      <sheetName val="PRESUPUESTO"/>
    </sheetNames>
    <sheetDataSet>
      <sheetData sheetId="0" refreshError="1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EXPANSIONES "/>
      <sheetName val="peso"/>
      <sheetName val="Costo Promedio"/>
      <sheetName val="comparacion"/>
      <sheetName val="analisis pintura"/>
      <sheetName val="aluzinc+ Varios"/>
      <sheetName val="ANALISIS DE ACERO"/>
      <sheetName val="propuesta"/>
      <sheetName val="ANALISIS_EXPANSIONES_"/>
      <sheetName val="Costo_Promedio"/>
      <sheetName val="analisis_pintura"/>
      <sheetName val="aluzinc+_Varios"/>
      <sheetName val="ANALISIS_DE_ACERO"/>
      <sheetName val="Insumos"/>
      <sheetName val="Precios"/>
      <sheetName val="Senaliz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AZAR"/>
      <sheetName val="13.000.00"/>
      <sheetName val="04.000.00"/>
      <sheetName val="14.000.00"/>
      <sheetName val="INSUMOS"/>
      <sheetName val="09.000.00"/>
      <sheetName val="HORMIGON"/>
      <sheetName val="A.HORMIGON"/>
      <sheetName val="I.HORMIGON"/>
      <sheetName val="A.HOR.2"/>
      <sheetName val="05.000.00"/>
      <sheetName val="007.000.00"/>
      <sheetName val="08.000.00"/>
      <sheetName val="02.000.00"/>
      <sheetName val="NSUMOS MOV DE TIERRAS"/>
      <sheetName val="ANAL MOV. DE TIERRAS"/>
      <sheetName val="Hoja1"/>
      <sheetName val="peso"/>
      <sheetName val="B. Hato Mayor"/>
      <sheetName val="i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6">
          <cell r="J16">
            <v>104.4</v>
          </cell>
        </row>
        <row r="81">
          <cell r="J81">
            <v>69.599999999999994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I.HORMIG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1485">
          <cell r="G1485">
            <v>33.456233498804927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  <sheetName val="anal term"/>
      <sheetName val="Recursos"/>
      <sheetName val="I.HORMIG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>
            <v>0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>
            <v>0</v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>
            <v>0</v>
          </cell>
          <cell r="E131">
            <v>0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>
            <v>0</v>
          </cell>
          <cell r="E138">
            <v>0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obra civil"/>
      <sheetName val="analisis metalico"/>
      <sheetName val="Presupuesto"/>
      <sheetName val="COF"/>
      <sheetName val="Materiale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Herram"/>
      <sheetName val="Rndmto"/>
      <sheetName val="MOCuadrillas"/>
      <sheetName val="MOJornal"/>
      <sheetName val="Ana"/>
      <sheetName val="Indice"/>
      <sheetName val="Hoja1"/>
      <sheetName val="Presupuesto"/>
      <sheetName val="Pasarela de L=60.00"/>
    </sheetNames>
    <sheetDataSet>
      <sheetData sheetId="0" refreshError="1"/>
      <sheetData sheetId="1" refreshError="1">
        <row r="424">
          <cell r="E424">
            <v>14.16</v>
          </cell>
        </row>
        <row r="1011">
          <cell r="E1011">
            <v>193.5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TERRAZA"/>
      <sheetName val="ANALISIS Y MEDICIONES"/>
      <sheetName val="Cuantia (2)"/>
      <sheetName val="Cuantia"/>
      <sheetName val="INSUMOS"/>
      <sheetName val="Hoja1"/>
      <sheetName val="Hoja2"/>
      <sheetName val="Ins"/>
      <sheetName val="Pres."/>
      <sheetName val="Analisis albañil"/>
      <sheetName val="Presupuesto"/>
      <sheetName val="Pasarela de L=6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>
            <v>4377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(actualizado)"/>
      <sheetName val="Lab."/>
      <sheetName val="Pres."/>
      <sheetName val="Pres. (2)"/>
      <sheetName val="crono"/>
      <sheetName val="Hoja1"/>
      <sheetName val="Analisis Cañada"/>
    </sheetNames>
    <sheetDataSet>
      <sheetData sheetId="0"/>
      <sheetData sheetId="1"/>
      <sheetData sheetId="2">
        <row r="56">
          <cell r="B56" t="str">
            <v>Subtotal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rel(OBINSA)"/>
      <sheetName val="Pres."/>
      <sheetName val="Hoja1"/>
      <sheetName val="med.mov.de tierras"/>
      <sheetName val="Presupuesto"/>
    </sheetNames>
    <sheetDataSet>
      <sheetData sheetId="0">
        <row r="107">
          <cell r="H107">
            <v>8351734.1800199989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 "/>
      <sheetName val="1.10"/>
      <sheetName val="1.20"/>
      <sheetName val="1.30"/>
      <sheetName val="3.01"/>
      <sheetName val="3.02"/>
      <sheetName val="3.03"/>
      <sheetName val="3.04"/>
      <sheetName val="3.05"/>
      <sheetName val="4.01"/>
      <sheetName val="4.02"/>
      <sheetName val="4.03"/>
      <sheetName val="4.04"/>
      <sheetName val="4.05"/>
      <sheetName val="4.06"/>
      <sheetName val="4.07"/>
      <sheetName val="5.1.01"/>
      <sheetName val="5.1.02"/>
      <sheetName val="5.2.01"/>
      <sheetName val="5.2.02"/>
      <sheetName val="5.2.03"/>
      <sheetName val="5.3.04"/>
      <sheetName val="5.3.01"/>
      <sheetName val="5.4.01"/>
      <sheetName val="5.4.02"/>
      <sheetName val="5.5.01"/>
      <sheetName val="6.01"/>
      <sheetName val="7.01"/>
      <sheetName val="7.02"/>
      <sheetName val="8.00"/>
      <sheetName val="9.01"/>
      <sheetName val="9.02"/>
      <sheetName val="9.03"/>
      <sheetName val="10.00"/>
      <sheetName val="11.00"/>
      <sheetName val="12.00"/>
      <sheetName val="13.01"/>
      <sheetName val="13.02"/>
      <sheetName val="14.00"/>
      <sheetName val="15.00"/>
      <sheetName val="16.00"/>
      <sheetName val="17.00"/>
      <sheetName val="19.01"/>
      <sheetName val="19.02"/>
      <sheetName val="19.03"/>
      <sheetName val="24.02.01"/>
      <sheetName val="24.02.02"/>
      <sheetName val="24.02.03"/>
      <sheetName val="24.02.04"/>
      <sheetName val="24.02.05"/>
      <sheetName val="24.02.06"/>
      <sheetName val="24.02.07"/>
      <sheetName val="24.02.08"/>
      <sheetName val="24.02.09"/>
      <sheetName val="24.02.10"/>
      <sheetName val="24.02.11"/>
      <sheetName val="24.02.12"/>
      <sheetName val="24.02.13"/>
      <sheetName val="24.02.13-A"/>
      <sheetName val="24.02.14"/>
      <sheetName val="24.02.15"/>
      <sheetName val="24.02.16"/>
      <sheetName val="24.02.17"/>
      <sheetName val="24.02.18"/>
      <sheetName val="24.02.19"/>
      <sheetName val="24.02.20"/>
      <sheetName val="24.02.21"/>
      <sheetName val="24.02.22"/>
      <sheetName val="24.02.23"/>
      <sheetName val="24.02.24"/>
      <sheetName val="24.02.25"/>
      <sheetName val="24.02.26"/>
      <sheetName val="24.02.27"/>
      <sheetName val="24.02.28"/>
      <sheetName val="24.02.29"/>
      <sheetName val="24.02.30"/>
      <sheetName val="24.02.31"/>
      <sheetName val="24.02.32"/>
      <sheetName val="24.02.33"/>
      <sheetName val="24.02.34"/>
      <sheetName val="Laurel(OBINSA)"/>
    </sheetNames>
    <sheetDataSet>
      <sheetData sheetId="0">
        <row r="125">
          <cell r="A125" t="str">
            <v>24.02.01</v>
          </cell>
          <cell r="B125" t="str">
            <v>Uso de Retropala como apoyo para relleno con hormigón del cruce Av. Luperón</v>
          </cell>
          <cell r="C125" t="str">
            <v>Hrs</v>
          </cell>
          <cell r="D125">
            <v>0</v>
          </cell>
          <cell r="E125">
            <v>4</v>
          </cell>
          <cell r="F125">
            <v>0</v>
          </cell>
          <cell r="G125">
            <v>4</v>
          </cell>
        </row>
        <row r="126">
          <cell r="A126" t="str">
            <v>24.02.02</v>
          </cell>
          <cell r="B126" t="str">
            <v>Uso de Luminaria Motorizada Autónoma para trabajos Nocturnos</v>
          </cell>
          <cell r="C126" t="str">
            <v>Días</v>
          </cell>
          <cell r="D126">
            <v>0</v>
          </cell>
          <cell r="E126">
            <v>2</v>
          </cell>
          <cell r="F126">
            <v>0</v>
          </cell>
          <cell r="G126">
            <v>2</v>
          </cell>
        </row>
        <row r="127">
          <cell r="A127" t="str">
            <v>24.02.03</v>
          </cell>
          <cell r="B127" t="str">
            <v>Codo Ø8"x 98° Acero</v>
          </cell>
          <cell r="C127" t="str">
            <v>Ud.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</row>
        <row r="128">
          <cell r="A128" t="str">
            <v>24.02.04</v>
          </cell>
          <cell r="B128" t="str">
            <v>Codo Ø8"x 60° Acero</v>
          </cell>
          <cell r="C128" t="str">
            <v>Ud.</v>
          </cell>
          <cell r="D128">
            <v>0</v>
          </cell>
          <cell r="E128">
            <v>1</v>
          </cell>
          <cell r="F128">
            <v>0</v>
          </cell>
          <cell r="G128">
            <v>1</v>
          </cell>
        </row>
        <row r="129">
          <cell r="A129" t="str">
            <v>24.02.05</v>
          </cell>
          <cell r="B129" t="str">
            <v>Codo Ø8" x 22.5 Acero°</v>
          </cell>
          <cell r="C129" t="str">
            <v>Ud.</v>
          </cell>
          <cell r="D129">
            <v>0</v>
          </cell>
          <cell r="E129">
            <v>1</v>
          </cell>
          <cell r="F129">
            <v>0</v>
          </cell>
          <cell r="G129">
            <v>1</v>
          </cell>
        </row>
        <row r="130">
          <cell r="A130" t="str">
            <v>24.02.06</v>
          </cell>
          <cell r="B130" t="str">
            <v>Corrección de Avería en Tubería Ø 6" en ampliación de carril en la Av. Luperón para desvío del transito (10 y 11/12/2009)</v>
          </cell>
          <cell r="C130" t="str">
            <v>Ud.</v>
          </cell>
          <cell r="D130">
            <v>0</v>
          </cell>
          <cell r="E130">
            <v>1</v>
          </cell>
          <cell r="F130">
            <v>0</v>
          </cell>
          <cell r="G130">
            <v>1</v>
          </cell>
        </row>
        <row r="131">
          <cell r="A131" t="str">
            <v>24.02.07</v>
          </cell>
          <cell r="B131" t="str">
            <v>Corrección 2da Avería en Tubería Ø 6" en ampliación de carril en la Av. Luperón para desvío del transito (12/12/2009)</v>
          </cell>
          <cell r="C131" t="str">
            <v>Ud.</v>
          </cell>
          <cell r="D131">
            <v>0</v>
          </cell>
          <cell r="E131">
            <v>1</v>
          </cell>
          <cell r="F131">
            <v>0</v>
          </cell>
          <cell r="G131">
            <v>1</v>
          </cell>
        </row>
        <row r="132">
          <cell r="A132" t="str">
            <v>24.02.08</v>
          </cell>
          <cell r="B132" t="str">
            <v>Corrección de  Avería en tubería Ø 6" en Av. Luperón (15/12/09)</v>
          </cell>
          <cell r="C132" t="str">
            <v>Ud.</v>
          </cell>
          <cell r="D132">
            <v>0</v>
          </cell>
          <cell r="E132">
            <v>1</v>
          </cell>
          <cell r="F132">
            <v>0</v>
          </cell>
          <cell r="G132">
            <v>1</v>
          </cell>
        </row>
        <row r="133">
          <cell r="A133" t="str">
            <v>24.02.09</v>
          </cell>
          <cell r="B133" t="str">
            <v>Interconexión Primer imbornal construido con el filtrante No 1</v>
          </cell>
          <cell r="C133" t="str">
            <v>Ud.</v>
          </cell>
          <cell r="D133">
            <v>0</v>
          </cell>
          <cell r="E133">
            <v>1</v>
          </cell>
          <cell r="F133">
            <v>0</v>
          </cell>
          <cell r="G133">
            <v>1</v>
          </cell>
        </row>
        <row r="134">
          <cell r="A134" t="str">
            <v>24.02.10</v>
          </cell>
          <cell r="B134" t="str">
            <v>Rechequeo de Zanja que cruza la Av. Luperón con Relleno Compactado</v>
          </cell>
          <cell r="C134" t="str">
            <v>Ud.</v>
          </cell>
          <cell r="D134">
            <v>0</v>
          </cell>
          <cell r="E134">
            <v>1</v>
          </cell>
          <cell r="F134">
            <v>0</v>
          </cell>
          <cell r="G134">
            <v>1</v>
          </cell>
        </row>
        <row r="135">
          <cell r="A135" t="str">
            <v>24.02.11</v>
          </cell>
          <cell r="B135" t="str">
            <v>Disminución de nivel a dos imbornales en la Autopista Duarte para nuevo desvío del transito</v>
          </cell>
          <cell r="C135" t="str">
            <v>Ud.</v>
          </cell>
          <cell r="D135">
            <v>0</v>
          </cell>
          <cell r="E135">
            <v>1</v>
          </cell>
          <cell r="F135">
            <v>0</v>
          </cell>
          <cell r="G135">
            <v>1</v>
          </cell>
        </row>
        <row r="136">
          <cell r="A136" t="str">
            <v>24.02.12</v>
          </cell>
          <cell r="B136" t="str">
            <v>Corrección de Avería en Tubería Ø 8" Acero en la Autopista Duarte frente a los Tanques de la CAASD</v>
          </cell>
          <cell r="C136" t="str">
            <v>Ud.</v>
          </cell>
          <cell r="D136">
            <v>0</v>
          </cell>
          <cell r="E136">
            <v>1</v>
          </cell>
          <cell r="F136">
            <v>0</v>
          </cell>
          <cell r="G136">
            <v>1</v>
          </cell>
        </row>
        <row r="137">
          <cell r="A137" t="str">
            <v>24.02.13</v>
          </cell>
          <cell r="B137" t="str">
            <v>Perforación Filtrante (175'/ud) de Ø 14" para encamizar en Ø 12"PVC.</v>
          </cell>
          <cell r="C137" t="str">
            <v>Ud.</v>
          </cell>
          <cell r="D137">
            <v>0</v>
          </cell>
          <cell r="E137">
            <v>6</v>
          </cell>
          <cell r="F137">
            <v>0</v>
          </cell>
          <cell r="G137">
            <v>6</v>
          </cell>
        </row>
        <row r="138">
          <cell r="A138" t="str">
            <v>24.02.13-A</v>
          </cell>
          <cell r="B138" t="str">
            <v xml:space="preserve">Construccion de Registro Ciego Para Reparar Tub. Ø36" </v>
          </cell>
          <cell r="C138" t="str">
            <v>Ud.</v>
          </cell>
          <cell r="D138">
            <v>0</v>
          </cell>
          <cell r="E138">
            <v>1</v>
          </cell>
          <cell r="F138">
            <v>0</v>
          </cell>
          <cell r="G138">
            <v>1</v>
          </cell>
        </row>
        <row r="139">
          <cell r="A139" t="str">
            <v>24.02.14</v>
          </cell>
          <cell r="B139" t="str">
            <v>Reposicion de Hormigon Por Asfalto Frente al Imbornal No. 3 (3.10 x 0.50)</v>
          </cell>
          <cell r="C139" t="str">
            <v>M2</v>
          </cell>
          <cell r="D139">
            <v>0</v>
          </cell>
          <cell r="E139">
            <v>1.55</v>
          </cell>
          <cell r="F139">
            <v>0</v>
          </cell>
          <cell r="G139">
            <v>1.55</v>
          </cell>
        </row>
        <row r="140">
          <cell r="A140" t="str">
            <v>24.02.15</v>
          </cell>
          <cell r="B140" t="str">
            <v>Reposicion de Contenes</v>
          </cell>
          <cell r="C140" t="str">
            <v>ML</v>
          </cell>
          <cell r="D140">
            <v>0</v>
          </cell>
          <cell r="E140">
            <v>3.6</v>
          </cell>
          <cell r="F140">
            <v>0</v>
          </cell>
          <cell r="G140">
            <v>3.6</v>
          </cell>
        </row>
        <row r="141">
          <cell r="A141" t="str">
            <v>24.02.16</v>
          </cell>
          <cell r="B141" t="str">
            <v>Interconexion del Imbornal No. 7 Construido con el Filtrante No. 7</v>
          </cell>
          <cell r="C141" t="str">
            <v>Ud.</v>
          </cell>
          <cell r="D141">
            <v>0</v>
          </cell>
          <cell r="E141">
            <v>1</v>
          </cell>
          <cell r="F141">
            <v>0</v>
          </cell>
          <cell r="G141">
            <v>1</v>
          </cell>
        </row>
        <row r="142">
          <cell r="A142" t="str">
            <v>24.02.17</v>
          </cell>
          <cell r="B142" t="str">
            <v>Correccion de Averia en Tuberia Ø6" Frente a los Tanques de Particion de la CAASD (30-01-10)</v>
          </cell>
          <cell r="C142" t="str">
            <v>Ud.</v>
          </cell>
          <cell r="D142">
            <v>0</v>
          </cell>
          <cell r="E142">
            <v>1</v>
          </cell>
          <cell r="F142">
            <v>0</v>
          </cell>
          <cell r="G142">
            <v>1</v>
          </cell>
        </row>
        <row r="143">
          <cell r="A143" t="str">
            <v>24.02.18</v>
          </cell>
          <cell r="B143" t="str">
            <v>Remocion y Recolocacion de Tapas a Registros Por Aumento de la Rasante en Desvio del Transito</v>
          </cell>
          <cell r="C143" t="str">
            <v>Ud.</v>
          </cell>
          <cell r="D143">
            <v>0</v>
          </cell>
          <cell r="E143">
            <v>1</v>
          </cell>
          <cell r="F143">
            <v>0</v>
          </cell>
          <cell r="G143">
            <v>1</v>
          </cell>
        </row>
        <row r="144">
          <cell r="A144" t="str">
            <v>24.02.19</v>
          </cell>
          <cell r="B144" t="str">
            <v>Correccion de Averia en Tuberia Ø6" en el Talud Sur Lado Este del Puente Seco Producida Por la Excavacion Para Los Letreros de Desvio</v>
          </cell>
          <cell r="C144" t="str">
            <v>Ud.</v>
          </cell>
          <cell r="D144">
            <v>0</v>
          </cell>
          <cell r="E144">
            <v>1</v>
          </cell>
          <cell r="F144">
            <v>0</v>
          </cell>
          <cell r="G144">
            <v>1</v>
          </cell>
        </row>
        <row r="145">
          <cell r="A145" t="str">
            <v>24.02.20</v>
          </cell>
          <cell r="B145" t="str">
            <v>Desvio Elevado de Tuberia Ø6" en la Av. Luperon Para Desvio Norte  Sur</v>
          </cell>
          <cell r="C145" t="str">
            <v>Ud.</v>
          </cell>
          <cell r="D145">
            <v>0</v>
          </cell>
          <cell r="E145">
            <v>1</v>
          </cell>
          <cell r="F145">
            <v>0</v>
          </cell>
          <cell r="G145">
            <v>1</v>
          </cell>
        </row>
        <row r="146">
          <cell r="A146" t="str">
            <v>24.02.21</v>
          </cell>
          <cell r="B146" t="str">
            <v>Construccion de Cajuela Para Colocacion de Parrillas Adicionales al Lado del Filtrante No. 8</v>
          </cell>
          <cell r="C146" t="str">
            <v>Ud.</v>
          </cell>
          <cell r="D146">
            <v>0</v>
          </cell>
          <cell r="E146">
            <v>1</v>
          </cell>
          <cell r="F146">
            <v>0</v>
          </cell>
          <cell r="G146">
            <v>1</v>
          </cell>
        </row>
        <row r="147">
          <cell r="A147" t="str">
            <v>24.02.22</v>
          </cell>
          <cell r="B147" t="str">
            <v>Limpieza de Alcantarilla Cajon y Cuneta Proximo al Filtrante No. 8</v>
          </cell>
          <cell r="C147" t="str">
            <v>Ud.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</row>
        <row r="148">
          <cell r="A148" t="str">
            <v>24.02.23</v>
          </cell>
          <cell r="B148" t="str">
            <v>Construccion de Losa de Proteccion a Tuberia Ø6" en el Desvio Provisional de la Av. Luperon</v>
          </cell>
          <cell r="C148" t="str">
            <v>Ud.</v>
          </cell>
          <cell r="D148">
            <v>0</v>
          </cell>
          <cell r="E148">
            <v>1</v>
          </cell>
          <cell r="F148">
            <v>0</v>
          </cell>
          <cell r="G148">
            <v>1</v>
          </cell>
        </row>
        <row r="149">
          <cell r="A149" t="str">
            <v>24.02.24</v>
          </cell>
          <cell r="B149" t="str">
            <v>Disminucion de Nivel a Parrillas Colocadas Debajo del Puente</v>
          </cell>
          <cell r="C149" t="str">
            <v>Ud.</v>
          </cell>
          <cell r="D149">
            <v>0</v>
          </cell>
          <cell r="E149">
            <v>1</v>
          </cell>
          <cell r="F149">
            <v>0</v>
          </cell>
          <cell r="G149">
            <v>1</v>
          </cell>
        </row>
        <row r="150">
          <cell r="A150" t="str">
            <v>24.02.25</v>
          </cell>
          <cell r="B150" t="str">
            <v>Correccion de Averia en Tuberia Ø6" en la Construccion del Imbornal No. 10</v>
          </cell>
          <cell r="C150" t="str">
            <v>Ud.</v>
          </cell>
          <cell r="D150">
            <v>0</v>
          </cell>
          <cell r="E150">
            <v>1</v>
          </cell>
          <cell r="F150">
            <v>0</v>
          </cell>
          <cell r="G150">
            <v>1</v>
          </cell>
        </row>
        <row r="151">
          <cell r="A151" t="str">
            <v>24.02.26</v>
          </cell>
          <cell r="B151" t="str">
            <v>Construccion de Imbornal No. 10 de 8 Parrillas</v>
          </cell>
          <cell r="C151" t="str">
            <v>Ud.</v>
          </cell>
          <cell r="D151">
            <v>0</v>
          </cell>
          <cell r="E151">
            <v>1</v>
          </cell>
          <cell r="F151">
            <v>0</v>
          </cell>
          <cell r="G151">
            <v>1</v>
          </cell>
        </row>
        <row r="152">
          <cell r="A152" t="str">
            <v>24.02.27</v>
          </cell>
          <cell r="B152" t="str">
            <v>Adecuacion del Area Para la Construccion del Imbornal No. 11</v>
          </cell>
          <cell r="C152" t="str">
            <v>Ud.</v>
          </cell>
          <cell r="D152">
            <v>0</v>
          </cell>
          <cell r="E152">
            <v>1</v>
          </cell>
          <cell r="F152">
            <v>0</v>
          </cell>
          <cell r="G152">
            <v>1</v>
          </cell>
        </row>
        <row r="153">
          <cell r="A153" t="str">
            <v>24.02.28</v>
          </cell>
          <cell r="B153" t="str">
            <v>Construccion de Imbornal No. 11 de 6 Parrillas</v>
          </cell>
          <cell r="C153" t="str">
            <v>Ud.</v>
          </cell>
          <cell r="D153">
            <v>0</v>
          </cell>
          <cell r="E153">
            <v>1</v>
          </cell>
          <cell r="F153">
            <v>0</v>
          </cell>
          <cell r="G153">
            <v>1</v>
          </cell>
        </row>
        <row r="154">
          <cell r="A154" t="str">
            <v>24.02.29</v>
          </cell>
          <cell r="B154" t="str">
            <v>Interconexion del Imbornal No. 11 Construido con el Filtrante No. 10</v>
          </cell>
          <cell r="C154" t="str">
            <v>Ud.</v>
          </cell>
          <cell r="D154">
            <v>0</v>
          </cell>
          <cell r="E154">
            <v>1</v>
          </cell>
          <cell r="F154">
            <v>0</v>
          </cell>
          <cell r="G154">
            <v>1</v>
          </cell>
        </row>
        <row r="155">
          <cell r="A155" t="str">
            <v>24.02.30</v>
          </cell>
          <cell r="B155" t="str">
            <v>Limpieza del Imbornal No. 2 el Dia 23-04-10</v>
          </cell>
          <cell r="C155" t="str">
            <v>Ud.</v>
          </cell>
          <cell r="D155">
            <v>0</v>
          </cell>
          <cell r="E155">
            <v>1</v>
          </cell>
          <cell r="F155">
            <v>0</v>
          </cell>
          <cell r="G155">
            <v>1</v>
          </cell>
        </row>
        <row r="156">
          <cell r="A156" t="str">
            <v>24.02.31</v>
          </cell>
          <cell r="B156" t="str">
            <v>Reparacion de Imbornal Existente con Viga de H.A. Cerca del Filtrante No. 11</v>
          </cell>
          <cell r="C156" t="str">
            <v>Ud.</v>
          </cell>
          <cell r="D156">
            <v>0</v>
          </cell>
          <cell r="E156">
            <v>1</v>
          </cell>
          <cell r="F156">
            <v>0</v>
          </cell>
          <cell r="G156">
            <v>1</v>
          </cell>
        </row>
        <row r="157">
          <cell r="A157" t="str">
            <v>24.02.32</v>
          </cell>
          <cell r="B157" t="str">
            <v>Interconexion de Imbornal Existente con Filtrante No. 11</v>
          </cell>
          <cell r="C157" t="str">
            <v>Ud.</v>
          </cell>
          <cell r="D157">
            <v>0</v>
          </cell>
          <cell r="E157">
            <v>1</v>
          </cell>
          <cell r="F157">
            <v>0</v>
          </cell>
          <cell r="G157">
            <v>1</v>
          </cell>
        </row>
        <row r="158">
          <cell r="A158" t="str">
            <v>24.02.33</v>
          </cell>
          <cell r="B158" t="str">
            <v>Interconexion de Imbornal Existente con Filtrante No. 12</v>
          </cell>
          <cell r="C158" t="str">
            <v>Ud.</v>
          </cell>
          <cell r="D158">
            <v>0</v>
          </cell>
          <cell r="E158">
            <v>1</v>
          </cell>
          <cell r="F158">
            <v>0</v>
          </cell>
          <cell r="G158">
            <v>1</v>
          </cell>
        </row>
        <row r="159">
          <cell r="A159" t="str">
            <v>24.02.34</v>
          </cell>
          <cell r="B159" t="str">
            <v>Reparacion de Imbornal Existente Interconectado Con Filtrante No. 12</v>
          </cell>
          <cell r="C159" t="str">
            <v>Ud.</v>
          </cell>
          <cell r="D159">
            <v>0</v>
          </cell>
          <cell r="E159">
            <v>1</v>
          </cell>
          <cell r="F159">
            <v>0</v>
          </cell>
          <cell r="G15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intura"/>
      <sheetName val="Varios"/>
      <sheetName val="Herr+Equip"/>
      <sheetName val="M.O instalacion"/>
      <sheetName val="M.O Fabricacion"/>
      <sheetName val="Corte+Sold"/>
      <sheetName val="Ana.precios un"/>
      <sheetName val="PRESUPUESTO"/>
      <sheetName val="Analisis pit office"/>
      <sheetName val="ANALISIS"/>
      <sheetName val="Comparacion"/>
      <sheetName val="Ana.esc. emergencia"/>
      <sheetName val="Peso techo"/>
      <sheetName val="Ana.baranda"/>
      <sheetName val="Peso Escalera"/>
      <sheetName val="BAR. ESC. EMERG. PIT OFFICE"/>
      <sheetName val="ESC. EMERG. PIT OFFICE (2)"/>
      <sheetName val="TECHO PIT OFFICE"/>
      <sheetName val="Analisis de precios PIT OFFICE"/>
      <sheetName val="Pres."/>
      <sheetName val="Cubicacion"/>
      <sheetName val="Laurel(OBINS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MODULO 6"/>
      <sheetName val="MODULO 5"/>
      <sheetName val="MODULO 4"/>
      <sheetName val="Analisis "/>
      <sheetName val="Analisis Civil MODULO 4"/>
      <sheetName val="Analisis Civil MODULO 5"/>
      <sheetName val="Analisis Civil MODULO 6"/>
      <sheetName val="Mezcla"/>
      <sheetName val=" MObra"/>
      <sheetName val="Precios"/>
      <sheetName val="Ana.precios un"/>
    </sheetNames>
    <sheetDataSet>
      <sheetData sheetId="0">
        <row r="2">
          <cell r="G2">
            <v>1</v>
          </cell>
          <cell r="H2">
            <v>34</v>
          </cell>
        </row>
      </sheetData>
      <sheetData sheetId="1">
        <row r="2">
          <cell r="G2">
            <v>1</v>
          </cell>
        </row>
      </sheetData>
      <sheetData sheetId="2" refreshError="1"/>
      <sheetData sheetId="3">
        <row r="2">
          <cell r="G2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TRIA CCPPS LOS COCOS"/>
      <sheetName val="MUROS"/>
      <sheetName val="VENTANAS"/>
      <sheetName val="PUERTAS"/>
      <sheetName val="PAÑETE,PISOS &amp; REVESTIMIENTOS"/>
      <sheetName val="ESTRUCTURALES"/>
      <sheetName val="ANALISIS DE COSTOS"/>
      <sheetName val="INSUMOS"/>
      <sheetName val="MANO DE OBRA"/>
      <sheetName val="ANALISIS ELECTR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4">
          <cell r="D44">
            <v>474</v>
          </cell>
        </row>
        <row r="51">
          <cell r="D51">
            <v>433</v>
          </cell>
        </row>
      </sheetData>
      <sheetData sheetId="9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insumo"/>
      <sheetName val="Mezcla"/>
      <sheetName val="ana.h.a"/>
      <sheetName val="analisis"/>
      <sheetName val="Analisis Areas Ext."/>
      <sheetName val="Resumen"/>
      <sheetName val="exteriores"/>
      <sheetName val="edificio de 4 niveles"/>
      <sheetName val="v. exterior"/>
      <sheetName val="m.tIERRA"/>
      <sheetName val="H.A Y MUROS"/>
      <sheetName val="TERMINACIONES"/>
      <sheetName val="Ins 2"/>
      <sheetName val="Ana.precios u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ateriales"/>
      <sheetName val="tarifa equipo"/>
      <sheetName val="analisis"/>
      <sheetName val="Pres. exterior"/>
      <sheetName val="Análisis Civil"/>
      <sheetName val="Insumos"/>
      <sheetName val="exteri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H3">
            <v>35.9</v>
          </cell>
        </row>
      </sheetData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Presentacion "/>
      <sheetName val="Cubicación"/>
      <sheetName val="Resumen"/>
      <sheetName val="Flujograma 2"/>
      <sheetName val="Pago Cubicaciones"/>
      <sheetName val="analisis1"/>
      <sheetName val="Insumos"/>
      <sheetName val="Insumos (2)"/>
    </sheetNames>
    <sheetDataSet>
      <sheetData sheetId="0" refreshError="1"/>
      <sheetData sheetId="1">
        <row r="138">
          <cell r="P138">
            <v>91254.508800000011</v>
          </cell>
        </row>
        <row r="269">
          <cell r="P269">
            <v>88180.369600000005</v>
          </cell>
        </row>
        <row r="401">
          <cell r="P401">
            <v>66039.507599999997</v>
          </cell>
        </row>
        <row r="535">
          <cell r="P535">
            <v>67281.496400000004</v>
          </cell>
        </row>
        <row r="653">
          <cell r="P653">
            <v>73941.508800000011</v>
          </cell>
        </row>
        <row r="768">
          <cell r="P768">
            <v>86583.652799999996</v>
          </cell>
        </row>
        <row r="883">
          <cell r="P883">
            <v>101637.17000000001</v>
          </cell>
        </row>
        <row r="998">
          <cell r="P998">
            <v>73941.508800000011</v>
          </cell>
        </row>
        <row r="1113">
          <cell r="P1113">
            <v>73941.508800000011</v>
          </cell>
        </row>
        <row r="1231">
          <cell r="P1231">
            <v>74255.358400000012</v>
          </cell>
        </row>
        <row r="1346">
          <cell r="P1346">
            <v>74993.118400000007</v>
          </cell>
        </row>
        <row r="1461">
          <cell r="P1461">
            <v>74993.118400000007</v>
          </cell>
        </row>
        <row r="1576">
          <cell r="P1576">
            <v>65108.816400000003</v>
          </cell>
        </row>
        <row r="1690">
          <cell r="P1690">
            <v>74255.358400000012</v>
          </cell>
        </row>
        <row r="1805">
          <cell r="P1805">
            <v>66975.940800000011</v>
          </cell>
        </row>
        <row r="1920">
          <cell r="P1920">
            <v>74255.358400000012</v>
          </cell>
        </row>
        <row r="2037">
          <cell r="P2037">
            <v>102212.40239999999</v>
          </cell>
        </row>
        <row r="2150">
          <cell r="P2150">
            <v>137598.35320000001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Presentacion "/>
      <sheetName val="Cubicación"/>
      <sheetName val="Resumen"/>
      <sheetName val="Flujograma 2"/>
      <sheetName val="Pago Cubicaciones"/>
      <sheetName val="analisis1"/>
    </sheetNames>
    <sheetDataSet>
      <sheetData sheetId="0" refreshError="1"/>
      <sheetData sheetId="1">
        <row r="138">
          <cell r="P138">
            <v>91254.508800000011</v>
          </cell>
        </row>
        <row r="269">
          <cell r="P269">
            <v>88180.369600000005</v>
          </cell>
        </row>
        <row r="401">
          <cell r="P401">
            <v>66039.507599999997</v>
          </cell>
        </row>
        <row r="535">
          <cell r="P535">
            <v>67281.496400000004</v>
          </cell>
        </row>
        <row r="653">
          <cell r="P653">
            <v>73941.508800000011</v>
          </cell>
        </row>
        <row r="768">
          <cell r="P768">
            <v>86583.652799999996</v>
          </cell>
        </row>
        <row r="883">
          <cell r="P883">
            <v>101637.17000000001</v>
          </cell>
        </row>
        <row r="998">
          <cell r="P998">
            <v>73941.508800000011</v>
          </cell>
        </row>
        <row r="1113">
          <cell r="P1113">
            <v>73941.508800000011</v>
          </cell>
        </row>
        <row r="1231">
          <cell r="P1231">
            <v>74255.358400000012</v>
          </cell>
        </row>
        <row r="1346">
          <cell r="P1346">
            <v>74993.118400000007</v>
          </cell>
        </row>
        <row r="1461">
          <cell r="P1461">
            <v>74993.118400000007</v>
          </cell>
        </row>
        <row r="1576">
          <cell r="P1576">
            <v>65108.816400000003</v>
          </cell>
        </row>
        <row r="1690">
          <cell r="P1690">
            <v>74255.358400000012</v>
          </cell>
        </row>
        <row r="1805">
          <cell r="P1805">
            <v>66975.940800000011</v>
          </cell>
        </row>
        <row r="1920">
          <cell r="P1920">
            <v>74255.358400000012</v>
          </cell>
        </row>
        <row r="2037">
          <cell r="P2037">
            <v>102212.40239999999</v>
          </cell>
        </row>
        <row r="2150">
          <cell r="P2150">
            <v>137598.35320000001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lesia bautista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Aluzinc"/>
      <sheetName val="Cubicación"/>
      <sheetName val="Análisis"/>
      <sheetName val="PRESUPUESTO DE TERMINACION"/>
      <sheetName val="Hoja1"/>
      <sheetName val="Analisis"/>
    </sheetNames>
    <sheetDataSet>
      <sheetData sheetId="0"/>
      <sheetData sheetId="1"/>
      <sheetData sheetId="2">
        <row r="55">
          <cell r="E55">
            <v>233.99</v>
          </cell>
        </row>
        <row r="1354">
          <cell r="E1354">
            <v>3839.94</v>
          </cell>
        </row>
      </sheetData>
      <sheetData sheetId="3">
        <row r="26">
          <cell r="E26">
            <v>133421.38</v>
          </cell>
        </row>
      </sheetData>
      <sheetData sheetId="4"/>
      <sheetData sheetId="5">
        <row r="87">
          <cell r="D87">
            <v>35.69</v>
          </cell>
        </row>
      </sheetData>
      <sheetData sheetId="6">
        <row r="10">
          <cell r="D10">
            <v>557</v>
          </cell>
        </row>
      </sheetData>
      <sheetData sheetId="7">
        <row r="73">
          <cell r="M73">
            <v>702.68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lesia bautista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Aluzinc"/>
      <sheetName val="Hoja1"/>
    </sheetNames>
    <sheetDataSet>
      <sheetData sheetId="0"/>
      <sheetData sheetId="1"/>
      <sheetData sheetId="2">
        <row r="55">
          <cell r="E55">
            <v>233.99</v>
          </cell>
        </row>
        <row r="1354">
          <cell r="E1354">
            <v>3839.94</v>
          </cell>
        </row>
      </sheetData>
      <sheetData sheetId="3">
        <row r="26">
          <cell r="E26">
            <v>133421.38</v>
          </cell>
        </row>
      </sheetData>
      <sheetData sheetId="4"/>
      <sheetData sheetId="5">
        <row r="87">
          <cell r="D87">
            <v>35.69</v>
          </cell>
        </row>
      </sheetData>
      <sheetData sheetId="6">
        <row r="10">
          <cell r="D10">
            <v>557</v>
          </cell>
        </row>
      </sheetData>
      <sheetData sheetId="7">
        <row r="73">
          <cell r="M73">
            <v>702.68</v>
          </cell>
        </row>
      </sheetData>
      <sheetData sheetId="8"/>
      <sheetData sheetId="9"/>
      <sheetData sheetId="1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NO"/>
      <sheetName val="Pres. no"/>
      <sheetName val="Analisis"/>
      <sheetName val="Pres no1"/>
      <sheetName val="Pres  ok"/>
      <sheetName val="Ins"/>
      <sheetName val="Análisis"/>
      <sheetName val="ZCol"/>
      <sheetName val="Pres. Adic.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Villas"/>
      <sheetName val="Piscina"/>
      <sheetName val="Análisis"/>
      <sheetName val="Palapas"/>
      <sheetName val="Presentación"/>
      <sheetName val="Pres. no"/>
    </sheetNames>
    <sheetDataSet>
      <sheetData sheetId="0">
        <row r="80">
          <cell r="E80">
            <v>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Villas"/>
      <sheetName val="Piscina"/>
      <sheetName val="Análisis"/>
      <sheetName val="Palapas"/>
      <sheetName val="Presentación"/>
      <sheetName val="Pres. no"/>
    </sheetNames>
    <sheetDataSet>
      <sheetData sheetId="0">
        <row r="80">
          <cell r="E80">
            <v>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>
            <v>0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>
            <v>0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>
            <v>0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dic. No. 1"/>
      <sheetName val="Adic. No. 2"/>
      <sheetName val="Adic. No. 3"/>
      <sheetName val="Part. No Ejecutables"/>
      <sheetName val="Orden de Cambio"/>
      <sheetName val="Aum. de Cant."/>
      <sheetName val="FB-162-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6">
          <cell r="C126">
            <v>55</v>
          </cell>
        </row>
        <row r="194">
          <cell r="C194">
            <v>18.22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6">
          <cell r="C126">
            <v>55</v>
          </cell>
        </row>
        <row r="194">
          <cell r="C194">
            <v>18.22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planta trata"/>
      <sheetName val="Anal. horm."/>
      <sheetName val="cuantias "/>
      <sheetName val="anal term"/>
      <sheetName val="Ana-Sanit."/>
      <sheetName val="Ana-Elect"/>
      <sheetName val="Ana-elect."/>
      <sheetName val="Volumenes"/>
      <sheetName val="M. O. exc."/>
      <sheetName val="subida materiales"/>
      <sheetName val="Mat"/>
      <sheetName val="Jornal"/>
      <sheetName val="Pu-Sanit."/>
      <sheetName val="PU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</sheetNames>
    <sheetDataSet>
      <sheetData sheetId="0"/>
      <sheetData sheetId="1"/>
      <sheetData sheetId="2">
        <row r="222">
          <cell r="F222">
            <v>6762.8600000000006</v>
          </cell>
        </row>
        <row r="229">
          <cell r="F229">
            <v>10047.64</v>
          </cell>
        </row>
      </sheetData>
      <sheetData sheetId="3"/>
      <sheetData sheetId="4"/>
      <sheetData sheetId="5"/>
      <sheetData sheetId="6"/>
      <sheetData sheetId="7"/>
      <sheetData sheetId="8">
        <row r="137">
          <cell r="J137">
            <v>203.6515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5">
          <cell r="D55">
            <v>8</v>
          </cell>
        </row>
        <row r="116">
          <cell r="D116">
            <v>400</v>
          </cell>
        </row>
      </sheetData>
      <sheetData sheetId="13" refreshError="1"/>
      <sheetData sheetId="14" refreshError="1">
        <row r="126">
          <cell r="C126">
            <v>55</v>
          </cell>
        </row>
        <row r="130">
          <cell r="C130">
            <v>240</v>
          </cell>
        </row>
        <row r="208">
          <cell r="C208">
            <v>2.7</v>
          </cell>
        </row>
        <row r="220">
          <cell r="C220">
            <v>80</v>
          </cell>
        </row>
        <row r="229">
          <cell r="C229">
            <v>30</v>
          </cell>
        </row>
        <row r="249">
          <cell r="C249">
            <v>922.5</v>
          </cell>
        </row>
      </sheetData>
      <sheetData sheetId="15" refreshError="1"/>
      <sheetData sheetId="16" refreshError="1"/>
      <sheetData sheetId="17" refreshError="1">
        <row r="451">
          <cell r="F451">
            <v>9641.9090502879881</v>
          </cell>
        </row>
      </sheetData>
      <sheetData sheetId="18" refreshError="1">
        <row r="237">
          <cell r="F237">
            <v>3684.95</v>
          </cell>
        </row>
        <row r="265">
          <cell r="F265">
            <v>2494.8049999999998</v>
          </cell>
        </row>
      </sheetData>
      <sheetData sheetId="19" refreshError="1">
        <row r="54">
          <cell r="D54">
            <v>510</v>
          </cell>
        </row>
        <row r="161">
          <cell r="D161">
            <v>5800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centro Plaza"/>
      <sheetName val="Precios"/>
      <sheetName val="Senalizacion"/>
      <sheetName val="DATA Staff"/>
      <sheetName val="Operating Cost Summary T 5.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PRESENTACION (2)"/>
      <sheetName val="PRESUPUESTO (2)"/>
      <sheetName val="P.U. Const"/>
      <sheetName val="Materiales"/>
      <sheetName val="Salarios"/>
      <sheetName val="Precios"/>
      <sheetName val="EQUIPOS"/>
      <sheetName val="COSTO INDIRECTO"/>
      <sheetName val="OPERADORES EQUIPOS"/>
      <sheetName val="Analisis"/>
      <sheetName val="Insumos (2)"/>
      <sheetName val="M.O."/>
      <sheetName val="Insumos"/>
      <sheetName val="Análisis"/>
      <sheetName val="v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K15">
            <v>145</v>
          </cell>
        </row>
      </sheetData>
      <sheetData sheetId="5" refreshError="1">
        <row r="14">
          <cell r="D14">
            <v>45</v>
          </cell>
        </row>
        <row r="16">
          <cell r="D16">
            <v>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Presupuesto general metalico"/>
      <sheetName val="Presupuesto general"/>
      <sheetName val="PRESUPUEST"/>
      <sheetName val="INSUMO"/>
      <sheetName val="propuesta "/>
      <sheetName val="Varios"/>
      <sheetName val="Herr+Equip"/>
      <sheetName val="M.O instalacion"/>
      <sheetName val="M.O Fabricacion"/>
      <sheetName val=" pintura"/>
      <sheetName val="Corte+Sold"/>
      <sheetName val="ANALISIS"/>
      <sheetName val="Comparacion"/>
      <sheetName val="peso "/>
      <sheetName val="peso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IOR Y PARQUE INSPIRACION"/>
      <sheetName val="Presup. completo"/>
      <sheetName val="Presup. PARTE  (1)"/>
      <sheetName val="Presup. PARTE  (2)"/>
      <sheetName val="Presp Electrico"/>
      <sheetName val="iNDICE"/>
      <sheetName val="Volumenes"/>
      <sheetName val="Area"/>
      <sheetName val="Puertas y Ventanas"/>
      <sheetName val="ANALISIS H-A "/>
      <sheetName val="Anal. Electr"/>
      <sheetName val="Listado Precio "/>
      <sheetName val="Jornal"/>
      <sheetName val="cuantia "/>
      <sheetName val="Pu-Sanit."/>
      <sheetName val="MUROS BLOCK"/>
      <sheetName val="anal term"/>
      <sheetName val="Anal. horm."/>
      <sheetName val="Ana-Sanit."/>
      <sheetName val="Mat"/>
      <sheetName val="PU-Elect."/>
      <sheetName val="anal aire"/>
      <sheetName val="climat."/>
      <sheetName val="peso-cuantia"/>
      <sheetName val="planta trata"/>
      <sheetName val="subida materiales"/>
      <sheetName val="cuantias "/>
      <sheetName val="M. O. exc."/>
      <sheetName val="Ana-elect."/>
      <sheetName val="puertas"/>
      <sheetName val="Cubicacion"/>
      <sheetName val="Septicos"/>
      <sheetName val="caseta"/>
      <sheetName val="calcul anal"/>
      <sheetName val="anal"/>
      <sheetName val="Mezcla"/>
      <sheetName val="Hoja2"/>
      <sheetName val="Hoja1"/>
      <sheetName val="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6">
          <cell r="C126">
            <v>55</v>
          </cell>
        </row>
        <row r="134">
          <cell r="C134">
            <v>3.82</v>
          </cell>
        </row>
        <row r="138">
          <cell r="C138">
            <v>2.97</v>
          </cell>
        </row>
        <row r="148">
          <cell r="C148">
            <v>21.88</v>
          </cell>
        </row>
        <row r="168">
          <cell r="C168">
            <v>74</v>
          </cell>
        </row>
        <row r="194">
          <cell r="C194">
            <v>18.22</v>
          </cell>
        </row>
        <row r="203">
          <cell r="C203">
            <v>5.6</v>
          </cell>
        </row>
        <row r="217">
          <cell r="C217">
            <v>6.58</v>
          </cell>
        </row>
        <row r="224">
          <cell r="C224">
            <v>7.5</v>
          </cell>
        </row>
        <row r="246">
          <cell r="C246">
            <v>207.5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17">
          <cell r="D17">
            <v>30</v>
          </cell>
        </row>
        <row r="54">
          <cell r="D54">
            <v>510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anal te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D"/>
      <sheetName val="MODULO .C"/>
      <sheetName val="OTROS"/>
      <sheetName val="TOTAL"/>
      <sheetName val="Precio"/>
      <sheetName val="Hormigon"/>
      <sheetName val="muros"/>
      <sheetName val="Pisos"/>
      <sheetName val="Sanitaria"/>
      <sheetName val="Electrica"/>
      <sheetName val="Hoja1"/>
      <sheetName val="Listado Equipos a utiliza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F9">
            <v>300</v>
          </cell>
        </row>
        <row r="23">
          <cell r="F23">
            <v>550</v>
          </cell>
        </row>
        <row r="24">
          <cell r="F24">
            <v>900</v>
          </cell>
        </row>
        <row r="25">
          <cell r="F25">
            <v>800</v>
          </cell>
        </row>
        <row r="137">
          <cell r="F137">
            <v>24</v>
          </cell>
        </row>
        <row r="143">
          <cell r="F143">
            <v>9.5</v>
          </cell>
        </row>
        <row r="149">
          <cell r="F149">
            <v>12</v>
          </cell>
        </row>
        <row r="151">
          <cell r="F151">
            <v>100</v>
          </cell>
        </row>
        <row r="154">
          <cell r="F154">
            <v>30</v>
          </cell>
        </row>
        <row r="155">
          <cell r="F155">
            <v>30</v>
          </cell>
        </row>
        <row r="160">
          <cell r="F160">
            <v>160</v>
          </cell>
        </row>
        <row r="170">
          <cell r="F170">
            <v>37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"/>
      <sheetName val="Pres. "/>
      <sheetName val="Pres.  (2)"/>
      <sheetName val="M.O."/>
    </sheetNames>
    <sheetDataSet>
      <sheetData sheetId="0"/>
      <sheetData sheetId="1">
        <row r="17">
          <cell r="E17">
            <v>30</v>
          </cell>
        </row>
        <row r="19">
          <cell r="E19">
            <v>298.98</v>
          </cell>
        </row>
        <row r="20">
          <cell r="E20">
            <v>66.19</v>
          </cell>
        </row>
        <row r="21">
          <cell r="E21">
            <v>107</v>
          </cell>
        </row>
        <row r="30">
          <cell r="E30">
            <v>34.11</v>
          </cell>
        </row>
        <row r="57">
          <cell r="E57">
            <v>40</v>
          </cell>
        </row>
        <row r="60">
          <cell r="E60">
            <v>2300</v>
          </cell>
        </row>
      </sheetData>
      <sheetData sheetId="2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Resumen (2)"/>
      <sheetName val="Pres. "/>
      <sheetName val="Resumen"/>
      <sheetName val="Analisis"/>
      <sheetName val="Materiales"/>
      <sheetName val="M.O."/>
      <sheetName val="MANO DE OBRA"/>
      <sheetName val="Estructurales SALON"/>
      <sheetName val="EST. ALM"/>
    </sheetNames>
    <sheetDataSet>
      <sheetData sheetId="0">
        <row r="4">
          <cell r="C4">
            <v>6800</v>
          </cell>
        </row>
      </sheetData>
      <sheetData sheetId="1">
        <row r="56">
          <cell r="C56">
            <v>350</v>
          </cell>
        </row>
      </sheetData>
      <sheetData sheetId="2">
        <row r="6">
          <cell r="E6">
            <v>725</v>
          </cell>
        </row>
      </sheetData>
      <sheetData sheetId="3">
        <row r="4">
          <cell r="B4" t="str">
            <v>REVESTIMIENTOS</v>
          </cell>
        </row>
      </sheetData>
      <sheetData sheetId="4">
        <row r="4">
          <cell r="B4" t="str">
            <v>REVESTIMIENTOS</v>
          </cell>
        </row>
        <row r="722">
          <cell r="F722">
            <v>259.61</v>
          </cell>
        </row>
      </sheetData>
      <sheetData sheetId="5">
        <row r="4">
          <cell r="C4">
            <v>6800</v>
          </cell>
        </row>
        <row r="6">
          <cell r="E6">
            <v>725</v>
          </cell>
        </row>
        <row r="9">
          <cell r="E9">
            <v>1029</v>
          </cell>
        </row>
        <row r="15">
          <cell r="E15">
            <v>310</v>
          </cell>
        </row>
        <row r="21">
          <cell r="E21">
            <v>377.54</v>
          </cell>
        </row>
        <row r="28">
          <cell r="E28">
            <v>457.75739999999996</v>
          </cell>
        </row>
        <row r="36">
          <cell r="E36">
            <v>736.32</v>
          </cell>
        </row>
        <row r="37">
          <cell r="E37">
            <v>483.8</v>
          </cell>
        </row>
        <row r="38">
          <cell r="E38">
            <v>847</v>
          </cell>
        </row>
        <row r="39">
          <cell r="E39">
            <v>1883.66</v>
          </cell>
        </row>
        <row r="42">
          <cell r="E42">
            <v>1014.8</v>
          </cell>
        </row>
        <row r="45">
          <cell r="E45">
            <v>1232</v>
          </cell>
        </row>
        <row r="46">
          <cell r="E46">
            <v>336.3</v>
          </cell>
        </row>
        <row r="55">
          <cell r="E55">
            <v>360.1</v>
          </cell>
        </row>
        <row r="56">
          <cell r="E56">
            <v>474.03</v>
          </cell>
        </row>
        <row r="57">
          <cell r="E57">
            <v>2236.1</v>
          </cell>
        </row>
        <row r="58">
          <cell r="E58">
            <v>4018.1</v>
          </cell>
        </row>
        <row r="59">
          <cell r="E59">
            <v>3555.26</v>
          </cell>
        </row>
        <row r="60">
          <cell r="E60">
            <v>2329.91</v>
          </cell>
        </row>
        <row r="63">
          <cell r="E63">
            <v>3321.7</v>
          </cell>
        </row>
        <row r="69">
          <cell r="E69">
            <v>984.01</v>
          </cell>
        </row>
        <row r="72">
          <cell r="E72">
            <v>86.15</v>
          </cell>
        </row>
        <row r="73">
          <cell r="E73">
            <v>61.8</v>
          </cell>
        </row>
        <row r="78">
          <cell r="F78">
            <v>171.78</v>
          </cell>
        </row>
        <row r="80">
          <cell r="F80">
            <v>336.60700000000003</v>
          </cell>
        </row>
        <row r="81">
          <cell r="F81">
            <v>433.53999999999996</v>
          </cell>
        </row>
        <row r="96">
          <cell r="F96">
            <v>281.80099999999999</v>
          </cell>
        </row>
        <row r="97">
          <cell r="F97">
            <v>606.95600000000002</v>
          </cell>
        </row>
        <row r="98">
          <cell r="F98">
            <v>987.32600000000002</v>
          </cell>
        </row>
        <row r="123">
          <cell r="F123">
            <v>67.484999999999999</v>
          </cell>
        </row>
        <row r="127">
          <cell r="F127">
            <v>431.08599999999996</v>
          </cell>
        </row>
        <row r="213">
          <cell r="F213">
            <v>6.9530000000000003</v>
          </cell>
        </row>
        <row r="214">
          <cell r="F214">
            <v>12.679</v>
          </cell>
        </row>
        <row r="218">
          <cell r="F218">
            <v>173.82499999999999</v>
          </cell>
        </row>
        <row r="258">
          <cell r="F258">
            <v>53.17</v>
          </cell>
        </row>
        <row r="262">
          <cell r="F262">
            <v>39.263999999999996</v>
          </cell>
        </row>
        <row r="295">
          <cell r="F295">
            <v>103.068</v>
          </cell>
        </row>
        <row r="296">
          <cell r="F296">
            <v>103.068</v>
          </cell>
        </row>
        <row r="433">
          <cell r="E433">
            <v>7.51</v>
          </cell>
        </row>
        <row r="464">
          <cell r="E464">
            <v>12.5</v>
          </cell>
        </row>
        <row r="473">
          <cell r="E473">
            <v>473.28</v>
          </cell>
        </row>
        <row r="482">
          <cell r="E482">
            <v>25.98</v>
          </cell>
        </row>
        <row r="540">
          <cell r="E540">
            <v>121.8</v>
          </cell>
        </row>
        <row r="541">
          <cell r="E541">
            <v>1209.5</v>
          </cell>
        </row>
        <row r="544">
          <cell r="E544">
            <v>1736.25</v>
          </cell>
        </row>
        <row r="566">
          <cell r="E566">
            <v>2832</v>
          </cell>
        </row>
        <row r="568">
          <cell r="E568">
            <v>1378</v>
          </cell>
        </row>
        <row r="572">
          <cell r="E572">
            <v>174</v>
          </cell>
        </row>
        <row r="573">
          <cell r="E573">
            <v>336.4</v>
          </cell>
        </row>
        <row r="582">
          <cell r="E582">
            <v>1500</v>
          </cell>
        </row>
        <row r="585">
          <cell r="E585">
            <v>550</v>
          </cell>
        </row>
        <row r="606">
          <cell r="E606">
            <v>117</v>
          </cell>
        </row>
        <row r="613">
          <cell r="E613">
            <v>163.44</v>
          </cell>
        </row>
        <row r="640">
          <cell r="E640">
            <v>198.14</v>
          </cell>
        </row>
        <row r="651">
          <cell r="E651">
            <v>25.18</v>
          </cell>
        </row>
        <row r="652">
          <cell r="E652">
            <v>29.24</v>
          </cell>
        </row>
        <row r="660">
          <cell r="E660">
            <v>2300</v>
          </cell>
        </row>
        <row r="661">
          <cell r="E661">
            <v>45</v>
          </cell>
        </row>
        <row r="708">
          <cell r="D708">
            <v>9078.8799999999992</v>
          </cell>
        </row>
        <row r="709">
          <cell r="D709">
            <v>13626</v>
          </cell>
        </row>
        <row r="746">
          <cell r="E746">
            <v>133.87</v>
          </cell>
        </row>
        <row r="755">
          <cell r="E755">
            <v>7.85</v>
          </cell>
        </row>
        <row r="758">
          <cell r="E758">
            <v>31.18</v>
          </cell>
        </row>
        <row r="766">
          <cell r="E766">
            <v>35.4</v>
          </cell>
        </row>
        <row r="767">
          <cell r="E767">
            <v>35.4</v>
          </cell>
        </row>
        <row r="817">
          <cell r="E817">
            <v>209.39</v>
          </cell>
        </row>
        <row r="822">
          <cell r="E822">
            <v>36.340000000000003</v>
          </cell>
        </row>
        <row r="823">
          <cell r="E823">
            <v>85.41</v>
          </cell>
        </row>
        <row r="881">
          <cell r="E881">
            <v>3487.52</v>
          </cell>
        </row>
      </sheetData>
      <sheetData sheetId="6">
        <row r="4">
          <cell r="C4">
            <v>433</v>
          </cell>
        </row>
        <row r="21">
          <cell r="C21">
            <v>15</v>
          </cell>
        </row>
        <row r="23">
          <cell r="C23">
            <v>12.5</v>
          </cell>
        </row>
        <row r="25">
          <cell r="C25">
            <v>13.89</v>
          </cell>
        </row>
        <row r="41">
          <cell r="C41">
            <v>1231.71</v>
          </cell>
        </row>
        <row r="51">
          <cell r="C51">
            <v>43.33</v>
          </cell>
        </row>
        <row r="53">
          <cell r="C53">
            <v>23.64</v>
          </cell>
        </row>
        <row r="55">
          <cell r="C55">
            <v>141.06</v>
          </cell>
        </row>
        <row r="58">
          <cell r="C58">
            <v>100</v>
          </cell>
        </row>
        <row r="61">
          <cell r="C61">
            <v>172.92</v>
          </cell>
        </row>
        <row r="63">
          <cell r="C63">
            <v>130</v>
          </cell>
        </row>
        <row r="66">
          <cell r="C66">
            <v>81.25</v>
          </cell>
        </row>
        <row r="67">
          <cell r="C67">
            <v>15.22</v>
          </cell>
        </row>
        <row r="68">
          <cell r="C68">
            <v>100</v>
          </cell>
        </row>
        <row r="69">
          <cell r="C69">
            <v>86.67</v>
          </cell>
        </row>
        <row r="73">
          <cell r="C73">
            <v>57.69</v>
          </cell>
        </row>
        <row r="78">
          <cell r="C78">
            <v>36.06</v>
          </cell>
        </row>
        <row r="110">
          <cell r="C110">
            <v>1.66</v>
          </cell>
        </row>
        <row r="111">
          <cell r="C111">
            <v>1.1100000000000001</v>
          </cell>
        </row>
        <row r="113">
          <cell r="C113">
            <v>0.55000000000000004</v>
          </cell>
        </row>
        <row r="114">
          <cell r="C114">
            <v>4.13</v>
          </cell>
        </row>
        <row r="115">
          <cell r="C115">
            <v>2.2200000000000002</v>
          </cell>
        </row>
        <row r="117">
          <cell r="C117">
            <v>1.1100000000000001</v>
          </cell>
        </row>
        <row r="134">
          <cell r="C134">
            <v>250</v>
          </cell>
        </row>
        <row r="144">
          <cell r="C144">
            <v>159.62</v>
          </cell>
        </row>
        <row r="163">
          <cell r="C163">
            <v>96.88</v>
          </cell>
        </row>
        <row r="164">
          <cell r="C164">
            <v>129.16999999999999</v>
          </cell>
        </row>
        <row r="165">
          <cell r="C165">
            <v>136.76</v>
          </cell>
        </row>
        <row r="175">
          <cell r="C175">
            <v>68.180000000000007</v>
          </cell>
        </row>
        <row r="189">
          <cell r="C189">
            <v>285.70999999999998</v>
          </cell>
        </row>
        <row r="276">
          <cell r="C276">
            <v>87.5</v>
          </cell>
        </row>
        <row r="277">
          <cell r="C277">
            <v>53.85</v>
          </cell>
        </row>
        <row r="279">
          <cell r="C279">
            <v>46.67</v>
          </cell>
        </row>
        <row r="489">
          <cell r="C489">
            <v>99.91</v>
          </cell>
        </row>
        <row r="505">
          <cell r="C505">
            <v>441.18</v>
          </cell>
        </row>
        <row r="506">
          <cell r="C506">
            <v>534.48</v>
          </cell>
        </row>
        <row r="507">
          <cell r="C507">
            <v>596.15</v>
          </cell>
        </row>
        <row r="508">
          <cell r="C508">
            <v>534.48</v>
          </cell>
        </row>
        <row r="509">
          <cell r="C509">
            <v>654.92999999999995</v>
          </cell>
        </row>
        <row r="513">
          <cell r="C513">
            <v>441.18</v>
          </cell>
        </row>
        <row r="514">
          <cell r="C514">
            <v>618.35</v>
          </cell>
        </row>
        <row r="516">
          <cell r="C516">
            <v>441.18</v>
          </cell>
        </row>
        <row r="517">
          <cell r="C517">
            <v>502.16</v>
          </cell>
        </row>
        <row r="522">
          <cell r="C522">
            <v>505.62</v>
          </cell>
        </row>
        <row r="528">
          <cell r="C528">
            <v>893.31</v>
          </cell>
        </row>
        <row r="538">
          <cell r="C538">
            <v>316.89999999999998</v>
          </cell>
        </row>
        <row r="551">
          <cell r="C551">
            <v>44.44</v>
          </cell>
        </row>
        <row r="557">
          <cell r="C557">
            <v>36.06</v>
          </cell>
        </row>
        <row r="563">
          <cell r="C563">
            <v>43.06</v>
          </cell>
        </row>
        <row r="566">
          <cell r="C566">
            <v>44.64</v>
          </cell>
        </row>
        <row r="570">
          <cell r="C570">
            <v>7.19</v>
          </cell>
        </row>
        <row r="594">
          <cell r="C594">
            <v>684.72</v>
          </cell>
        </row>
        <row r="595">
          <cell r="C595">
            <v>770.83</v>
          </cell>
        </row>
        <row r="603">
          <cell r="C603">
            <v>2343.75</v>
          </cell>
        </row>
        <row r="630">
          <cell r="C630">
            <v>598.61</v>
          </cell>
        </row>
        <row r="631">
          <cell r="C631">
            <v>684.72</v>
          </cell>
        </row>
        <row r="646">
          <cell r="C646">
            <v>598.61</v>
          </cell>
        </row>
        <row r="647">
          <cell r="C647">
            <v>770.83</v>
          </cell>
        </row>
        <row r="649">
          <cell r="C649">
            <v>684.72</v>
          </cell>
        </row>
        <row r="803">
          <cell r="C803">
            <v>341.67</v>
          </cell>
        </row>
        <row r="804">
          <cell r="C804">
            <v>341.67</v>
          </cell>
        </row>
        <row r="809">
          <cell r="C809">
            <v>856.95</v>
          </cell>
        </row>
        <row r="810">
          <cell r="C810">
            <v>1097.22</v>
          </cell>
        </row>
        <row r="820">
          <cell r="C820">
            <v>684.72</v>
          </cell>
        </row>
        <row r="834">
          <cell r="C834">
            <v>937.5</v>
          </cell>
        </row>
        <row r="838">
          <cell r="C838">
            <v>770.83</v>
          </cell>
        </row>
        <row r="852">
          <cell r="C852">
            <v>598.61</v>
          </cell>
        </row>
        <row r="856">
          <cell r="C856">
            <v>770.83</v>
          </cell>
        </row>
        <row r="866">
          <cell r="C866">
            <v>940.27</v>
          </cell>
        </row>
        <row r="868">
          <cell r="C868">
            <v>940.27</v>
          </cell>
        </row>
        <row r="953">
          <cell r="C953">
            <v>597.87</v>
          </cell>
        </row>
        <row r="954">
          <cell r="C954">
            <v>408.85</v>
          </cell>
        </row>
        <row r="959">
          <cell r="C959">
            <v>81.739999999999995</v>
          </cell>
        </row>
        <row r="961">
          <cell r="C961">
            <v>81.739999999999995</v>
          </cell>
        </row>
        <row r="965">
          <cell r="C965">
            <v>245.23</v>
          </cell>
        </row>
        <row r="967">
          <cell r="C967">
            <v>82.39</v>
          </cell>
        </row>
        <row r="969">
          <cell r="C969">
            <v>81.739999999999995</v>
          </cell>
        </row>
      </sheetData>
      <sheetData sheetId="7">
        <row r="4">
          <cell r="C4">
            <v>433</v>
          </cell>
        </row>
        <row r="8">
          <cell r="C8">
            <v>825</v>
          </cell>
        </row>
        <row r="9">
          <cell r="C9">
            <v>1032</v>
          </cell>
        </row>
      </sheetData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CONTRARO SEÑALIZACIONES"/>
      <sheetName val="Senalizacion"/>
      <sheetName val="A"/>
      <sheetName val="ANALISIS_STO_DGO"/>
      <sheetName val="PRES__BOCA_NUEVA"/>
      <sheetName val="CONTRARO_SEÑALIZACIONES"/>
      <sheetName val="ANALISIS_STO_DGO1"/>
      <sheetName val="PRES__BOCA_NUEVA1"/>
      <sheetName val="CONTRARO_SEÑALIZACIONES1"/>
      <sheetName val="Presup"/>
      <sheetName val="EDIFICIO COUN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773">
          <cell r="G773">
            <v>2.7450293706293705</v>
          </cell>
        </row>
        <row r="1453">
          <cell r="G1453">
            <v>1.18</v>
          </cell>
        </row>
        <row r="1534">
          <cell r="G1534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04">
          <cell r="G2304">
            <v>1.1582807182752932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32">
          <cell r="G2432">
            <v>1.499981906661326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"/>
      <sheetName val="Hoja1"/>
      <sheetName val="Factura"/>
      <sheetName val="Factura (593)"/>
      <sheetName val="Hoja2"/>
      <sheetName val="Factura (594)"/>
      <sheetName val="Factura (595)"/>
      <sheetName val="Factura (596)"/>
      <sheetName val="Macros"/>
      <sheetName val="ATW"/>
      <sheetName val="Lock"/>
      <sheetName val="TemplateInformation"/>
      <sheetName val="COTIZA~2"/>
    </sheetNames>
    <sheetDataSet>
      <sheetData sheetId="0" refreshError="1"/>
      <sheetData sheetId="1">
        <row r="22">
          <cell r="G22" t="str">
            <v>Tarjeta 1</v>
          </cell>
        </row>
        <row r="23">
          <cell r="G23" t="str">
            <v>Tarjeta 2</v>
          </cell>
        </row>
        <row r="24">
          <cell r="G24" t="str">
            <v>Tarjeta 3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Presupuesto (2)"/>
      <sheetName val="Presupuesto (3)"/>
      <sheetName val="Equipos"/>
      <sheetName val="Materiales"/>
      <sheetName val="ManodeObra"/>
      <sheetName val="Anal-Excavaciones"/>
      <sheetName val="Anal-Cimentaciones"/>
      <sheetName val="Analisis-Estructura"/>
      <sheetName val="Indirectos"/>
      <sheetName val="ANALISIS HORMIGON ARMADO"/>
      <sheetName val="LISTA DE MATERIALES"/>
    </sheetNames>
    <sheetDataSet>
      <sheetData sheetId="0" refreshError="1"/>
      <sheetData sheetId="1" refreshError="1"/>
      <sheetData sheetId="2" refreshError="1"/>
      <sheetData sheetId="3" refreshError="1">
        <row r="9">
          <cell r="E9">
            <v>700</v>
          </cell>
        </row>
        <row r="11">
          <cell r="E11">
            <v>900</v>
          </cell>
        </row>
        <row r="14">
          <cell r="E14">
            <v>375</v>
          </cell>
        </row>
        <row r="15">
          <cell r="E15">
            <v>125</v>
          </cell>
        </row>
      </sheetData>
      <sheetData sheetId="4" refreshError="1"/>
      <sheetData sheetId="5" refreshError="1">
        <row r="11">
          <cell r="E11">
            <v>60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Presentacion (3)"/>
      <sheetName val="Hoja Presentacion (2)"/>
      <sheetName val="Hoja Presentacion Plastbau"/>
      <sheetName val="Hoja Presentacion Convencional"/>
      <sheetName val="Hoja Presentacion"/>
      <sheetName val="Analisis Plastbau "/>
      <sheetName val="Plafond Sheetrock "/>
      <sheetName val="Plafond Sheetrock2"/>
      <sheetName val="Plafond Sheetrock suspendido"/>
      <sheetName val="Plafond Sheetrock susp. Antihum"/>
      <sheetName val="VILLA BPB FUNDACION B.N.P."/>
      <sheetName val="Resumen"/>
      <sheetName val="VILLA BPB 2 NIV. SIN MOD. 1 Y 2"/>
      <sheetName val="VILLA BPB 2 NIV. 5,3,y 19"/>
      <sheetName val="VILLA BPB 2 NIV. 4,23,22,21Y20"/>
      <sheetName val="VILLA BPB 3 NIV. 6, 27 Y 25"/>
      <sheetName val="VILLA BPB 3 NIV. 7,9,8,24Y26"/>
      <sheetName val="VILLA BPB 3 NIV. 10 A LA 18 Y28"/>
      <sheetName val="Análisis"/>
      <sheetName val="Insumos"/>
      <sheetName val="Hormigones Bavaro"/>
      <sheetName val="VILLA BPB PLASTBAU 3 niv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"/>
      <sheetName val="AP"/>
      <sheetName val="DS"/>
      <sheetName val="SPI"/>
      <sheetName val="GAS"/>
      <sheetName val="SR"/>
      <sheetName val="PS"/>
      <sheetName val="ANA"/>
      <sheetName val="PRE"/>
      <sheetName val="INS"/>
      <sheetName val="Volumenes"/>
      <sheetName val="anal term"/>
      <sheetName val="UASD"/>
      <sheetName val="Mat"/>
      <sheetName val="Pu-Sani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F23">
            <v>1410.898748844138</v>
          </cell>
        </row>
        <row r="31">
          <cell r="F31">
            <v>1227.220745809655</v>
          </cell>
        </row>
        <row r="47">
          <cell r="F47">
            <v>440.74290076551722</v>
          </cell>
        </row>
        <row r="55">
          <cell r="F55">
            <v>242.95387203310347</v>
          </cell>
        </row>
        <row r="63">
          <cell r="F63">
            <v>202.77272924689652</v>
          </cell>
        </row>
        <row r="71">
          <cell r="F71">
            <v>187.51543031586203</v>
          </cell>
        </row>
        <row r="79">
          <cell r="F79">
            <v>189.14171835103448</v>
          </cell>
        </row>
        <row r="86">
          <cell r="F86">
            <v>3635.9030649599999</v>
          </cell>
        </row>
        <row r="94">
          <cell r="F94">
            <v>618.59564639999996</v>
          </cell>
        </row>
        <row r="101">
          <cell r="F101">
            <v>417.42087300000003</v>
          </cell>
        </row>
        <row r="108">
          <cell r="F108">
            <v>223.72110431999999</v>
          </cell>
        </row>
        <row r="116">
          <cell r="F116">
            <v>199.71320112000001</v>
          </cell>
        </row>
        <row r="123">
          <cell r="F123">
            <v>154.86755471999999</v>
          </cell>
        </row>
        <row r="131">
          <cell r="F131">
            <v>138.22406172000001</v>
          </cell>
        </row>
        <row r="138">
          <cell r="F138">
            <v>107.55643571999998</v>
          </cell>
        </row>
        <row r="145">
          <cell r="F145">
            <v>2726.8876166400005</v>
          </cell>
        </row>
        <row r="152">
          <cell r="F152">
            <v>294.404742</v>
          </cell>
        </row>
        <row r="159">
          <cell r="F159">
            <v>155.92428288000002</v>
          </cell>
        </row>
        <row r="166">
          <cell r="F166">
            <v>107.16183648000001</v>
          </cell>
        </row>
        <row r="173">
          <cell r="F173">
            <v>69.333810479999997</v>
          </cell>
        </row>
        <row r="181">
          <cell r="F181">
            <v>204.93791243999996</v>
          </cell>
        </row>
        <row r="189">
          <cell r="F189">
            <v>188.09040923999999</v>
          </cell>
        </row>
        <row r="197">
          <cell r="F197">
            <v>123.36061968000001</v>
          </cell>
        </row>
        <row r="205">
          <cell r="F205">
            <v>86.68722348</v>
          </cell>
        </row>
        <row r="213">
          <cell r="F213">
            <v>78.793717860000001</v>
          </cell>
        </row>
        <row r="220">
          <cell r="F220">
            <v>103.83255648000001</v>
          </cell>
        </row>
        <row r="227">
          <cell r="F227">
            <v>219.23707824000002</v>
          </cell>
        </row>
        <row r="234">
          <cell r="F234">
            <v>127.67254524000001</v>
          </cell>
        </row>
        <row r="243">
          <cell r="F243">
            <v>2016.3287987999997</v>
          </cell>
        </row>
        <row r="253">
          <cell r="F253">
            <v>742.28838623999991</v>
          </cell>
        </row>
        <row r="262">
          <cell r="F262">
            <v>553.06074023999997</v>
          </cell>
        </row>
        <row r="271">
          <cell r="F271">
            <v>401.64257051999994</v>
          </cell>
        </row>
        <row r="283">
          <cell r="F283">
            <v>1426.8986258798468</v>
          </cell>
        </row>
        <row r="295">
          <cell r="F295">
            <v>657.86877369655178</v>
          </cell>
        </row>
        <row r="307">
          <cell r="F307">
            <v>445.88165835034488</v>
          </cell>
        </row>
        <row r="315">
          <cell r="F315">
            <v>6480.8095449600005</v>
          </cell>
        </row>
        <row r="323">
          <cell r="F323">
            <v>3422.1409020000001</v>
          </cell>
        </row>
        <row r="331">
          <cell r="F331">
            <v>1127.0965564800001</v>
          </cell>
        </row>
        <row r="339">
          <cell r="F339">
            <v>766.48749048000002</v>
          </cell>
        </row>
        <row r="350">
          <cell r="F350">
            <v>39097.911303187204</v>
          </cell>
        </row>
        <row r="361">
          <cell r="F361">
            <v>22202.431045965001</v>
          </cell>
        </row>
        <row r="369">
          <cell r="F369">
            <v>8843.9269564799997</v>
          </cell>
        </row>
        <row r="375">
          <cell r="F375">
            <v>35190</v>
          </cell>
        </row>
        <row r="381">
          <cell r="F381">
            <v>3519</v>
          </cell>
        </row>
        <row r="387">
          <cell r="F387">
            <v>52785</v>
          </cell>
        </row>
        <row r="393">
          <cell r="F393">
            <v>476578.17</v>
          </cell>
        </row>
        <row r="399">
          <cell r="F399">
            <v>728292.24</v>
          </cell>
        </row>
        <row r="405">
          <cell r="F405">
            <v>18228.419999999998</v>
          </cell>
        </row>
        <row r="417">
          <cell r="F417">
            <v>68153.857746724127</v>
          </cell>
        </row>
        <row r="435">
          <cell r="F435">
            <v>133707.19316706897</v>
          </cell>
        </row>
        <row r="446">
          <cell r="F446">
            <v>82680.289140000008</v>
          </cell>
        </row>
        <row r="456">
          <cell r="F456">
            <v>11699.130227586209</v>
          </cell>
        </row>
        <row r="462">
          <cell r="F462">
            <v>2111.4</v>
          </cell>
        </row>
        <row r="477">
          <cell r="F477">
            <v>6047.9969148</v>
          </cell>
        </row>
        <row r="491">
          <cell r="F491">
            <v>4683.0617400000001</v>
          </cell>
        </row>
        <row r="503">
          <cell r="F503">
            <v>6310.4134367999995</v>
          </cell>
        </row>
        <row r="510">
          <cell r="F510">
            <v>12027.445117200001</v>
          </cell>
        </row>
        <row r="517">
          <cell r="F517">
            <v>11276.166299999999</v>
          </cell>
        </row>
        <row r="528">
          <cell r="F528">
            <v>4609.2654947999999</v>
          </cell>
        </row>
        <row r="535">
          <cell r="F535">
            <v>2486.7600000000002</v>
          </cell>
        </row>
        <row r="542">
          <cell r="F542">
            <v>903.20999999999992</v>
          </cell>
        </row>
        <row r="549">
          <cell r="F549">
            <v>587.673</v>
          </cell>
        </row>
        <row r="556">
          <cell r="F556">
            <v>3870.9</v>
          </cell>
        </row>
        <row r="565">
          <cell r="F565">
            <v>254.08302090185677</v>
          </cell>
        </row>
        <row r="573">
          <cell r="F573">
            <v>190.27682395225463</v>
          </cell>
        </row>
        <row r="581">
          <cell r="F581">
            <v>124.78465409624859</v>
          </cell>
        </row>
        <row r="592">
          <cell r="F592">
            <v>1690.0711797071617</v>
          </cell>
        </row>
        <row r="603">
          <cell r="F603">
            <v>1083.6474009434485</v>
          </cell>
        </row>
        <row r="614">
          <cell r="F614">
            <v>621.72562094323598</v>
          </cell>
        </row>
        <row r="627">
          <cell r="F627">
            <v>1283.7080905986209</v>
          </cell>
        </row>
        <row r="634">
          <cell r="F634">
            <v>113.15626758620691</v>
          </cell>
        </row>
        <row r="642">
          <cell r="F642">
            <v>96.273508965517252</v>
          </cell>
        </row>
        <row r="649">
          <cell r="F649">
            <v>69.026424827586212</v>
          </cell>
        </row>
        <row r="656">
          <cell r="F656">
            <v>54.549459310344837</v>
          </cell>
        </row>
        <row r="663">
          <cell r="F663">
            <v>30.182995862068971</v>
          </cell>
        </row>
        <row r="670">
          <cell r="F670">
            <v>229.42022896551728</v>
          </cell>
        </row>
        <row r="677">
          <cell r="F677">
            <v>125.1852331034483</v>
          </cell>
        </row>
        <row r="684">
          <cell r="F684">
            <v>120.07819862068968</v>
          </cell>
        </row>
        <row r="690">
          <cell r="F690">
            <v>77.618060689655181</v>
          </cell>
        </row>
        <row r="697">
          <cell r="F697">
            <v>62.350560000000002</v>
          </cell>
        </row>
        <row r="704">
          <cell r="F704">
            <v>53.797754482758627</v>
          </cell>
        </row>
        <row r="711">
          <cell r="F711">
            <v>135.67871172413794</v>
          </cell>
        </row>
        <row r="718">
          <cell r="F718">
            <v>75.191164137931054</v>
          </cell>
        </row>
        <row r="725">
          <cell r="F725">
            <v>48.197321379310345</v>
          </cell>
        </row>
        <row r="732">
          <cell r="F732">
            <v>21.287892413793106</v>
          </cell>
        </row>
        <row r="739">
          <cell r="F739">
            <v>105.19478068965519</v>
          </cell>
        </row>
        <row r="767">
          <cell r="F767">
            <v>54.053528275862078</v>
          </cell>
        </row>
        <row r="774">
          <cell r="F774">
            <v>32.654631724137936</v>
          </cell>
        </row>
        <row r="781">
          <cell r="F781">
            <v>80.298198620689647</v>
          </cell>
        </row>
        <row r="788">
          <cell r="F788">
            <v>19.209202758620687</v>
          </cell>
        </row>
        <row r="795">
          <cell r="F795">
            <v>101.68654344827587</v>
          </cell>
        </row>
        <row r="803">
          <cell r="F803">
            <v>71.833183448275861</v>
          </cell>
        </row>
        <row r="810">
          <cell r="F810">
            <v>68.131005517241391</v>
          </cell>
        </row>
        <row r="820">
          <cell r="F820">
            <v>332.30096785145884</v>
          </cell>
        </row>
        <row r="831">
          <cell r="F831">
            <v>380.80813114058355</v>
          </cell>
        </row>
        <row r="843">
          <cell r="F843">
            <v>976.4479804774536</v>
          </cell>
        </row>
        <row r="851">
          <cell r="F851">
            <v>1937.6865434482756</v>
          </cell>
        </row>
        <row r="859">
          <cell r="F859">
            <v>2304.8865434482755</v>
          </cell>
        </row>
        <row r="872">
          <cell r="F872">
            <v>381.56355511094273</v>
          </cell>
        </row>
        <row r="885">
          <cell r="F885">
            <v>296.1585441219317</v>
          </cell>
        </row>
        <row r="896">
          <cell r="F896">
            <v>333.50696358384909</v>
          </cell>
        </row>
        <row r="908">
          <cell r="F908">
            <v>367.26163283398603</v>
          </cell>
        </row>
        <row r="932">
          <cell r="F932">
            <v>8321.5985463793095</v>
          </cell>
        </row>
        <row r="953">
          <cell r="F953">
            <v>80441.688113793105</v>
          </cell>
        </row>
        <row r="971">
          <cell r="F971">
            <v>40886.648677068966</v>
          </cell>
        </row>
        <row r="988">
          <cell r="F988">
            <v>84178.481248275872</v>
          </cell>
        </row>
        <row r="1000">
          <cell r="F1000">
            <v>403345.20959999994</v>
          </cell>
        </row>
        <row r="1011">
          <cell r="F1011">
            <v>25349.333759999998</v>
          </cell>
        </row>
        <row r="1035">
          <cell r="F1035">
            <v>598832.45457431034</v>
          </cell>
        </row>
        <row r="1046">
          <cell r="F1046">
            <v>1060.7343448275865</v>
          </cell>
        </row>
        <row r="1056">
          <cell r="F1056">
            <v>514.00111330049265</v>
          </cell>
        </row>
        <row r="1066">
          <cell r="F1066">
            <v>397.10618896551716</v>
          </cell>
        </row>
        <row r="1076">
          <cell r="F1076">
            <v>250.20072413793102</v>
          </cell>
        </row>
        <row r="1083">
          <cell r="F1083">
            <v>1389.4088275862068</v>
          </cell>
        </row>
        <row r="1090">
          <cell r="F1090">
            <v>428.27337931034486</v>
          </cell>
        </row>
        <row r="1097">
          <cell r="F1097">
            <v>387.65303999999998</v>
          </cell>
        </row>
        <row r="1104">
          <cell r="F1104">
            <v>307.59120000000001</v>
          </cell>
        </row>
        <row r="1111">
          <cell r="F1111">
            <v>1431.6157241379312</v>
          </cell>
        </row>
        <row r="1118">
          <cell r="F1118">
            <v>422.99751724137934</v>
          </cell>
        </row>
        <row r="1125">
          <cell r="F1125">
            <v>179.8056</v>
          </cell>
        </row>
        <row r="1132">
          <cell r="F1132">
            <v>98.776800000000009</v>
          </cell>
        </row>
        <row r="1139">
          <cell r="F1139">
            <v>656.37</v>
          </cell>
        </row>
        <row r="1146">
          <cell r="F1146">
            <v>266.95439999999996</v>
          </cell>
        </row>
        <row r="1153">
          <cell r="F1153">
            <v>465.68303999999995</v>
          </cell>
        </row>
        <row r="1168">
          <cell r="F1168">
            <v>1512.2024980842914</v>
          </cell>
        </row>
        <row r="1183">
          <cell r="F1183">
            <v>1402.7415172413794</v>
          </cell>
        </row>
        <row r="1198">
          <cell r="F1198">
            <v>771.20441379310341</v>
          </cell>
        </row>
        <row r="1212">
          <cell r="F1212">
            <v>624.76714068965521</v>
          </cell>
        </row>
        <row r="1223">
          <cell r="F1223">
            <v>1897.3635165517239</v>
          </cell>
        </row>
        <row r="1230">
          <cell r="F1230">
            <v>18298.8</v>
          </cell>
        </row>
        <row r="1245">
          <cell r="F1245">
            <v>103929.65737405173</v>
          </cell>
        </row>
        <row r="1252">
          <cell r="F1252">
            <v>26040.6</v>
          </cell>
        </row>
        <row r="1259">
          <cell r="F1259">
            <v>11226.748320000001</v>
          </cell>
        </row>
        <row r="1266">
          <cell r="F1266">
            <v>4490.6968799999995</v>
          </cell>
        </row>
        <row r="1272">
          <cell r="F1272">
            <v>2307924.42</v>
          </cell>
        </row>
        <row r="1278">
          <cell r="F1278">
            <v>55324.545000000006</v>
          </cell>
        </row>
        <row r="1290">
          <cell r="F1290">
            <v>60077.700635862057</v>
          </cell>
        </row>
        <row r="1301">
          <cell r="F1301">
            <v>58335.252550344834</v>
          </cell>
        </row>
        <row r="1309">
          <cell r="F1309">
            <v>15139.192568275863</v>
          </cell>
        </row>
        <row r="1321">
          <cell r="F1321">
            <v>13387.701045517242</v>
          </cell>
        </row>
        <row r="1333">
          <cell r="F1333">
            <v>14654.54104551724</v>
          </cell>
        </row>
        <row r="1343">
          <cell r="F1343">
            <v>274.28906229848275</v>
          </cell>
        </row>
        <row r="1352">
          <cell r="F1352">
            <v>216.52755332413795</v>
          </cell>
        </row>
        <row r="1361">
          <cell r="F1361">
            <v>100.99474632165519</v>
          </cell>
        </row>
        <row r="1370">
          <cell r="F1370">
            <v>62.204560588965521</v>
          </cell>
        </row>
        <row r="1379">
          <cell r="F1379">
            <v>40.12538440606896</v>
          </cell>
        </row>
        <row r="1385">
          <cell r="F1385">
            <v>440.64</v>
          </cell>
        </row>
        <row r="1391">
          <cell r="F1391">
            <v>257.03999999999996</v>
          </cell>
        </row>
        <row r="1397">
          <cell r="F1397">
            <v>73.44</v>
          </cell>
        </row>
        <row r="1403">
          <cell r="F1403">
            <v>17.135999999999999</v>
          </cell>
        </row>
        <row r="1409">
          <cell r="F1409">
            <v>11.427517241379311</v>
          </cell>
        </row>
        <row r="1415">
          <cell r="F1415">
            <v>541.00800000000004</v>
          </cell>
        </row>
        <row r="1421">
          <cell r="F1421">
            <v>491.43599999999998</v>
          </cell>
        </row>
        <row r="1427">
          <cell r="F1427">
            <v>161.56799999999998</v>
          </cell>
        </row>
        <row r="1433">
          <cell r="F1433">
            <v>145.41331034482761</v>
          </cell>
        </row>
        <row r="1439">
          <cell r="F1439">
            <v>540.57537931034483</v>
          </cell>
        </row>
        <row r="1445">
          <cell r="F1445">
            <v>200.60937931034482</v>
          </cell>
        </row>
        <row r="1451">
          <cell r="F1451">
            <v>177.72268965517242</v>
          </cell>
        </row>
        <row r="1457">
          <cell r="F1457">
            <v>323.13599999999997</v>
          </cell>
        </row>
        <row r="1463">
          <cell r="F1463">
            <v>187.72572413793102</v>
          </cell>
        </row>
        <row r="1469">
          <cell r="F1469">
            <v>168.95420689655174</v>
          </cell>
        </row>
        <row r="1475">
          <cell r="F1475">
            <v>67.320000000000007</v>
          </cell>
        </row>
        <row r="1481">
          <cell r="F1481">
            <v>61.2</v>
          </cell>
        </row>
        <row r="1487">
          <cell r="F1487">
            <v>45.9</v>
          </cell>
        </row>
        <row r="1498">
          <cell r="F1498">
            <v>427.65732744827579</v>
          </cell>
        </row>
        <row r="1504">
          <cell r="F1504">
            <v>321.19448275862067</v>
          </cell>
        </row>
        <row r="1510">
          <cell r="F1510">
            <v>321.19448275862067</v>
          </cell>
        </row>
        <row r="1516">
          <cell r="F1516">
            <v>321.19448275862067</v>
          </cell>
        </row>
        <row r="1522">
          <cell r="F1522">
            <v>21504.959999999999</v>
          </cell>
        </row>
        <row r="1529">
          <cell r="F1529">
            <v>14942.23704</v>
          </cell>
        </row>
        <row r="1536">
          <cell r="F1536">
            <v>12327.356879999999</v>
          </cell>
        </row>
        <row r="1542">
          <cell r="F1542">
            <v>6545.854080000001</v>
          </cell>
        </row>
        <row r="1554">
          <cell r="F1554">
            <v>594.56793184912476</v>
          </cell>
        </row>
        <row r="1565">
          <cell r="F1565">
            <v>403.09862571649876</v>
          </cell>
        </row>
        <row r="1576">
          <cell r="F1576">
            <v>206.50758178758625</v>
          </cell>
        </row>
        <row r="1587">
          <cell r="F1587">
            <v>186.10758178758624</v>
          </cell>
        </row>
        <row r="1594">
          <cell r="F1594">
            <v>413.47943999999995</v>
          </cell>
        </row>
        <row r="1601">
          <cell r="F1601">
            <v>223.58807999999999</v>
          </cell>
        </row>
        <row r="1608">
          <cell r="F1608">
            <v>53.58672</v>
          </cell>
        </row>
        <row r="1615">
          <cell r="F1615">
            <v>35.906040000000004</v>
          </cell>
        </row>
        <row r="1622">
          <cell r="F1622">
            <v>95.068079999999995</v>
          </cell>
        </row>
        <row r="1629">
          <cell r="F1629">
            <v>45.018720000000002</v>
          </cell>
        </row>
        <row r="1636">
          <cell r="F1636">
            <v>28.56204</v>
          </cell>
        </row>
        <row r="1643">
          <cell r="F1643">
            <v>216.88056</v>
          </cell>
        </row>
        <row r="1650">
          <cell r="F1650">
            <v>176.32944000000001</v>
          </cell>
        </row>
        <row r="1657">
          <cell r="F1657">
            <v>143.89344</v>
          </cell>
        </row>
        <row r="1664">
          <cell r="F1664">
            <v>75.484080000000006</v>
          </cell>
        </row>
        <row r="1672">
          <cell r="F1672">
            <v>59.57208</v>
          </cell>
        </row>
        <row r="1679">
          <cell r="F1679">
            <v>21.762720000000002</v>
          </cell>
        </row>
        <row r="1686">
          <cell r="F1686">
            <v>126.83088000000001</v>
          </cell>
        </row>
        <row r="1693">
          <cell r="F1693">
            <v>58.727520000000005</v>
          </cell>
        </row>
        <row r="1700">
          <cell r="F1700">
            <v>43.250039999999998</v>
          </cell>
        </row>
        <row r="1707">
          <cell r="F1707">
            <v>211.55615999999998</v>
          </cell>
        </row>
        <row r="1714">
          <cell r="F1714">
            <v>158.66712000000001</v>
          </cell>
        </row>
        <row r="1721">
          <cell r="F1721">
            <v>105.77807999999999</v>
          </cell>
        </row>
        <row r="1728">
          <cell r="F1728">
            <v>54.657719999999998</v>
          </cell>
        </row>
        <row r="1735">
          <cell r="F1735">
            <v>148.31208000000001</v>
          </cell>
        </row>
        <row r="1742">
          <cell r="F1742">
            <v>51.206040000000002</v>
          </cell>
        </row>
      </sheetData>
      <sheetData sheetId="8">
        <row r="22">
          <cell r="F22">
            <v>657.84482758620697</v>
          </cell>
        </row>
        <row r="28">
          <cell r="F28">
            <v>508.82758620689657</v>
          </cell>
        </row>
        <row r="36">
          <cell r="F36">
            <v>415.55700000000002</v>
          </cell>
        </row>
        <row r="42">
          <cell r="F42">
            <v>82.03</v>
          </cell>
        </row>
        <row r="51">
          <cell r="F51">
            <v>2089.2241379310344</v>
          </cell>
        </row>
        <row r="58">
          <cell r="F58">
            <v>2547.6465517241381</v>
          </cell>
        </row>
        <row r="65">
          <cell r="F65">
            <v>2561.8551724137933</v>
          </cell>
        </row>
        <row r="71">
          <cell r="F71">
            <v>2982.2086206896552</v>
          </cell>
        </row>
        <row r="78">
          <cell r="F78">
            <v>5033.9086206896554</v>
          </cell>
        </row>
        <row r="90">
          <cell r="F90">
            <v>11014.941954022988</v>
          </cell>
        </row>
        <row r="102">
          <cell r="F102">
            <v>6669.4137931034493</v>
          </cell>
        </row>
        <row r="112">
          <cell r="F112">
            <v>649.28112068965515</v>
          </cell>
        </row>
        <row r="122">
          <cell r="F122">
            <v>770.53810344827593</v>
          </cell>
        </row>
        <row r="129">
          <cell r="F129">
            <v>133.32117241379311</v>
          </cell>
        </row>
        <row r="135">
          <cell r="F135">
            <v>118.67077586206896</v>
          </cell>
        </row>
        <row r="143">
          <cell r="F143">
            <v>104.9655172413793</v>
          </cell>
        </row>
        <row r="150">
          <cell r="F150">
            <v>93.715517241379317</v>
          </cell>
        </row>
        <row r="157">
          <cell r="F157">
            <v>72.387931034482762</v>
          </cell>
        </row>
        <row r="164">
          <cell r="F164">
            <v>57.913793103448278</v>
          </cell>
        </row>
        <row r="171">
          <cell r="F171">
            <v>57.068965517241381</v>
          </cell>
        </row>
        <row r="178">
          <cell r="F178">
            <v>55.594827586206897</v>
          </cell>
        </row>
        <row r="185">
          <cell r="F185">
            <v>53.344827586206897</v>
          </cell>
        </row>
        <row r="192">
          <cell r="F192">
            <v>222.5344827586207</v>
          </cell>
        </row>
        <row r="199">
          <cell r="F199">
            <v>218.39655172413794</v>
          </cell>
        </row>
        <row r="206">
          <cell r="F206">
            <v>198.39655172413794</v>
          </cell>
        </row>
        <row r="213">
          <cell r="F213">
            <v>193.24137931034483</v>
          </cell>
        </row>
        <row r="220">
          <cell r="F220">
            <v>188.39655172413794</v>
          </cell>
        </row>
        <row r="227">
          <cell r="F227">
            <v>402.16967999999997</v>
          </cell>
        </row>
        <row r="233">
          <cell r="F233">
            <v>266.70632999999998</v>
          </cell>
        </row>
        <row r="239">
          <cell r="F239">
            <v>119.19951999999999</v>
          </cell>
        </row>
        <row r="245">
          <cell r="F245">
            <v>83.403374999999997</v>
          </cell>
        </row>
        <row r="251">
          <cell r="F251">
            <v>50.599560000000004</v>
          </cell>
        </row>
        <row r="257">
          <cell r="F257">
            <v>36.835260000000005</v>
          </cell>
        </row>
        <row r="263">
          <cell r="F263">
            <v>24.307634999999998</v>
          </cell>
        </row>
        <row r="269">
          <cell r="F269">
            <v>17.858692499999997</v>
          </cell>
        </row>
      </sheetData>
      <sheetData sheetId="9">
        <row r="17">
          <cell r="E17">
            <v>1235</v>
          </cell>
        </row>
        <row r="18">
          <cell r="E18">
            <v>344.82758620689657</v>
          </cell>
        </row>
        <row r="19">
          <cell r="E19">
            <v>474.13793103448279</v>
          </cell>
        </row>
        <row r="20">
          <cell r="E20">
            <v>431.0344827586207</v>
          </cell>
        </row>
        <row r="21">
          <cell r="E21">
            <v>0.43103448275862072</v>
          </cell>
        </row>
        <row r="22">
          <cell r="E22">
            <v>118.10344827586208</v>
          </cell>
        </row>
        <row r="23">
          <cell r="E23">
            <v>768.62068965517244</v>
          </cell>
        </row>
        <row r="24">
          <cell r="E24">
            <v>12.715517241379311</v>
          </cell>
        </row>
        <row r="25">
          <cell r="E25">
            <v>16.163793103448278</v>
          </cell>
        </row>
        <row r="26">
          <cell r="E26">
            <v>30.172413793103452</v>
          </cell>
        </row>
        <row r="27">
          <cell r="E27">
            <v>38.793103448275865</v>
          </cell>
        </row>
        <row r="28">
          <cell r="E28">
            <v>43.103448275862071</v>
          </cell>
        </row>
        <row r="29">
          <cell r="E29">
            <v>43.103448275862071</v>
          </cell>
        </row>
        <row r="30">
          <cell r="E30">
            <v>120.68965517241381</v>
          </cell>
        </row>
        <row r="31">
          <cell r="E31">
            <v>386</v>
          </cell>
        </row>
        <row r="32">
          <cell r="E32">
            <v>431.0344827586207</v>
          </cell>
        </row>
        <row r="35">
          <cell r="E35">
            <v>900</v>
          </cell>
        </row>
        <row r="36">
          <cell r="E36">
            <v>48.46551724137931</v>
          </cell>
        </row>
        <row r="37">
          <cell r="E37">
            <v>37.215517241379317</v>
          </cell>
        </row>
        <row r="38">
          <cell r="E38">
            <v>30.293103448275865</v>
          </cell>
        </row>
        <row r="39">
          <cell r="E39">
            <v>15.818965517241381</v>
          </cell>
        </row>
        <row r="40">
          <cell r="E40">
            <v>14.974137931034484</v>
          </cell>
        </row>
        <row r="41">
          <cell r="E41">
            <v>13.5</v>
          </cell>
        </row>
        <row r="42">
          <cell r="E42">
            <v>11.25</v>
          </cell>
        </row>
        <row r="43">
          <cell r="E43">
            <v>49.137931034482762</v>
          </cell>
        </row>
        <row r="44">
          <cell r="E44">
            <v>45</v>
          </cell>
        </row>
        <row r="45">
          <cell r="E45">
            <v>25</v>
          </cell>
        </row>
        <row r="46">
          <cell r="E46">
            <v>19.844827586206897</v>
          </cell>
        </row>
        <row r="47">
          <cell r="E47">
            <v>15</v>
          </cell>
        </row>
        <row r="48">
          <cell r="E48">
            <v>89</v>
          </cell>
        </row>
        <row r="49">
          <cell r="E49">
            <v>64.862068965517238</v>
          </cell>
        </row>
        <row r="50">
          <cell r="E50">
            <v>9</v>
          </cell>
        </row>
        <row r="51">
          <cell r="E51">
            <v>8.0344827586206904</v>
          </cell>
        </row>
        <row r="52">
          <cell r="E52">
            <v>3</v>
          </cell>
        </row>
        <row r="53">
          <cell r="E53">
            <v>1.6293103448275863</v>
          </cell>
        </row>
        <row r="54">
          <cell r="E54">
            <v>500</v>
          </cell>
        </row>
        <row r="55">
          <cell r="E55">
            <v>4.1982758620689662</v>
          </cell>
        </row>
        <row r="58">
          <cell r="E58">
            <v>211.04</v>
          </cell>
        </row>
        <row r="59">
          <cell r="E59">
            <v>206.51</v>
          </cell>
        </row>
        <row r="60">
          <cell r="E60">
            <v>108.82</v>
          </cell>
        </row>
        <row r="61">
          <cell r="E61">
            <v>69.64</v>
          </cell>
        </row>
        <row r="62">
          <cell r="E62">
            <v>27.69</v>
          </cell>
        </row>
        <row r="63">
          <cell r="E63">
            <v>18.09</v>
          </cell>
        </row>
        <row r="64">
          <cell r="E64">
            <v>12.19</v>
          </cell>
        </row>
        <row r="65">
          <cell r="E65">
            <v>9.14</v>
          </cell>
        </row>
        <row r="66">
          <cell r="E66">
            <v>1764</v>
          </cell>
        </row>
        <row r="67">
          <cell r="E67">
            <v>449.33</v>
          </cell>
        </row>
        <row r="68">
          <cell r="E68">
            <v>216.39</v>
          </cell>
        </row>
        <row r="69">
          <cell r="E69">
            <v>216.39</v>
          </cell>
        </row>
        <row r="70">
          <cell r="E70">
            <v>90.82</v>
          </cell>
        </row>
        <row r="71">
          <cell r="E71">
            <v>30.98</v>
          </cell>
        </row>
        <row r="72">
          <cell r="E72">
            <v>25.13</v>
          </cell>
        </row>
        <row r="73">
          <cell r="E73">
            <v>16.02</v>
          </cell>
        </row>
        <row r="74">
          <cell r="E74">
            <v>14.95</v>
          </cell>
        </row>
        <row r="75">
          <cell r="E75">
            <v>14.95</v>
          </cell>
        </row>
        <row r="76">
          <cell r="E76">
            <v>1423.51</v>
          </cell>
        </row>
        <row r="77">
          <cell r="E77">
            <v>377.74</v>
          </cell>
        </row>
        <row r="78">
          <cell r="E78">
            <v>134.12</v>
          </cell>
        </row>
        <row r="79">
          <cell r="E79">
            <v>73.72</v>
          </cell>
        </row>
        <row r="80">
          <cell r="E80">
            <v>26.19</v>
          </cell>
        </row>
        <row r="81">
          <cell r="E81">
            <v>13.88</v>
          </cell>
        </row>
        <row r="82">
          <cell r="E82">
            <v>8.0299999999999994</v>
          </cell>
        </row>
        <row r="83">
          <cell r="E83">
            <v>33.43</v>
          </cell>
        </row>
        <row r="84">
          <cell r="E84">
            <v>33.43</v>
          </cell>
        </row>
        <row r="85">
          <cell r="E85">
            <v>13.35</v>
          </cell>
        </row>
        <row r="86">
          <cell r="E86">
            <v>9.68</v>
          </cell>
        </row>
        <row r="87">
          <cell r="E87">
            <v>9.68</v>
          </cell>
        </row>
        <row r="89">
          <cell r="E89">
            <v>2296.38</v>
          </cell>
        </row>
        <row r="90">
          <cell r="E90">
            <v>1148.19</v>
          </cell>
        </row>
        <row r="91">
          <cell r="E91">
            <v>382.73</v>
          </cell>
        </row>
        <row r="92">
          <cell r="E92">
            <v>142.28</v>
          </cell>
        </row>
        <row r="93">
          <cell r="E93">
            <v>80</v>
          </cell>
        </row>
        <row r="94">
          <cell r="E94">
            <v>11.16</v>
          </cell>
        </row>
        <row r="95">
          <cell r="E95">
            <v>4058.79</v>
          </cell>
        </row>
        <row r="96">
          <cell r="E96">
            <v>5081.43</v>
          </cell>
        </row>
        <row r="97">
          <cell r="E97">
            <v>4023.22</v>
          </cell>
        </row>
        <row r="98">
          <cell r="E98">
            <v>1359.37</v>
          </cell>
        </row>
        <row r="99">
          <cell r="E99">
            <v>995.96</v>
          </cell>
        </row>
        <row r="100">
          <cell r="E100">
            <v>541.16999999999996</v>
          </cell>
        </row>
        <row r="101">
          <cell r="E101">
            <v>406.09</v>
          </cell>
        </row>
        <row r="102">
          <cell r="E102">
            <v>360.78</v>
          </cell>
        </row>
        <row r="103">
          <cell r="E103">
            <v>270.58999999999997</v>
          </cell>
        </row>
        <row r="104">
          <cell r="E104">
            <v>5175</v>
          </cell>
        </row>
        <row r="105">
          <cell r="E105">
            <v>2760</v>
          </cell>
        </row>
        <row r="106">
          <cell r="E106">
            <v>1863.6</v>
          </cell>
        </row>
        <row r="107">
          <cell r="E107">
            <v>562.6</v>
          </cell>
        </row>
        <row r="108">
          <cell r="E108">
            <v>417.6</v>
          </cell>
        </row>
        <row r="109">
          <cell r="E109">
            <v>34436.03</v>
          </cell>
        </row>
        <row r="110">
          <cell r="E110">
            <v>13774.41</v>
          </cell>
        </row>
        <row r="111">
          <cell r="E111">
            <v>9156.27</v>
          </cell>
        </row>
        <row r="112">
          <cell r="E112">
            <v>4140</v>
          </cell>
        </row>
        <row r="113">
          <cell r="E113">
            <v>5175</v>
          </cell>
        </row>
        <row r="114">
          <cell r="E114">
            <v>34336</v>
          </cell>
        </row>
        <row r="115">
          <cell r="E115">
            <v>6867.2</v>
          </cell>
        </row>
        <row r="116">
          <cell r="E116">
            <v>5500</v>
          </cell>
        </row>
        <row r="117">
          <cell r="E117">
            <v>30000</v>
          </cell>
        </row>
        <row r="118">
          <cell r="E118">
            <v>3000</v>
          </cell>
        </row>
        <row r="119">
          <cell r="E119">
            <v>135430</v>
          </cell>
        </row>
        <row r="120">
          <cell r="E120">
            <v>45000</v>
          </cell>
        </row>
        <row r="121">
          <cell r="E121">
            <v>206960</v>
          </cell>
        </row>
        <row r="122">
          <cell r="E122">
            <v>5180</v>
          </cell>
        </row>
        <row r="123">
          <cell r="E123">
            <v>600</v>
          </cell>
        </row>
        <row r="124">
          <cell r="E124">
            <v>1725</v>
          </cell>
        </row>
        <row r="127">
          <cell r="E127">
            <v>4725.9675999999999</v>
          </cell>
        </row>
        <row r="128">
          <cell r="E128">
            <v>3562.34</v>
          </cell>
        </row>
        <row r="129">
          <cell r="E129">
            <v>2398.7175999999999</v>
          </cell>
        </row>
        <row r="130">
          <cell r="E130">
            <v>8700</v>
          </cell>
        </row>
        <row r="131">
          <cell r="E131">
            <v>5425</v>
          </cell>
        </row>
        <row r="132">
          <cell r="E132">
            <v>2150</v>
          </cell>
        </row>
        <row r="133">
          <cell r="E133">
            <v>3000</v>
          </cell>
        </row>
        <row r="134">
          <cell r="E134">
            <v>975</v>
          </cell>
        </row>
        <row r="135">
          <cell r="E135">
            <v>1400.0039999999999</v>
          </cell>
        </row>
        <row r="136">
          <cell r="E136">
            <v>1553.5763999999999</v>
          </cell>
        </row>
        <row r="137">
          <cell r="E137">
            <v>1173.4675999999999</v>
          </cell>
        </row>
        <row r="138">
          <cell r="E138">
            <v>2000</v>
          </cell>
        </row>
        <row r="139">
          <cell r="E139">
            <v>650</v>
          </cell>
        </row>
        <row r="140">
          <cell r="E140">
            <v>55</v>
          </cell>
        </row>
        <row r="141">
          <cell r="E141">
            <v>10</v>
          </cell>
        </row>
        <row r="142">
          <cell r="E142">
            <v>11.6</v>
          </cell>
        </row>
        <row r="143">
          <cell r="E143">
            <v>45</v>
          </cell>
        </row>
        <row r="144">
          <cell r="E144">
            <v>126</v>
          </cell>
        </row>
        <row r="145">
          <cell r="E145">
            <v>120</v>
          </cell>
        </row>
        <row r="146">
          <cell r="E146">
            <v>47</v>
          </cell>
        </row>
        <row r="147">
          <cell r="E147">
            <v>375</v>
          </cell>
        </row>
        <row r="150">
          <cell r="E150">
            <v>2939.2241379310349</v>
          </cell>
        </row>
        <row r="151">
          <cell r="E151">
            <v>1731.4655172413795</v>
          </cell>
        </row>
        <row r="152">
          <cell r="E152">
            <v>805.60344827586209</v>
          </cell>
        </row>
        <row r="153">
          <cell r="E153">
            <v>499.13793103448279</v>
          </cell>
        </row>
        <row r="154">
          <cell r="E154">
            <v>226.29310344827587</v>
          </cell>
        </row>
        <row r="155">
          <cell r="E155">
            <v>80.887931034482762</v>
          </cell>
        </row>
        <row r="156">
          <cell r="E156">
            <v>67.094827586206904</v>
          </cell>
        </row>
        <row r="157">
          <cell r="E157">
            <v>47.724137931034484</v>
          </cell>
        </row>
        <row r="158">
          <cell r="E158">
            <v>35.896551724137936</v>
          </cell>
        </row>
        <row r="159">
          <cell r="E159">
            <v>18.879310344827587</v>
          </cell>
        </row>
        <row r="160">
          <cell r="E160">
            <v>170.09482758620692</v>
          </cell>
        </row>
        <row r="161">
          <cell r="E161">
            <v>90.715517241379317</v>
          </cell>
        </row>
        <row r="162">
          <cell r="E162">
            <v>86.543103448275872</v>
          </cell>
        </row>
        <row r="163">
          <cell r="E163">
            <v>51.853448275862071</v>
          </cell>
        </row>
        <row r="164">
          <cell r="E164">
            <v>54.767241379310349</v>
          </cell>
        </row>
        <row r="165">
          <cell r="E165">
            <v>42.27</v>
          </cell>
        </row>
        <row r="166">
          <cell r="E166">
            <v>38.172413793103452</v>
          </cell>
        </row>
        <row r="167">
          <cell r="E167">
            <v>68.603448275862078</v>
          </cell>
        </row>
        <row r="168">
          <cell r="E168">
            <v>36.586206896551722</v>
          </cell>
        </row>
        <row r="169">
          <cell r="E169">
            <v>23.03448275862069</v>
          </cell>
        </row>
        <row r="170">
          <cell r="E170">
            <v>7.3275862068965525</v>
          </cell>
        </row>
        <row r="171">
          <cell r="E171">
            <v>93.508620689655174</v>
          </cell>
        </row>
        <row r="172">
          <cell r="E172">
            <v>49.87068965517242</v>
          </cell>
        </row>
        <row r="173">
          <cell r="E173">
            <v>30.706896551724139</v>
          </cell>
        </row>
        <row r="174">
          <cell r="E174">
            <v>11.612068965517242</v>
          </cell>
        </row>
        <row r="175">
          <cell r="E175">
            <v>35.491379310344833</v>
          </cell>
        </row>
        <row r="176">
          <cell r="E176">
            <v>18.008620689655174</v>
          </cell>
        </row>
        <row r="177">
          <cell r="E177">
            <v>54.043103448275865</v>
          </cell>
        </row>
        <row r="178">
          <cell r="E178">
            <v>9.9137931034482758</v>
          </cell>
        </row>
        <row r="179">
          <cell r="E179">
            <v>71.517241379310349</v>
          </cell>
        </row>
        <row r="180">
          <cell r="E180">
            <v>50.017241379310349</v>
          </cell>
        </row>
        <row r="181">
          <cell r="E181">
            <v>68.431034482758619</v>
          </cell>
        </row>
        <row r="182">
          <cell r="E182">
            <v>51.327586206896555</v>
          </cell>
        </row>
        <row r="183">
          <cell r="E183">
            <v>536.4</v>
          </cell>
        </row>
        <row r="184">
          <cell r="E184">
            <v>1500</v>
          </cell>
        </row>
        <row r="185">
          <cell r="E185">
            <v>1800</v>
          </cell>
        </row>
        <row r="186">
          <cell r="E186">
            <v>2800</v>
          </cell>
        </row>
        <row r="187">
          <cell r="E187">
            <v>650</v>
          </cell>
        </row>
        <row r="188">
          <cell r="E188">
            <v>289</v>
          </cell>
        </row>
        <row r="189">
          <cell r="E189">
            <v>11795</v>
          </cell>
        </row>
        <row r="190">
          <cell r="E190">
            <v>158140</v>
          </cell>
        </row>
        <row r="193">
          <cell r="E193">
            <v>7517.2413793103451</v>
          </cell>
        </row>
        <row r="194">
          <cell r="E194">
            <v>3913.7931034482763</v>
          </cell>
        </row>
        <row r="195">
          <cell r="E195">
            <v>3068.9655172413795</v>
          </cell>
        </row>
        <row r="196">
          <cell r="E196">
            <v>1741.3793103448277</v>
          </cell>
        </row>
        <row r="197">
          <cell r="E197">
            <v>1306.03</v>
          </cell>
        </row>
        <row r="198">
          <cell r="E198">
            <v>779</v>
          </cell>
        </row>
        <row r="199">
          <cell r="E199">
            <v>2060.6799999999998</v>
          </cell>
        </row>
        <row r="200">
          <cell r="E200">
            <v>1099.1379310344828</v>
          </cell>
        </row>
        <row r="201">
          <cell r="E201">
            <v>943.96551724137942</v>
          </cell>
        </row>
        <row r="202">
          <cell r="E202">
            <v>331.89655172413796</v>
          </cell>
        </row>
        <row r="203">
          <cell r="E203">
            <v>298.70999999999998</v>
          </cell>
        </row>
        <row r="204">
          <cell r="E204">
            <v>237.8</v>
          </cell>
        </row>
        <row r="205">
          <cell r="E205">
            <v>2125.54</v>
          </cell>
        </row>
        <row r="206">
          <cell r="E206">
            <v>1133.6206896551726</v>
          </cell>
        </row>
        <row r="207">
          <cell r="E207">
            <v>732.75862068965523</v>
          </cell>
        </row>
        <row r="208">
          <cell r="E208">
            <v>327.58620689655174</v>
          </cell>
        </row>
        <row r="209">
          <cell r="E209">
            <v>133.4</v>
          </cell>
        </row>
        <row r="210">
          <cell r="E210">
            <v>73.95</v>
          </cell>
        </row>
        <row r="211">
          <cell r="E211">
            <v>1087.5</v>
          </cell>
        </row>
        <row r="212">
          <cell r="E212">
            <v>362.5</v>
          </cell>
        </row>
        <row r="213">
          <cell r="E213">
            <v>217.5</v>
          </cell>
        </row>
        <row r="214">
          <cell r="E214">
            <v>145</v>
          </cell>
        </row>
        <row r="215">
          <cell r="E215">
            <v>500.25</v>
          </cell>
        </row>
        <row r="216">
          <cell r="E216">
            <v>200.1</v>
          </cell>
        </row>
        <row r="217">
          <cell r="E217">
            <v>1223.2</v>
          </cell>
        </row>
        <row r="218">
          <cell r="E218">
            <v>366.96</v>
          </cell>
        </row>
        <row r="219">
          <cell r="E219">
            <v>14500</v>
          </cell>
        </row>
        <row r="220">
          <cell r="E220">
            <v>48140</v>
          </cell>
        </row>
        <row r="221">
          <cell r="E221">
            <v>21750</v>
          </cell>
        </row>
        <row r="222">
          <cell r="E222">
            <v>18366.28</v>
          </cell>
        </row>
        <row r="223">
          <cell r="E223">
            <v>8171.68</v>
          </cell>
        </row>
        <row r="224">
          <cell r="E224">
            <v>5720</v>
          </cell>
        </row>
        <row r="225">
          <cell r="E225">
            <v>3268.67</v>
          </cell>
        </row>
        <row r="226">
          <cell r="E226">
            <v>2451.5</v>
          </cell>
        </row>
        <row r="227">
          <cell r="E227">
            <v>1967540</v>
          </cell>
        </row>
        <row r="228">
          <cell r="E228">
            <v>47165</v>
          </cell>
        </row>
        <row r="231">
          <cell r="E231">
            <v>60.698275862068968</v>
          </cell>
        </row>
        <row r="232">
          <cell r="E232">
            <v>48.172413793103452</v>
          </cell>
        </row>
        <row r="233">
          <cell r="E233">
            <v>21.3448275862069</v>
          </cell>
        </row>
        <row r="234">
          <cell r="E234">
            <v>13.112068965517244</v>
          </cell>
        </row>
        <row r="235">
          <cell r="E235">
            <v>8.7241379310344822</v>
          </cell>
        </row>
        <row r="236">
          <cell r="E236">
            <v>360</v>
          </cell>
        </row>
        <row r="237">
          <cell r="E237">
            <v>210</v>
          </cell>
        </row>
        <row r="238">
          <cell r="E238">
            <v>60</v>
          </cell>
        </row>
        <row r="239">
          <cell r="E239">
            <v>14</v>
          </cell>
        </row>
        <row r="240">
          <cell r="E240">
            <v>9.3362068965517242</v>
          </cell>
        </row>
        <row r="241">
          <cell r="E241">
            <v>442</v>
          </cell>
        </row>
        <row r="242">
          <cell r="E242">
            <v>401.5</v>
          </cell>
        </row>
        <row r="243">
          <cell r="E243">
            <v>132</v>
          </cell>
        </row>
        <row r="244">
          <cell r="E244">
            <v>118.80172413793105</v>
          </cell>
        </row>
        <row r="245">
          <cell r="E245">
            <v>441.64655172413791</v>
          </cell>
        </row>
        <row r="246">
          <cell r="E246">
            <v>163.89655172413794</v>
          </cell>
        </row>
        <row r="247">
          <cell r="E247">
            <v>145.19827586206898</v>
          </cell>
        </row>
        <row r="248">
          <cell r="E248">
            <v>264</v>
          </cell>
        </row>
        <row r="249">
          <cell r="E249">
            <v>153.37068965517241</v>
          </cell>
        </row>
        <row r="250">
          <cell r="E250">
            <v>138.0344827586207</v>
          </cell>
        </row>
        <row r="251">
          <cell r="E251">
            <v>55</v>
          </cell>
        </row>
        <row r="252">
          <cell r="E252">
            <v>50</v>
          </cell>
        </row>
        <row r="253">
          <cell r="E253">
            <v>37.5</v>
          </cell>
        </row>
        <row r="254">
          <cell r="E254">
            <v>392.2</v>
          </cell>
        </row>
        <row r="255">
          <cell r="E255">
            <v>323.57</v>
          </cell>
        </row>
        <row r="256">
          <cell r="E256">
            <v>43.422413793103452</v>
          </cell>
        </row>
        <row r="257">
          <cell r="E257">
            <v>262.41379310344826</v>
          </cell>
        </row>
        <row r="258">
          <cell r="E258">
            <v>262.41379310344826</v>
          </cell>
        </row>
        <row r="259">
          <cell r="E259">
            <v>262.41379310344826</v>
          </cell>
        </row>
        <row r="260">
          <cell r="E260">
            <v>17569.411764705881</v>
          </cell>
        </row>
        <row r="261">
          <cell r="E261">
            <v>11423.31</v>
          </cell>
        </row>
        <row r="262">
          <cell r="E262">
            <v>9424.23</v>
          </cell>
        </row>
        <row r="263">
          <cell r="E263">
            <v>5347.92</v>
          </cell>
        </row>
        <row r="267">
          <cell r="E267">
            <v>1090</v>
          </cell>
        </row>
        <row r="268">
          <cell r="E268">
            <v>824</v>
          </cell>
        </row>
        <row r="269">
          <cell r="E269">
            <v>390</v>
          </cell>
        </row>
        <row r="270">
          <cell r="E270">
            <v>292.5</v>
          </cell>
        </row>
        <row r="271">
          <cell r="E271">
            <v>326.25</v>
          </cell>
        </row>
        <row r="272">
          <cell r="E272">
            <v>174</v>
          </cell>
        </row>
        <row r="273">
          <cell r="E273">
            <v>38</v>
          </cell>
        </row>
        <row r="274">
          <cell r="E274">
            <v>25</v>
          </cell>
        </row>
        <row r="275">
          <cell r="E275">
            <v>69</v>
          </cell>
        </row>
        <row r="276">
          <cell r="E276">
            <v>31</v>
          </cell>
        </row>
        <row r="277">
          <cell r="E277">
            <v>19</v>
          </cell>
        </row>
        <row r="278">
          <cell r="E278">
            <v>165.63</v>
          </cell>
        </row>
        <row r="279">
          <cell r="E279">
            <v>132.5</v>
          </cell>
        </row>
        <row r="280">
          <cell r="E280">
            <v>106</v>
          </cell>
        </row>
        <row r="281">
          <cell r="E281">
            <v>53</v>
          </cell>
        </row>
        <row r="282">
          <cell r="E282">
            <v>40</v>
          </cell>
        </row>
        <row r="283">
          <cell r="E283">
            <v>12</v>
          </cell>
        </row>
        <row r="284">
          <cell r="E284">
            <v>94.95</v>
          </cell>
        </row>
        <row r="285">
          <cell r="E285">
            <v>42.2</v>
          </cell>
        </row>
        <row r="286">
          <cell r="E286">
            <v>31</v>
          </cell>
        </row>
        <row r="287">
          <cell r="E287">
            <v>161.28</v>
          </cell>
        </row>
        <row r="288">
          <cell r="E288">
            <v>120.96</v>
          </cell>
        </row>
        <row r="289">
          <cell r="E289">
            <v>80.64</v>
          </cell>
        </row>
        <row r="290">
          <cell r="E290">
            <v>40.32</v>
          </cell>
        </row>
        <row r="291">
          <cell r="E291">
            <v>112.5</v>
          </cell>
        </row>
        <row r="292">
          <cell r="E292">
            <v>37.5</v>
          </cell>
        </row>
        <row r="293">
          <cell r="E293">
            <v>31033.77</v>
          </cell>
        </row>
        <row r="294">
          <cell r="E294">
            <v>280</v>
          </cell>
        </row>
        <row r="295">
          <cell r="E295">
            <v>2750.01</v>
          </cell>
        </row>
        <row r="296">
          <cell r="E296">
            <v>15186.54</v>
          </cell>
        </row>
        <row r="297">
          <cell r="E297">
            <v>2070.0300000000002</v>
          </cell>
        </row>
        <row r="298">
          <cell r="E298">
            <v>139.82</v>
          </cell>
        </row>
        <row r="299">
          <cell r="E299">
            <v>114.45</v>
          </cell>
        </row>
        <row r="300">
          <cell r="E300">
            <v>1100</v>
          </cell>
        </row>
        <row r="301">
          <cell r="E301">
            <v>780</v>
          </cell>
        </row>
        <row r="302">
          <cell r="E302">
            <v>125.84</v>
          </cell>
        </row>
        <row r="303">
          <cell r="E303">
            <v>1390</v>
          </cell>
        </row>
        <row r="304">
          <cell r="E304">
            <v>390</v>
          </cell>
        </row>
        <row r="305">
          <cell r="E305">
            <v>1590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Cubicación"/>
      <sheetName val="Pagos"/>
      <sheetName val="Res-Financiero"/>
      <sheetName val="A"/>
      <sheetName val="Senalizacion"/>
      <sheetName val="Precios"/>
      <sheetName val="LISTADO MATE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(2)"/>
      <sheetName val="Pres. "/>
      <sheetName val="Resumen"/>
      <sheetName val="Analisis"/>
      <sheetName val="Materiales"/>
      <sheetName val="M.O."/>
      <sheetName val="MANO DE OBRA"/>
      <sheetName val="Estructurales SALON"/>
      <sheetName val="EST. ALM"/>
      <sheetName val="PVC"/>
    </sheetNames>
    <sheetDataSet>
      <sheetData sheetId="0">
        <row r="56">
          <cell r="C56">
            <v>350</v>
          </cell>
        </row>
      </sheetData>
      <sheetData sheetId="1">
        <row r="6">
          <cell r="E6">
            <v>725</v>
          </cell>
        </row>
      </sheetData>
      <sheetData sheetId="2">
        <row r="4">
          <cell r="B4" t="str">
            <v>REVESTIMIENTOS</v>
          </cell>
        </row>
      </sheetData>
      <sheetData sheetId="3">
        <row r="4">
          <cell r="B4" t="str">
            <v>REVESTIMIENTOS</v>
          </cell>
        </row>
        <row r="100">
          <cell r="F100">
            <v>174.03</v>
          </cell>
        </row>
        <row r="107">
          <cell r="F107">
            <v>101.31</v>
          </cell>
        </row>
        <row r="114">
          <cell r="F114">
            <v>182.92</v>
          </cell>
        </row>
        <row r="229">
          <cell r="F229">
            <v>1230.73</v>
          </cell>
        </row>
        <row r="241">
          <cell r="F241">
            <v>1515.22</v>
          </cell>
        </row>
        <row r="252">
          <cell r="F252">
            <v>1215.05</v>
          </cell>
        </row>
        <row r="263">
          <cell r="F263">
            <v>1661.28</v>
          </cell>
        </row>
        <row r="298">
          <cell r="F298">
            <v>2024.71</v>
          </cell>
        </row>
        <row r="310">
          <cell r="F310">
            <v>1027.54</v>
          </cell>
        </row>
        <row r="355">
          <cell r="F355">
            <v>759.38</v>
          </cell>
        </row>
        <row r="362">
          <cell r="F362">
            <v>1452.69</v>
          </cell>
        </row>
        <row r="369">
          <cell r="F369">
            <v>2084.0300000000002</v>
          </cell>
        </row>
        <row r="376">
          <cell r="F376">
            <v>2854.57</v>
          </cell>
        </row>
        <row r="383">
          <cell r="F383">
            <v>3712.11</v>
          </cell>
        </row>
        <row r="390">
          <cell r="F390">
            <v>5231.3900000000003</v>
          </cell>
        </row>
        <row r="404">
          <cell r="F404">
            <v>7975.43</v>
          </cell>
        </row>
        <row r="469">
          <cell r="F469">
            <v>3996.44</v>
          </cell>
        </row>
        <row r="474">
          <cell r="F474">
            <v>4756.18</v>
          </cell>
        </row>
        <row r="572">
          <cell r="F572">
            <v>5061.0600000000004</v>
          </cell>
        </row>
        <row r="622">
          <cell r="F622">
            <v>4526.9399999999996</v>
          </cell>
        </row>
        <row r="797">
          <cell r="F797">
            <v>5289.07</v>
          </cell>
        </row>
        <row r="829">
          <cell r="F829">
            <v>932.19</v>
          </cell>
        </row>
        <row r="862">
          <cell r="F862">
            <v>20</v>
          </cell>
        </row>
        <row r="872">
          <cell r="F872">
            <v>598.61</v>
          </cell>
        </row>
        <row r="962">
          <cell r="E962">
            <v>316.89999999999998</v>
          </cell>
        </row>
        <row r="1015">
          <cell r="F1015">
            <v>114.87</v>
          </cell>
        </row>
        <row r="1023">
          <cell r="F1023">
            <v>6.6</v>
          </cell>
        </row>
        <row r="1038">
          <cell r="F1038">
            <v>114.87</v>
          </cell>
        </row>
        <row r="1046">
          <cell r="F1046">
            <v>143.59</v>
          </cell>
        </row>
        <row r="1064">
          <cell r="F1064">
            <v>68.87</v>
          </cell>
        </row>
        <row r="1232">
          <cell r="F1232">
            <v>195</v>
          </cell>
        </row>
        <row r="1254">
          <cell r="F1254">
            <v>162.5</v>
          </cell>
        </row>
        <row r="1266">
          <cell r="F1266">
            <v>875.9</v>
          </cell>
        </row>
        <row r="1277">
          <cell r="F1277">
            <v>180.57</v>
          </cell>
        </row>
        <row r="1288">
          <cell r="F1288">
            <v>180.57</v>
          </cell>
        </row>
        <row r="1310">
          <cell r="F1310">
            <v>180.57</v>
          </cell>
        </row>
        <row r="1317">
          <cell r="F1317">
            <v>102.12</v>
          </cell>
        </row>
        <row r="1352">
          <cell r="F1352">
            <v>859.13</v>
          </cell>
        </row>
        <row r="1367">
          <cell r="F1367">
            <v>803.4</v>
          </cell>
        </row>
        <row r="1384">
          <cell r="F1384">
            <v>5.63</v>
          </cell>
        </row>
        <row r="1402">
          <cell r="F1402">
            <v>209.48</v>
          </cell>
        </row>
        <row r="1540">
          <cell r="F1540">
            <v>6108.22</v>
          </cell>
        </row>
        <row r="1645">
          <cell r="F1645">
            <v>25537.06</v>
          </cell>
        </row>
        <row r="1690">
          <cell r="F1690">
            <v>10000</v>
          </cell>
        </row>
        <row r="1728">
          <cell r="F1728">
            <v>29102.06</v>
          </cell>
        </row>
      </sheetData>
      <sheetData sheetId="4">
        <row r="4">
          <cell r="C4">
            <v>6800</v>
          </cell>
        </row>
      </sheetData>
      <sheetData sheetId="5">
        <row r="4">
          <cell r="C4">
            <v>6800</v>
          </cell>
        </row>
      </sheetData>
      <sheetData sheetId="6">
        <row r="4">
          <cell r="C4">
            <v>433</v>
          </cell>
        </row>
      </sheetData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. "/>
      <sheetName val="Analisis"/>
      <sheetName val="Materiales"/>
      <sheetName val="M.O."/>
      <sheetName val="MANO DE OBRA"/>
      <sheetName val="Estructurales SALON"/>
      <sheetName val="EST. ALM"/>
      <sheetName val="Sheet1"/>
      <sheetName val="Sheet2"/>
      <sheetName val="Sheet3"/>
      <sheetName val="Ins"/>
      <sheetName val="Ana"/>
      <sheetName val="Insumos"/>
      <sheetName val="Listado Equipos a utilizar"/>
    </sheetNames>
    <sheetDataSet>
      <sheetData sheetId="0">
        <row r="6">
          <cell r="E6">
            <v>725</v>
          </cell>
        </row>
      </sheetData>
      <sheetData sheetId="1" refreshError="1">
        <row r="4">
          <cell r="C4">
            <v>433</v>
          </cell>
        </row>
        <row r="67">
          <cell r="F67">
            <v>113.94199999999999</v>
          </cell>
        </row>
        <row r="135">
          <cell r="F135">
            <v>140.666</v>
          </cell>
        </row>
        <row r="161">
          <cell r="E161">
            <v>650</v>
          </cell>
        </row>
        <row r="176">
          <cell r="F176">
            <v>216.995</v>
          </cell>
        </row>
        <row r="193">
          <cell r="F193">
            <v>910.86</v>
          </cell>
        </row>
        <row r="205">
          <cell r="F205">
            <v>927.21</v>
          </cell>
        </row>
        <row r="272">
          <cell r="F272">
            <v>1081.6199999999999</v>
          </cell>
        </row>
        <row r="319">
          <cell r="F319">
            <v>657.33</v>
          </cell>
        </row>
        <row r="421">
          <cell r="F421">
            <v>2677.2799999999997</v>
          </cell>
        </row>
        <row r="436">
          <cell r="F436">
            <v>510.1</v>
          </cell>
        </row>
        <row r="441">
          <cell r="F441">
            <v>624.03</v>
          </cell>
        </row>
        <row r="446">
          <cell r="F446">
            <v>4459.28</v>
          </cell>
        </row>
        <row r="565">
          <cell r="F565">
            <v>2465.5</v>
          </cell>
        </row>
        <row r="648">
          <cell r="F648">
            <v>4673.08</v>
          </cell>
        </row>
        <row r="672">
          <cell r="F672">
            <v>1160.72</v>
          </cell>
        </row>
        <row r="679">
          <cell r="F679">
            <v>1622.3400000000001</v>
          </cell>
        </row>
        <row r="701">
          <cell r="F701">
            <v>7017.45</v>
          </cell>
        </row>
        <row r="744">
          <cell r="F744">
            <v>4064.76</v>
          </cell>
        </row>
        <row r="778">
          <cell r="E778">
            <v>2300</v>
          </cell>
        </row>
        <row r="826">
          <cell r="F826">
            <v>231.47</v>
          </cell>
        </row>
        <row r="850">
          <cell r="F850">
            <v>267.7</v>
          </cell>
        </row>
        <row r="889">
          <cell r="F889">
            <v>129.34</v>
          </cell>
        </row>
        <row r="1057">
          <cell r="F1057">
            <v>832.74</v>
          </cell>
        </row>
        <row r="1113">
          <cell r="F1113">
            <v>920.27</v>
          </cell>
        </row>
        <row r="1158">
          <cell r="F1158">
            <v>1006.06</v>
          </cell>
        </row>
        <row r="1173">
          <cell r="F1173">
            <v>1051.58</v>
          </cell>
        </row>
        <row r="1189">
          <cell r="F1189">
            <v>1022.23</v>
          </cell>
        </row>
        <row r="1204">
          <cell r="F1204">
            <v>209.48</v>
          </cell>
        </row>
        <row r="1317">
          <cell r="F1317">
            <v>7469.49</v>
          </cell>
        </row>
        <row r="1343">
          <cell r="F1343">
            <v>7007.72</v>
          </cell>
        </row>
        <row r="1448">
          <cell r="F1448">
            <v>585.8143262000001</v>
          </cell>
        </row>
        <row r="1466">
          <cell r="E1466">
            <v>150</v>
          </cell>
        </row>
        <row r="1467">
          <cell r="F1467">
            <v>1119.06</v>
          </cell>
        </row>
        <row r="1487">
          <cell r="F1487">
            <v>807.81</v>
          </cell>
        </row>
        <row r="1497">
          <cell r="F1497">
            <v>818.81</v>
          </cell>
        </row>
        <row r="1521">
          <cell r="F1521">
            <v>188.48</v>
          </cell>
        </row>
        <row r="1531">
          <cell r="F1531">
            <v>126.72</v>
          </cell>
        </row>
        <row r="1539">
          <cell r="F1539">
            <v>115.72</v>
          </cell>
        </row>
        <row r="1543">
          <cell r="F1543">
            <v>599.84922000000006</v>
          </cell>
        </row>
        <row r="1571">
          <cell r="F1571">
            <v>430.51</v>
          </cell>
        </row>
        <row r="1577">
          <cell r="F1577">
            <v>102.74</v>
          </cell>
        </row>
      </sheetData>
      <sheetData sheetId="2" refreshError="1">
        <row r="6">
          <cell r="E6">
            <v>725</v>
          </cell>
        </row>
        <row r="17">
          <cell r="E17">
            <v>674.96</v>
          </cell>
        </row>
        <row r="24">
          <cell r="E24">
            <v>323.38</v>
          </cell>
        </row>
        <row r="257">
          <cell r="F257">
            <v>14.723999999999998</v>
          </cell>
        </row>
        <row r="258">
          <cell r="F258">
            <v>53.17</v>
          </cell>
        </row>
        <row r="259">
          <cell r="F259">
            <v>80.572999999999993</v>
          </cell>
        </row>
        <row r="261">
          <cell r="F261">
            <v>12.679</v>
          </cell>
        </row>
        <row r="263">
          <cell r="F263">
            <v>75.256</v>
          </cell>
        </row>
        <row r="300">
          <cell r="F300">
            <v>166.87199999999999</v>
          </cell>
        </row>
        <row r="392">
          <cell r="E392">
            <v>10</v>
          </cell>
        </row>
        <row r="418">
          <cell r="E418">
            <v>32.020000000000003</v>
          </cell>
        </row>
        <row r="496">
          <cell r="E496">
            <v>48.26</v>
          </cell>
        </row>
        <row r="535">
          <cell r="E535">
            <v>5.5</v>
          </cell>
        </row>
        <row r="586">
          <cell r="E586">
            <v>29.5</v>
          </cell>
        </row>
        <row r="598">
          <cell r="E598">
            <v>74.239999999999995</v>
          </cell>
        </row>
        <row r="600">
          <cell r="E600">
            <v>11.75</v>
          </cell>
        </row>
        <row r="605">
          <cell r="E605">
            <v>109.01</v>
          </cell>
        </row>
      </sheetData>
      <sheetData sheetId="3" refreshError="1"/>
      <sheetData sheetId="4" refreshError="1"/>
      <sheetData sheetId="5">
        <row r="4">
          <cell r="C4">
            <v>433</v>
          </cell>
        </row>
      </sheetData>
      <sheetData sheetId="6">
        <row r="6">
          <cell r="E6">
            <v>725</v>
          </cell>
        </row>
      </sheetData>
      <sheetData sheetId="7" refreshError="1"/>
      <sheetData sheetId="8" refreshError="1"/>
      <sheetData sheetId="9">
        <row r="6">
          <cell r="E6">
            <v>725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OV"/>
      <sheetName val="A-civil"/>
      <sheetName val="Alcant"/>
      <sheetName val="ZAPATA"/>
      <sheetName val="presup. alcant."/>
      <sheetName val="ANALISIS ALCANTARILLA"/>
      <sheetName val="CUB-01"/>
      <sheetName val="CUB-02"/>
      <sheetName val="MATERIALES"/>
      <sheetName val="ANALISIS HORMIGON"/>
      <sheetName val="soporte cub-02"/>
      <sheetName val="#¡REF"/>
      <sheetName val="ANALISIS STO DGO"/>
      <sheetName val="#REF"/>
      <sheetName val="Senalizacion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GONZALO"/>
      <sheetName val="analisis unitarios"/>
    </sheetNames>
    <sheetDataSet>
      <sheetData sheetId="0"/>
      <sheetData sheetId="1">
        <row r="9">
          <cell r="A9" t="str">
            <v>MOV-1</v>
          </cell>
          <cell r="B9" t="str">
            <v>CARGADOR FRONTAL 950 CATW=130 HP</v>
          </cell>
          <cell r="C9">
            <v>1</v>
          </cell>
          <cell r="D9" t="str">
            <v>HR</v>
          </cell>
          <cell r="E9">
            <v>2417.59</v>
          </cell>
        </row>
        <row r="15">
          <cell r="A15" t="str">
            <v>MOV-2</v>
          </cell>
          <cell r="B15" t="str">
            <v>TRACTOR D8K CAT 300 HP</v>
          </cell>
          <cell r="C15">
            <v>1</v>
          </cell>
          <cell r="D15" t="str">
            <v>HR</v>
          </cell>
          <cell r="E15">
            <v>5152.43</v>
          </cell>
        </row>
        <row r="21">
          <cell r="A21" t="str">
            <v>MOV-3</v>
          </cell>
          <cell r="B21" t="str">
            <v>TRACTOR D6D CAT 140HP</v>
          </cell>
          <cell r="C21">
            <v>1</v>
          </cell>
          <cell r="D21" t="str">
            <v>HR</v>
          </cell>
          <cell r="E21">
            <v>2585.7400000000002</v>
          </cell>
        </row>
        <row r="27">
          <cell r="A27" t="str">
            <v>MOV-4</v>
          </cell>
          <cell r="B27" t="str">
            <v>MOTONIVELADORA 12G 135HP</v>
          </cell>
          <cell r="C27">
            <v>1</v>
          </cell>
          <cell r="D27" t="str">
            <v>HR</v>
          </cell>
          <cell r="E27">
            <v>2416.6999999999998</v>
          </cell>
        </row>
        <row r="33">
          <cell r="A33" t="str">
            <v>MOV-5</v>
          </cell>
          <cell r="B33" t="str">
            <v>RODILLO VIBRADOR DYNAPAC CA-25, 125HP</v>
          </cell>
          <cell r="C33">
            <v>1</v>
          </cell>
          <cell r="D33" t="str">
            <v>HR</v>
          </cell>
          <cell r="E33">
            <v>2233.1</v>
          </cell>
        </row>
        <row r="39">
          <cell r="A39" t="str">
            <v>MOV-6</v>
          </cell>
          <cell r="B39" t="str">
            <v>RODILLO ESTATICO LISO GALION, 125HP</v>
          </cell>
          <cell r="C39">
            <v>1</v>
          </cell>
          <cell r="D39" t="str">
            <v>HR</v>
          </cell>
          <cell r="E39">
            <v>2258.1</v>
          </cell>
        </row>
        <row r="45">
          <cell r="A45" t="str">
            <v>MOV-7</v>
          </cell>
          <cell r="B45" t="str">
            <v>RETRO-EXCAVADORA 215 CAT 105HP</v>
          </cell>
          <cell r="C45">
            <v>1</v>
          </cell>
          <cell r="D45" t="str">
            <v>HR</v>
          </cell>
          <cell r="E45">
            <v>1830</v>
          </cell>
        </row>
        <row r="51">
          <cell r="A51" t="str">
            <v>MOV-8</v>
          </cell>
          <cell r="B51" t="str">
            <v>REGADO DE AGUA EN RELLENO COMPACTADO</v>
          </cell>
          <cell r="C51">
            <v>1</v>
          </cell>
          <cell r="D51" t="str">
            <v>M2</v>
          </cell>
          <cell r="E51">
            <v>0.75120500000000001</v>
          </cell>
        </row>
        <row r="61">
          <cell r="A61" t="str">
            <v>EXC-83</v>
          </cell>
          <cell r="B61" t="str">
            <v>LIMPIEZA, DESMONTE Y DESYERBE TRACTOR D8K (1HECT)</v>
          </cell>
          <cell r="C61">
            <v>1</v>
          </cell>
          <cell r="D61" t="str">
            <v>HECT</v>
          </cell>
          <cell r="E61">
            <v>21203.279935999999</v>
          </cell>
        </row>
        <row r="65">
          <cell r="A65" t="str">
            <v>EXC-84</v>
          </cell>
          <cell r="B65" t="str">
            <v>ESCARIFICACION DE SUPERFICIE</v>
          </cell>
          <cell r="C65">
            <v>1</v>
          </cell>
          <cell r="D65" t="str">
            <v>M2</v>
          </cell>
          <cell r="E65">
            <v>9.6668000000000003</v>
          </cell>
        </row>
        <row r="69">
          <cell r="A69" t="str">
            <v>EXC-85</v>
          </cell>
          <cell r="B69" t="str">
            <v>CARGUIO MATERIAL NO CLASIFICADO (M3E)</v>
          </cell>
          <cell r="C69">
            <v>1</v>
          </cell>
          <cell r="D69" t="str">
            <v>M3E</v>
          </cell>
          <cell r="E69">
            <v>33.362742000000004</v>
          </cell>
        </row>
        <row r="73">
          <cell r="A73" t="str">
            <v>EXC-86</v>
          </cell>
          <cell r="B73" t="str">
            <v>EXCAVACION DE MATERIAL NO CLASIFICADO CON TRACTOR D-6-D CAT. Y 60 MTS. ACARREO LIBRE</v>
          </cell>
          <cell r="C73">
            <v>1</v>
          </cell>
          <cell r="D73" t="str">
            <v>M3N</v>
          </cell>
          <cell r="E73">
            <v>32.580324000000005</v>
          </cell>
        </row>
        <row r="76">
          <cell r="A76" t="str">
            <v>EXC-87</v>
          </cell>
          <cell r="B76" t="str">
            <v>EXCAVACION DE MATERIAL NO CLASIFICADO CON SOBRE ACARREO (M3N) TRACTOR D-60</v>
          </cell>
          <cell r="C76">
            <v>1</v>
          </cell>
          <cell r="D76" t="str">
            <v>M3N</v>
          </cell>
          <cell r="E76">
            <v>80.783751500000008</v>
          </cell>
        </row>
        <row r="82">
          <cell r="A82" t="str">
            <v>EXC-88</v>
          </cell>
          <cell r="B82" t="str">
            <v>EXCAVACION DE MATERIAL NO CLASIFICADO CON RETROEXCAVADORA 215 CAT. (HP=105) (M3N)</v>
          </cell>
          <cell r="C82">
            <v>1</v>
          </cell>
          <cell r="D82" t="str">
            <v>M3N</v>
          </cell>
          <cell r="E82">
            <v>57.095999999999997</v>
          </cell>
        </row>
        <row r="86">
          <cell r="A86" t="str">
            <v>EXC-89</v>
          </cell>
          <cell r="B86" t="str">
            <v>EXCAVACION DE MATERIAL NO CLASIFICADO CON MOTONIVELADORA 12 G. Y 50 MTS. ACARREO LIBRE</v>
          </cell>
          <cell r="C86">
            <v>1</v>
          </cell>
          <cell r="D86" t="str">
            <v>M3N</v>
          </cell>
          <cell r="E86">
            <v>84.584500000000006</v>
          </cell>
        </row>
        <row r="90">
          <cell r="A90" t="str">
            <v>EXC-90</v>
          </cell>
          <cell r="B90" t="str">
            <v>EXCAVACION DE MATERIAL NO CLASIFICADO CON MOTONIVELADORA CON SOBREACARREO</v>
          </cell>
          <cell r="C90">
            <v>1</v>
          </cell>
          <cell r="D90" t="str">
            <v>M3N</v>
          </cell>
          <cell r="E90">
            <v>132.78792750000002</v>
          </cell>
        </row>
        <row r="96">
          <cell r="A96" t="str">
            <v>EXC-91</v>
          </cell>
          <cell r="B96" t="str">
            <v>EXCAVACION DE MATERIAL NO CLASIFICADO CON MOTONIVELADORA CON SOBREACARREO</v>
          </cell>
          <cell r="C96">
            <v>1</v>
          </cell>
          <cell r="D96" t="str">
            <v>M3C</v>
          </cell>
          <cell r="E96">
            <v>37.458849999999998</v>
          </cell>
        </row>
        <row r="100">
          <cell r="A100" t="str">
            <v>EXC-92</v>
          </cell>
          <cell r="B100" t="str">
            <v>COMPACTACION CON RODILLO VIBRADOR (DYNAPAC) CA-25CAPA DE 15 CMS.</v>
          </cell>
          <cell r="C100">
            <v>1</v>
          </cell>
          <cell r="D100" t="str">
            <v>M3C</v>
          </cell>
          <cell r="E100">
            <v>15.85501</v>
          </cell>
        </row>
        <row r="104">
          <cell r="A104" t="str">
            <v>EXC-93</v>
          </cell>
          <cell r="B104" t="str">
            <v>COMPACTACION CON RODILLO VIBRADOR (DYNAPAC) CA-25CAPA DE 20 CMS.</v>
          </cell>
          <cell r="C104">
            <v>1</v>
          </cell>
          <cell r="D104" t="str">
            <v>M3N</v>
          </cell>
          <cell r="E104">
            <v>14.068529999999999</v>
          </cell>
        </row>
        <row r="108">
          <cell r="A108" t="str">
            <v>EXC-94</v>
          </cell>
          <cell r="B108" t="str">
            <v>REGADO, NIVELADO Y COMPACTADO (MATERIAL CLASIFICADO) (CAPA DE 20 CMS.)</v>
          </cell>
          <cell r="C108">
            <v>1</v>
          </cell>
          <cell r="D108" t="str">
            <v>M3C</v>
          </cell>
          <cell r="E108">
            <v>55.283404999999995</v>
          </cell>
        </row>
        <row r="114">
          <cell r="A114" t="str">
            <v>EXC-95</v>
          </cell>
          <cell r="B114" t="str">
            <v>REGADO, NIVELADO Y COMPACTADO (MATERIAL NO CLASIFICADO) (CAPA DE 20 CMS.)</v>
          </cell>
          <cell r="C114">
            <v>1</v>
          </cell>
          <cell r="D114" t="str">
            <v>M3C</v>
          </cell>
          <cell r="E114">
            <v>57.517804999999996</v>
          </cell>
        </row>
        <row r="119">
          <cell r="A119" t="str">
            <v>EXC-96</v>
          </cell>
          <cell r="B119" t="str">
            <v>REGADO, NIVELADO Y COMPACTADO (MATERIAL NO CLASIFICADO) (CAPA DE 15 CMS.)</v>
          </cell>
          <cell r="C119">
            <v>1</v>
          </cell>
          <cell r="D119" t="str">
            <v>M3C</v>
          </cell>
          <cell r="E119">
            <v>53.313859999999998</v>
          </cell>
        </row>
        <row r="125">
          <cell r="A125" t="str">
            <v>EXC-97</v>
          </cell>
          <cell r="B125" t="str">
            <v>REGADO, NIVELADO Y COMPACTADO (MATERIAL NO CLASIFICADO) (CAPA DE 15 CMS.)</v>
          </cell>
          <cell r="C125">
            <v>1</v>
          </cell>
          <cell r="D125" t="str">
            <v>M3C</v>
          </cell>
          <cell r="E125">
            <v>55.548259999999999</v>
          </cell>
        </row>
        <row r="130">
          <cell r="A130" t="str">
            <v>EXC-98</v>
          </cell>
          <cell r="B130" t="str">
            <v>EXCAVACION DE MATERIAL DE PRESTAMO (INCLUYE DESPERDICIO DE UN 10%) (M3N)</v>
          </cell>
          <cell r="C130">
            <v>1</v>
          </cell>
          <cell r="D130" t="str">
            <v>M3N</v>
          </cell>
          <cell r="E130">
            <v>114.68462665000003</v>
          </cell>
        </row>
        <row r="136">
          <cell r="A136" t="str">
            <v>EXC-99</v>
          </cell>
          <cell r="B136" t="str">
            <v>EXCAVACION DE MATERIAL DE PRESTAMO (INCLUYE DESPERDICIO DE UN 10%) (M3N)</v>
          </cell>
          <cell r="C136">
            <v>1</v>
          </cell>
          <cell r="D136" t="str">
            <v>M3E</v>
          </cell>
          <cell r="E136">
            <v>99.98</v>
          </cell>
        </row>
        <row r="143">
          <cell r="A143" t="str">
            <v>EXC-100</v>
          </cell>
          <cell r="B143" t="str">
            <v>RECHEQUEO DE SUPERFICIE</v>
          </cell>
          <cell r="C143">
            <v>1</v>
          </cell>
          <cell r="D143" t="str">
            <v>M2</v>
          </cell>
          <cell r="E143">
            <v>8.7492020000000004</v>
          </cell>
        </row>
        <row r="149">
          <cell r="A149" t="str">
            <v>EXC-101</v>
          </cell>
          <cell r="B149" t="str">
            <v>CONSTRUCCION DE CUNETAS</v>
          </cell>
          <cell r="C149">
            <v>1</v>
          </cell>
          <cell r="D149" t="str">
            <v>ML</v>
          </cell>
          <cell r="E149">
            <v>14.355198</v>
          </cell>
        </row>
        <row r="153">
          <cell r="A153" t="str">
            <v>EXC-102</v>
          </cell>
          <cell r="B153" t="str">
            <v>EXCAVACION EN ROCA CON 60.00 MTS. CON ACARREO LIBRE</v>
          </cell>
          <cell r="C153">
            <v>1</v>
          </cell>
          <cell r="D153" t="str">
            <v>M3N</v>
          </cell>
          <cell r="E153">
            <v>128.81075000000001</v>
          </cell>
        </row>
        <row r="157">
          <cell r="A157" t="str">
            <v>EXC-103</v>
          </cell>
          <cell r="B157" t="str">
            <v>EXCAVACION EN ROCA CON SOBREACARREO</v>
          </cell>
          <cell r="C157">
            <v>1</v>
          </cell>
          <cell r="D157" t="str">
            <v>M3N</v>
          </cell>
          <cell r="E157">
            <v>190.89058880000005</v>
          </cell>
        </row>
        <row r="164">
          <cell r="A164" t="str">
            <v>EXC-104</v>
          </cell>
          <cell r="B164" t="str">
            <v>EXCAVACION PARA ESTRUCTURA CON RETROEXCAVADORA CASO 1</v>
          </cell>
          <cell r="C164">
            <v>1</v>
          </cell>
          <cell r="D164" t="str">
            <v>M3N</v>
          </cell>
          <cell r="E164">
            <v>63.595999999999997</v>
          </cell>
        </row>
        <row r="169">
          <cell r="A169" t="str">
            <v>EXC-105</v>
          </cell>
          <cell r="B169" t="str">
            <v>EXCAVACION EN ROCA CON SOBREACARREO</v>
          </cell>
          <cell r="C169">
            <v>1</v>
          </cell>
          <cell r="D169" t="str">
            <v>M3N</v>
          </cell>
          <cell r="E169">
            <v>105.29942750000001</v>
          </cell>
        </row>
        <row r="174">
          <cell r="A174" t="str">
            <v>EXC-106</v>
          </cell>
          <cell r="B174" t="str">
            <v>RIEGO DE IMPRIMACION 0.5 GLS./M2</v>
          </cell>
          <cell r="C174">
            <v>1</v>
          </cell>
          <cell r="D174" t="str">
            <v>M2</v>
          </cell>
          <cell r="E174">
            <v>105.54524918999999</v>
          </cell>
        </row>
        <row r="189">
          <cell r="A189" t="str">
            <v>EXC-107</v>
          </cell>
          <cell r="B189" t="str">
            <v>RIEGO IMPRIMACION DE 0.3 GLS./M2</v>
          </cell>
          <cell r="C189">
            <v>1</v>
          </cell>
          <cell r="D189" t="str">
            <v>M2</v>
          </cell>
          <cell r="E189">
            <v>74.445249190000013</v>
          </cell>
        </row>
        <row r="204">
          <cell r="A204" t="str">
            <v>EXC-108</v>
          </cell>
          <cell r="B204" t="str">
            <v>DOBLE RIEGO DE IMPRIMACION (0.8 GLS./M2)</v>
          </cell>
          <cell r="C204">
            <v>1</v>
          </cell>
          <cell r="D204" t="str">
            <v>M2</v>
          </cell>
          <cell r="E204">
            <v>179.99049838000002</v>
          </cell>
        </row>
      </sheetData>
      <sheetData sheetId="2">
        <row r="13">
          <cell r="A13" t="str">
            <v>ALB-007</v>
          </cell>
          <cell r="B13" t="str">
            <v>Maestro de albañilería (MA)</v>
          </cell>
          <cell r="D13" t="str">
            <v>Día</v>
          </cell>
          <cell r="E13">
            <v>966</v>
          </cell>
          <cell r="F13">
            <v>0.14078674948240166</v>
          </cell>
          <cell r="G13">
            <v>830</v>
          </cell>
        </row>
        <row r="266">
          <cell r="A266" t="str">
            <v>ExC-003</v>
          </cell>
          <cell r="B266" t="str">
            <v>Ayudantes de Excavadores  (AEX)</v>
          </cell>
          <cell r="D266" t="str">
            <v>Día</v>
          </cell>
          <cell r="E266">
            <v>414</v>
          </cell>
          <cell r="F266">
            <v>0</v>
          </cell>
          <cell r="G266">
            <v>345</v>
          </cell>
        </row>
        <row r="267">
          <cell r="A267" t="str">
            <v>ExC-004</v>
          </cell>
          <cell r="B267" t="str">
            <v xml:space="preserve">Excavadores (EX) </v>
          </cell>
          <cell r="D267" t="str">
            <v>Día</v>
          </cell>
          <cell r="E267">
            <v>294</v>
          </cell>
          <cell r="F267">
            <v>0</v>
          </cell>
          <cell r="G267">
            <v>448</v>
          </cell>
        </row>
        <row r="1156">
          <cell r="A1156" t="str">
            <v>FAB-10</v>
          </cell>
          <cell r="B1156" t="str">
            <v>gravilla 3/4 @ 3/8"</v>
          </cell>
          <cell r="D1156" t="str">
            <v>m3</v>
          </cell>
          <cell r="E1156">
            <v>950</v>
          </cell>
          <cell r="G1156">
            <v>400</v>
          </cell>
        </row>
        <row r="1177">
          <cell r="A1177" t="str">
            <v>FAB-35</v>
          </cell>
          <cell r="B1177" t="str">
            <v>GRANZON-HAINA (costo en PLANTA)</v>
          </cell>
          <cell r="D1177" t="str">
            <v>m3E</v>
          </cell>
          <cell r="E1177">
            <v>39</v>
          </cell>
          <cell r="G1177">
            <v>30</v>
          </cell>
        </row>
        <row r="1423">
          <cell r="A1423" t="str">
            <v>FER-355</v>
          </cell>
          <cell r="B1423" t="str">
            <v>ESCOBILLONES</v>
          </cell>
          <cell r="D1423" t="str">
            <v>UD</v>
          </cell>
          <cell r="E1423">
            <v>194.35</v>
          </cell>
          <cell r="G1423">
            <v>149.5</v>
          </cell>
        </row>
        <row r="1921">
          <cell r="A1921" t="str">
            <v>COT-302</v>
          </cell>
          <cell r="B1921" t="str">
            <v>ALQUILER de bomba de agua</v>
          </cell>
          <cell r="D1921" t="str">
            <v>HR</v>
          </cell>
          <cell r="E1921">
            <v>84.5</v>
          </cell>
          <cell r="G1921">
            <v>65</v>
          </cell>
        </row>
        <row r="1938">
          <cell r="A1938" t="str">
            <v>COT-360</v>
          </cell>
          <cell r="B1938" t="str">
            <v>CAMION de agua</v>
          </cell>
          <cell r="D1938" t="str">
            <v>UD</v>
          </cell>
          <cell r="E1938">
            <v>591.5</v>
          </cell>
          <cell r="G1938">
            <v>455</v>
          </cell>
        </row>
        <row r="1939">
          <cell r="A1939" t="str">
            <v>COT-361</v>
          </cell>
          <cell r="B1939" t="str">
            <v>CAMION DISTRIBUIDOR RC-2</v>
          </cell>
          <cell r="D1939" t="str">
            <v>UD</v>
          </cell>
          <cell r="E1939">
            <v>8450</v>
          </cell>
          <cell r="G1939">
            <v>6500</v>
          </cell>
        </row>
        <row r="1940">
          <cell r="A1940" t="str">
            <v>COT-364</v>
          </cell>
          <cell r="B1940" t="str">
            <v>CAMION VOLTEO</v>
          </cell>
          <cell r="D1940" t="str">
            <v>HR</v>
          </cell>
          <cell r="E1940">
            <v>169</v>
          </cell>
          <cell r="G1940">
            <v>130</v>
          </cell>
        </row>
        <row r="1946">
          <cell r="A1946" t="str">
            <v>OTR-15</v>
          </cell>
          <cell r="B1946" t="str">
            <v>gasoil</v>
          </cell>
          <cell r="D1946" t="str">
            <v>GLS</v>
          </cell>
          <cell r="E1946">
            <v>125</v>
          </cell>
          <cell r="G1946">
            <v>50.4</v>
          </cell>
        </row>
        <row r="1952">
          <cell r="A1952" t="str">
            <v>OTR-29</v>
          </cell>
          <cell r="B1952" t="str">
            <v>kerosene</v>
          </cell>
          <cell r="D1952" t="str">
            <v>GLS</v>
          </cell>
          <cell r="E1952">
            <v>155</v>
          </cell>
          <cell r="G1952">
            <v>65</v>
          </cell>
        </row>
        <row r="1953">
          <cell r="A1953" t="str">
            <v>OTR-30</v>
          </cell>
          <cell r="B1953" t="str">
            <v>RC-2</v>
          </cell>
          <cell r="D1953" t="str">
            <v>GLS</v>
          </cell>
          <cell r="E1953">
            <v>140</v>
          </cell>
          <cell r="G1953">
            <v>19.75</v>
          </cell>
        </row>
        <row r="1959">
          <cell r="A1959" t="str">
            <v>EQU-5</v>
          </cell>
          <cell r="B1959" t="str">
            <v>tractor D8K CATERPILLAR</v>
          </cell>
          <cell r="D1959" t="str">
            <v>HR</v>
          </cell>
          <cell r="E1959">
            <v>3352.43</v>
          </cell>
          <cell r="G1959">
            <v>1877.37</v>
          </cell>
        </row>
        <row r="1967">
          <cell r="A1967" t="str">
            <v>EQU-12</v>
          </cell>
          <cell r="B1967" t="str">
            <v>tractor D6D CATERPILLAR</v>
          </cell>
          <cell r="D1967" t="str">
            <v>HR</v>
          </cell>
          <cell r="E1967">
            <v>1745.74</v>
          </cell>
          <cell r="G1967">
            <v>977.61</v>
          </cell>
        </row>
        <row r="1973">
          <cell r="A1973" t="str">
            <v>EQU-18</v>
          </cell>
          <cell r="B1973" t="str">
            <v>motoniveladora 12 G CATERPILLAR</v>
          </cell>
          <cell r="D1973" t="str">
            <v>HR</v>
          </cell>
          <cell r="E1973">
            <v>1606.7</v>
          </cell>
          <cell r="G1973">
            <v>899.75</v>
          </cell>
        </row>
        <row r="1980">
          <cell r="A1980" t="str">
            <v>EQU-25</v>
          </cell>
          <cell r="B1980" t="str">
            <v>retro-excavadora 225 CATERPILLAR</v>
          </cell>
          <cell r="D1980" t="str">
            <v>HR</v>
          </cell>
          <cell r="E1980">
            <v>2209.21</v>
          </cell>
          <cell r="G1980">
            <v>1237.1500000000001</v>
          </cell>
        </row>
        <row r="1982">
          <cell r="A1982" t="str">
            <v>EQU-27</v>
          </cell>
          <cell r="B1982" t="str">
            <v>retro-excavadora 215 CATERPILLAR</v>
          </cell>
          <cell r="D1982" t="str">
            <v>HR</v>
          </cell>
          <cell r="E1982">
            <v>830.46</v>
          </cell>
          <cell r="G1982">
            <v>638.82000000000005</v>
          </cell>
        </row>
        <row r="1991">
          <cell r="A1991" t="str">
            <v>EQU-36</v>
          </cell>
          <cell r="B1991" t="str">
            <v>compactadores y rodillos estáticos liso GALION</v>
          </cell>
          <cell r="D1991" t="str">
            <v>HR</v>
          </cell>
          <cell r="E1991">
            <v>1483.1</v>
          </cell>
          <cell r="G1991">
            <v>351</v>
          </cell>
        </row>
        <row r="1993">
          <cell r="A1993" t="str">
            <v>EQU-38</v>
          </cell>
          <cell r="B1993" t="str">
            <v>rodillos vibradores CA-25 DyNAPAC</v>
          </cell>
          <cell r="D1993" t="str">
            <v>HR</v>
          </cell>
          <cell r="E1993">
            <v>1483.1</v>
          </cell>
          <cell r="G1993">
            <v>589.67999999999995</v>
          </cell>
        </row>
        <row r="2004">
          <cell r="A2004" t="str">
            <v>EQU-49</v>
          </cell>
          <cell r="B2004" t="str">
            <v>cargadores frontales 950 CATERPILLAR</v>
          </cell>
          <cell r="D2004" t="str">
            <v>HR</v>
          </cell>
          <cell r="E2004">
            <v>1637.59</v>
          </cell>
          <cell r="G2004">
            <v>652.86</v>
          </cell>
        </row>
        <row r="2008">
          <cell r="A2008" t="str">
            <v>EQU-53</v>
          </cell>
          <cell r="B2008" t="str">
            <v>cargadores frontales 920 CATERPILLAR</v>
          </cell>
          <cell r="D2008" t="str">
            <v>HR</v>
          </cell>
          <cell r="E2008">
            <v>1220.47</v>
          </cell>
          <cell r="G2008">
            <v>484.38</v>
          </cell>
        </row>
        <row r="2024">
          <cell r="A2024" t="str">
            <v>ACA-1</v>
          </cell>
          <cell r="B2024" t="str">
            <v>arranque materiales blancos</v>
          </cell>
          <cell r="D2024" t="str">
            <v>m3E</v>
          </cell>
          <cell r="E2024">
            <v>5.2</v>
          </cell>
          <cell r="G2024">
            <v>4.68</v>
          </cell>
        </row>
        <row r="2025">
          <cell r="A2025" t="str">
            <v>ACA-2</v>
          </cell>
          <cell r="B2025" t="str">
            <v>acarreo relleno</v>
          </cell>
          <cell r="D2025" t="str">
            <v>m3E/KM</v>
          </cell>
          <cell r="E2025">
            <v>5.78</v>
          </cell>
          <cell r="G2025">
            <v>3.25</v>
          </cell>
        </row>
        <row r="2029">
          <cell r="A2029" t="str">
            <v>ACA-6</v>
          </cell>
          <cell r="B2029" t="str">
            <v>derecho de mina</v>
          </cell>
          <cell r="D2029" t="str">
            <v>m3E</v>
          </cell>
          <cell r="E2029">
            <v>13</v>
          </cell>
          <cell r="G2029">
            <v>6.5</v>
          </cell>
        </row>
        <row r="2030">
          <cell r="A2030" t="str">
            <v>ACA-7</v>
          </cell>
          <cell r="B2030" t="str">
            <v>peaje</v>
          </cell>
          <cell r="D2030" t="str">
            <v>m3E</v>
          </cell>
          <cell r="E2030">
            <v>50</v>
          </cell>
          <cell r="G2030">
            <v>2.1709999999999998</v>
          </cell>
        </row>
      </sheetData>
      <sheetData sheetId="3"/>
      <sheetData sheetId="4">
        <row r="1146">
          <cell r="C1146" t="str">
            <v>Hormigón 180 KG/cms2 (1:2:4)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stado Equipos a utilizar"/>
      <sheetName val="Analisis de Precios Unitarios"/>
      <sheetName val="Hoja3"/>
      <sheetName val="Insumos"/>
      <sheetName val="Materiales"/>
    </sheetNames>
    <sheetDataSet>
      <sheetData sheetId="0" refreshError="1"/>
      <sheetData sheetId="1">
        <row r="11">
          <cell r="I11">
            <v>1863.7719999999999</v>
          </cell>
        </row>
        <row r="12">
          <cell r="I12">
            <v>1720.396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39">
          <cell r="F1139">
            <v>14642.429999999998</v>
          </cell>
        </row>
        <row r="1325">
          <cell r="F1325">
            <v>586.05000000000007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 SFM-NAGUA2004"/>
      <sheetName val="SFM-NAGUA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</sheetNames>
    <sheetDataSet>
      <sheetData sheetId="0" refreshError="1"/>
      <sheetData sheetId="1" refreshError="1"/>
      <sheetData sheetId="2">
        <row r="401">
          <cell r="H401">
            <v>759.51</v>
          </cell>
        </row>
        <row r="416">
          <cell r="H416">
            <v>477.29</v>
          </cell>
        </row>
        <row r="441">
          <cell r="H441">
            <v>98.45</v>
          </cell>
        </row>
        <row r="455">
          <cell r="H455">
            <v>11.78</v>
          </cell>
        </row>
        <row r="722">
          <cell r="H722">
            <v>581.02299999999991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>
        <row r="21">
          <cell r="K21">
            <v>105458.51430283062</v>
          </cell>
        </row>
      </sheetData>
      <sheetData sheetId="9">
        <row r="27">
          <cell r="H27">
            <v>201019.62</v>
          </cell>
        </row>
      </sheetData>
      <sheetData sheetId="10">
        <row r="28">
          <cell r="G28">
            <v>137856.20000000001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"/>
      <sheetName val="Detalle Acero"/>
      <sheetName val="Villas (Platea)"/>
      <sheetName val="Villa Zona 1"/>
      <sheetName val="Villa Zona 2"/>
      <sheetName val="Cocina "/>
      <sheetName val="Lavandería"/>
      <sheetName val="Comedor"/>
      <sheetName val="Area Noble"/>
      <sheetName val="Administración"/>
      <sheetName val="Espectáculos"/>
      <sheetName val="Exterior A. N."/>
      <sheetName val="Exteriores Gral."/>
      <sheetName val="Prelim.Fase I"/>
      <sheetName val="Prelim.A.N."/>
      <sheetName val="Resumen"/>
    </sheetNames>
    <sheetDataSet>
      <sheetData sheetId="0">
        <row r="16">
          <cell r="E16">
            <v>320</v>
          </cell>
        </row>
      </sheetData>
      <sheetData sheetId="1" refreshError="1"/>
      <sheetData sheetId="2">
        <row r="26">
          <cell r="D26">
            <v>177.75200000000001</v>
          </cell>
          <cell r="F26">
            <v>28.836999999999996</v>
          </cell>
          <cell r="H26">
            <v>0.55119999999999991</v>
          </cell>
          <cell r="L26">
            <v>1.5490799999999998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3">
          <cell r="B13" t="str">
            <v>Cascajo Limpio</v>
          </cell>
          <cell r="C13" t="str">
            <v>M3</v>
          </cell>
          <cell r="D13">
            <v>150</v>
          </cell>
        </row>
        <row r="14">
          <cell r="B14" t="str">
            <v>Arena Triturada y Lavada ( especial para hormigones )</v>
          </cell>
          <cell r="C14" t="str">
            <v>M3</v>
          </cell>
          <cell r="D14">
            <v>250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17">
          <cell r="B17" t="str">
            <v>Arena Fina</v>
          </cell>
          <cell r="C17" t="str">
            <v>M3</v>
          </cell>
          <cell r="D17">
            <v>350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1">
          <cell r="B21" t="str">
            <v xml:space="preserve">Bloques de 4" </v>
          </cell>
          <cell r="C21" t="str">
            <v>UD</v>
          </cell>
          <cell r="D21">
            <v>7.62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25">
          <cell r="B25" t="str">
            <v>Andamios (  0.25 planchas plywood / 10 usos  )</v>
          </cell>
          <cell r="C25" t="str">
            <v>UD</v>
          </cell>
          <cell r="D25">
            <v>515</v>
          </cell>
        </row>
        <row r="26">
          <cell r="B26" t="str">
            <v>Baldosas Granito 40x40 (incluye transporte e ITBI )</v>
          </cell>
          <cell r="C26" t="str">
            <v>UD</v>
          </cell>
          <cell r="D26">
            <v>64.8</v>
          </cell>
        </row>
        <row r="27">
          <cell r="B27" t="str">
            <v>Bote de Material</v>
          </cell>
          <cell r="C27" t="str">
            <v>M3</v>
          </cell>
          <cell r="D27">
            <v>80</v>
          </cell>
        </row>
        <row r="29">
          <cell r="B29" t="str">
            <v>Cal Pomier (  50 Lbs.  )</v>
          </cell>
          <cell r="C29" t="str">
            <v>FDA</v>
          </cell>
          <cell r="D29">
            <v>68.989999999999995</v>
          </cell>
        </row>
        <row r="32">
          <cell r="B32" t="str">
            <v>Cemento Blanco</v>
          </cell>
          <cell r="C32" t="str">
            <v>FDA</v>
          </cell>
          <cell r="D32">
            <v>209</v>
          </cell>
        </row>
        <row r="34">
          <cell r="B34" t="str">
            <v>Cerámica Italiana Pared</v>
          </cell>
          <cell r="C34" t="str">
            <v>M2</v>
          </cell>
          <cell r="D34">
            <v>450</v>
          </cell>
        </row>
        <row r="35">
          <cell r="B35" t="str">
            <v>Cerámica 30x30 Pared (Cerarte)</v>
          </cell>
          <cell r="C35" t="str">
            <v>UD</v>
          </cell>
          <cell r="D35">
            <v>36</v>
          </cell>
        </row>
        <row r="42">
          <cell r="B42" t="str">
            <v>Zócalo de Cerámica de 30</v>
          </cell>
          <cell r="C42" t="str">
            <v>UD</v>
          </cell>
          <cell r="D42">
            <v>6.15</v>
          </cell>
        </row>
        <row r="44">
          <cell r="B44" t="str">
            <v>Listelos de 20 Cms en Baños</v>
          </cell>
          <cell r="C44" t="str">
            <v>UD</v>
          </cell>
          <cell r="D44">
            <v>35</v>
          </cell>
        </row>
        <row r="46">
          <cell r="B46" t="str">
            <v>Chazos (  Corte  )</v>
          </cell>
          <cell r="C46" t="str">
            <v>UD</v>
          </cell>
          <cell r="D46">
            <v>2.5</v>
          </cell>
        </row>
        <row r="47">
          <cell r="B47" t="str">
            <v>Clavos Corrientes</v>
          </cell>
          <cell r="C47" t="str">
            <v>LBS</v>
          </cell>
          <cell r="D47">
            <v>6.15</v>
          </cell>
        </row>
        <row r="50">
          <cell r="B50" t="str">
            <v>Derretido Blanco</v>
          </cell>
          <cell r="C50" t="str">
            <v>FDA</v>
          </cell>
          <cell r="D50">
            <v>175</v>
          </cell>
        </row>
        <row r="69">
          <cell r="B69" t="str">
            <v>Hilo de Nylon</v>
          </cell>
          <cell r="C69" t="str">
            <v>UD</v>
          </cell>
          <cell r="D69">
            <v>63</v>
          </cell>
        </row>
        <row r="70">
          <cell r="B70" t="str">
            <v>Hormigón Industrial 180 Kg/cm2 (Inclute ITBIS y Vaciado con Bomba)</v>
          </cell>
          <cell r="C70" t="str">
            <v>M3</v>
          </cell>
          <cell r="D70">
            <v>1430.74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  <row r="75">
          <cell r="B75" t="str">
            <v>Pino Bruto Americano</v>
          </cell>
          <cell r="C75" t="str">
            <v>P2</v>
          </cell>
          <cell r="D75">
            <v>17.8</v>
          </cell>
        </row>
        <row r="76">
          <cell r="B76" t="str">
            <v>Regla para Pañete (  Preparada  )</v>
          </cell>
          <cell r="C76" t="str">
            <v>P2</v>
          </cell>
          <cell r="D76">
            <v>35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1">
          <cell r="B81" t="str">
            <v>M/O Envarillado de Escalera</v>
          </cell>
          <cell r="C81" t="str">
            <v>UD</v>
          </cell>
          <cell r="D81">
            <v>700</v>
          </cell>
        </row>
        <row r="82">
          <cell r="B82" t="str">
            <v>M/O Subida de Acero para Losa</v>
          </cell>
          <cell r="C82" t="str">
            <v>QQ</v>
          </cell>
          <cell r="D82">
            <v>9.4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5">
          <cell r="B85" t="str">
            <v>M/O Goteros Colgantes</v>
          </cell>
          <cell r="C85" t="str">
            <v>ML</v>
          </cell>
          <cell r="D85">
            <v>29.62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88">
          <cell r="B88" t="str">
            <v>M/O Obrero Ligado</v>
          </cell>
          <cell r="C88" t="str">
            <v>DIA</v>
          </cell>
          <cell r="D88">
            <v>125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0">
          <cell r="B120" t="str">
            <v>M/O Elaboración Cámara Inspección</v>
          </cell>
          <cell r="C120" t="str">
            <v>UD</v>
          </cell>
          <cell r="D120">
            <v>365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2">
          <cell r="B122" t="str">
            <v>Alq. Madera Dintel (  Incl. M/O  )</v>
          </cell>
          <cell r="C122" t="str">
            <v>ML</v>
          </cell>
          <cell r="D122">
            <v>56</v>
          </cell>
        </row>
        <row r="124">
          <cell r="B124" t="str">
            <v>Alq. Madera P/Losa  (  Incl. M/O  )</v>
          </cell>
          <cell r="C124" t="str">
            <v>M2</v>
          </cell>
          <cell r="D124">
            <v>100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4">
          <cell r="B134" t="str">
            <v>Excavación Tierra ( AM )</v>
          </cell>
          <cell r="C134" t="str">
            <v>M3</v>
          </cell>
          <cell r="D134">
            <v>60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8">
          <cell r="B148" t="str">
            <v>Brigada de Topografía, incluyendo equipos</v>
          </cell>
          <cell r="C148" t="str">
            <v>DIA</v>
          </cell>
          <cell r="D148">
            <v>1400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  <row r="156">
          <cell r="B156" t="str">
            <v>Adoquín Mediterráneo Gris</v>
          </cell>
          <cell r="C156" t="str">
            <v>UD</v>
          </cell>
          <cell r="D156">
            <v>4.91</v>
          </cell>
        </row>
        <row r="241">
          <cell r="B241" t="str">
            <v>Pulido y Brillado (  De Luxe  )</v>
          </cell>
          <cell r="C241" t="str">
            <v>M2</v>
          </cell>
          <cell r="D241">
            <v>69.900000000000006</v>
          </cell>
        </row>
      </sheetData>
      <sheetData sheetId="1">
        <row r="201">
          <cell r="F201">
            <v>7792.2050656250012</v>
          </cell>
        </row>
        <row r="210">
          <cell r="F210">
            <v>12250.8755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RECIO"/>
      <sheetName val="Insumo plastbau"/>
      <sheetName val="Plastbau 22"/>
      <sheetName val="Resumen Plastbau 22"/>
      <sheetName val="Insumos"/>
      <sheetName val="Análisis de Precios"/>
    </sheetNames>
    <sheetDataSet>
      <sheetData sheetId="0" refreshError="1">
        <row r="16">
          <cell r="C16" t="str">
            <v>13/7 -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ipo A"/>
      <sheetName val="Tipo C"/>
      <sheetName val="Analisis"/>
      <sheetName val="Materiales"/>
      <sheetName val="CAMPAMENTO2"/>
      <sheetName val="ingenie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C9">
            <v>1850</v>
          </cell>
        </row>
        <row r="10">
          <cell r="C10">
            <v>1850</v>
          </cell>
        </row>
        <row r="14">
          <cell r="C14">
            <v>900</v>
          </cell>
        </row>
        <row r="81">
          <cell r="C81">
            <v>17.739999999999998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. Adic.Y"/>
      <sheetName val="Ana"/>
      <sheetName val="Analisis"/>
      <sheetName val="LISTA DE PRECIO"/>
      <sheetName val="INSUMOS"/>
    </sheetNames>
    <sheetDataSet>
      <sheetData sheetId="0">
        <row r="1512">
          <cell r="G1512">
            <v>3526.1216021874998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91">
          <cell r="F391">
            <v>14781.061545997285</v>
          </cell>
        </row>
        <row r="450">
          <cell r="F450">
            <v>12092.714034231249</v>
          </cell>
        </row>
        <row r="1325">
          <cell r="F1325">
            <v>586.05000000000007</v>
          </cell>
        </row>
      </sheetData>
      <sheetData sheetId="8">
        <row r="14">
          <cell r="D14">
            <v>1240</v>
          </cell>
        </row>
        <row r="23">
          <cell r="D23">
            <v>550</v>
          </cell>
        </row>
        <row r="24">
          <cell r="D24">
            <v>550</v>
          </cell>
        </row>
        <row r="25">
          <cell r="D25">
            <v>600</v>
          </cell>
        </row>
        <row r="30">
          <cell r="D30">
            <v>520</v>
          </cell>
        </row>
        <row r="38">
          <cell r="D38">
            <v>16</v>
          </cell>
        </row>
        <row r="43">
          <cell r="D43">
            <v>35</v>
          </cell>
        </row>
        <row r="44">
          <cell r="D44">
            <v>60</v>
          </cell>
        </row>
        <row r="55">
          <cell r="D55">
            <v>450</v>
          </cell>
        </row>
        <row r="56">
          <cell r="D56">
            <v>500</v>
          </cell>
        </row>
        <row r="57">
          <cell r="D57">
            <v>205</v>
          </cell>
        </row>
        <row r="65">
          <cell r="D65">
            <v>837.21</v>
          </cell>
        </row>
        <row r="66">
          <cell r="D66">
            <v>450</v>
          </cell>
        </row>
        <row r="77">
          <cell r="D77">
            <v>458</v>
          </cell>
        </row>
        <row r="81">
          <cell r="D81">
            <v>350</v>
          </cell>
        </row>
        <row r="95">
          <cell r="D95">
            <v>193.75038750077499</v>
          </cell>
        </row>
        <row r="127">
          <cell r="D127">
            <v>400</v>
          </cell>
        </row>
        <row r="142">
          <cell r="D142">
            <v>325</v>
          </cell>
        </row>
      </sheetData>
      <sheetData sheetId="9">
        <row r="1512">
          <cell r="G1512">
            <v>3526.1216021874998</v>
          </cell>
        </row>
        <row r="1520">
          <cell r="G1520">
            <v>3801.1316021875</v>
          </cell>
        </row>
      </sheetData>
      <sheetData sheetId="10"/>
      <sheetData sheetId="11">
        <row r="126">
          <cell r="C126">
            <v>55</v>
          </cell>
        </row>
        <row r="194">
          <cell r="C194">
            <v>18.22</v>
          </cell>
        </row>
      </sheetData>
      <sheetData sheetId="12"/>
      <sheetData sheetId="13">
        <row r="39">
          <cell r="D39">
            <v>4.37</v>
          </cell>
        </row>
        <row r="184">
          <cell r="D184">
            <v>50</v>
          </cell>
        </row>
      </sheetData>
      <sheetData sheetId="14"/>
      <sheetData sheetId="15"/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  <row r="3185">
          <cell r="F3185">
            <v>2329.8999999999996</v>
          </cell>
        </row>
        <row r="3215">
          <cell r="F3215">
            <v>1516.1</v>
          </cell>
        </row>
        <row r="3256">
          <cell r="F3256">
            <v>474.91037499999999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CAMPAMENTO2"/>
      <sheetName val="ingenieria"/>
      <sheetName val="MANT.TRANSITO"/>
      <sheetName val="Analisis de Costos Aceras"/>
      <sheetName val="Mat"/>
      <sheetName val="anal term"/>
      <sheetName val="Jornal"/>
      <sheetName val="Insumos"/>
      <sheetName val="Análisis"/>
      <sheetName val="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G7">
            <v>281</v>
          </cell>
        </row>
        <row r="10">
          <cell r="G10">
            <v>6.45</v>
          </cell>
        </row>
        <row r="13">
          <cell r="G13">
            <v>250</v>
          </cell>
        </row>
        <row r="17">
          <cell r="G17">
            <v>70</v>
          </cell>
        </row>
        <row r="32">
          <cell r="G32">
            <v>5800</v>
          </cell>
        </row>
        <row r="33">
          <cell r="G33">
            <v>12.5</v>
          </cell>
        </row>
      </sheetData>
      <sheetData sheetId="12" refreshError="1">
        <row r="43">
          <cell r="F43">
            <v>30</v>
          </cell>
        </row>
        <row r="67">
          <cell r="F67">
            <v>3100</v>
          </cell>
        </row>
        <row r="72">
          <cell r="F72">
            <v>43.4</v>
          </cell>
        </row>
        <row r="74">
          <cell r="F74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  <row r="79">
          <cell r="F79">
            <v>20.09</v>
          </cell>
        </row>
        <row r="81">
          <cell r="F81">
            <v>29.26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3">
          <cell r="I13">
            <v>316.84999999999997</v>
          </cell>
        </row>
        <row r="14">
          <cell r="I14">
            <v>414.5</v>
          </cell>
        </row>
        <row r="15">
          <cell r="I15">
            <v>414.5</v>
          </cell>
        </row>
        <row r="16">
          <cell r="I16">
            <v>791.15</v>
          </cell>
        </row>
        <row r="19">
          <cell r="I19">
            <v>279</v>
          </cell>
        </row>
        <row r="25">
          <cell r="I25">
            <v>1.7799999999999998</v>
          </cell>
        </row>
        <row r="28">
          <cell r="I28">
            <v>105.75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 #1"/>
      <sheetName val="PRESUPUESTO"/>
      <sheetName val="CANTIDADES"/>
      <sheetName val="I.HORMIGON"/>
      <sheetName val="MATERIALES"/>
      <sheetName val="OBRAMANO"/>
      <sheetName val="EQUIPOS"/>
      <sheetName val="Análisis"/>
    </sheetNames>
    <sheetDataSet>
      <sheetData sheetId="0">
        <row r="10">
          <cell r="G10">
            <v>1682</v>
          </cell>
        </row>
      </sheetData>
      <sheetData sheetId="1">
        <row r="10">
          <cell r="G10">
            <v>1682</v>
          </cell>
        </row>
      </sheetData>
      <sheetData sheetId="2">
        <row r="10">
          <cell r="G10">
            <v>1682</v>
          </cell>
        </row>
      </sheetData>
      <sheetData sheetId="3" refreshError="1">
        <row r="10">
          <cell r="G10">
            <v>1682</v>
          </cell>
        </row>
        <row r="11">
          <cell r="G11">
            <v>139.19999999999999</v>
          </cell>
        </row>
        <row r="12">
          <cell r="G12">
            <v>40.6</v>
          </cell>
        </row>
        <row r="15">
          <cell r="G15">
            <v>4825.6000000000004</v>
          </cell>
        </row>
        <row r="19">
          <cell r="G19">
            <v>127.6</v>
          </cell>
        </row>
        <row r="22">
          <cell r="G22">
            <v>29</v>
          </cell>
        </row>
        <row r="24">
          <cell r="G24">
            <v>232</v>
          </cell>
        </row>
        <row r="27">
          <cell r="G27">
            <v>696</v>
          </cell>
        </row>
        <row r="28">
          <cell r="G28">
            <v>580</v>
          </cell>
        </row>
        <row r="30">
          <cell r="G30">
            <v>556.79999999999995</v>
          </cell>
        </row>
        <row r="33">
          <cell r="G33">
            <v>580</v>
          </cell>
        </row>
        <row r="37">
          <cell r="G37">
            <v>6380</v>
          </cell>
        </row>
        <row r="40">
          <cell r="G40">
            <v>493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I.HORMIG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">
          <cell r="D16">
            <v>2200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"/>
      <sheetName val="1.01"/>
      <sheetName val="1.02"/>
      <sheetName val="1.03"/>
      <sheetName val="2.01.01"/>
      <sheetName val="2.01.02"/>
      <sheetName val="2.01.03"/>
      <sheetName val="2.01.04"/>
      <sheetName val="2.01.05"/>
      <sheetName val="2.01.06"/>
      <sheetName val="2.01.07"/>
      <sheetName val="3.01"/>
      <sheetName val="3.02"/>
      <sheetName val="7.01.01"/>
      <sheetName val="7.01.02"/>
      <sheetName val="7.01.03"/>
      <sheetName val="7.01.04"/>
      <sheetName val="Sheet3"/>
    </sheetNames>
    <sheetDataSet>
      <sheetData sheetId="0">
        <row r="13">
          <cell r="A13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icacion"/>
      <sheetName val="SEG, POL Y FIANZ"/>
      <sheetName val="1.01"/>
      <sheetName val="1.02"/>
      <sheetName val="1.03"/>
      <sheetName val="2.01.01"/>
      <sheetName val="2.01.02"/>
      <sheetName val="2.01.03"/>
      <sheetName val="2.01.04"/>
      <sheetName val="2.01.05"/>
      <sheetName val="2.01.06"/>
      <sheetName val="2.01.07"/>
      <sheetName val="3.01"/>
      <sheetName val="3.02"/>
      <sheetName val="7.01.01"/>
      <sheetName val="7.01.02"/>
      <sheetName val="7.01.03"/>
      <sheetName val="7.01.04"/>
      <sheetName val="Sheet3"/>
    </sheetNames>
    <sheetDataSet>
      <sheetData sheetId="0">
        <row r="13">
          <cell r="A13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TOR D9T"/>
      <sheetName val="TRACTOR D8T "/>
      <sheetName val="TRACTOR D6R"/>
      <sheetName val="PALA 950G"/>
      <sheetName val="Motoniveladora 140H"/>
      <sheetName val="Compactador CS533E"/>
      <sheetName val="Excavadora Cat. 325C"/>
      <sheetName val="Resumen Precio Equipos"/>
      <sheetName val="Comparacion precios unitarios"/>
      <sheetName val="Detalle Partidas"/>
      <sheetName val="Observaciones "/>
      <sheetName val="P.U. Samana"/>
      <sheetName val="BASICO"/>
      <sheetName val="Listado Equipos Propios"/>
      <sheetName val="Materiales"/>
      <sheetName val="O.M. y Salarios"/>
      <sheetName val="Posesion Camion"/>
      <sheetName val="Posesion Camion Empirico OK"/>
      <sheetName val="Posesion RM 250 Julio"/>
      <sheetName val="TRACTOR D7H"/>
      <sheetName val="PALA 950E"/>
      <sheetName val="GRADER 12G"/>
      <sheetName val="Modelo de P.U."/>
      <sheetName val="Costo Horario D9N"/>
      <sheetName val="Determinación de Rendimientos"/>
      <sheetName val="Determinación de Rendimient (2)"/>
      <sheetName val="Determinación de Rendimient (3)"/>
      <sheetName val="P.U. Excavación Roca con Ripper"/>
      <sheetName val="ANALISIS HORMIGON ARMADO"/>
      <sheetName val="LISTA DE MATERIALES"/>
      <sheetName val="Mat"/>
      <sheetName val="Cubicacion"/>
      <sheetName val="ANALISIS"/>
      <sheetName val="Insumos materiales"/>
      <sheetName val="Costos Mano de Obra"/>
      <sheetName val="Ana. Horm mexc mort"/>
    </sheetNames>
    <sheetDataSet>
      <sheetData sheetId="0">
        <row r="13">
          <cell r="I13">
            <v>5208.2</v>
          </cell>
        </row>
      </sheetData>
      <sheetData sheetId="1">
        <row r="13">
          <cell r="I13">
            <v>5208.2</v>
          </cell>
        </row>
      </sheetData>
      <sheetData sheetId="2">
        <row r="13">
          <cell r="I13">
            <v>5208.2</v>
          </cell>
        </row>
      </sheetData>
      <sheetData sheetId="3">
        <row r="13">
          <cell r="I13">
            <v>5208.2</v>
          </cell>
        </row>
      </sheetData>
      <sheetData sheetId="4">
        <row r="13">
          <cell r="I13">
            <v>5208.2</v>
          </cell>
        </row>
      </sheetData>
      <sheetData sheetId="5">
        <row r="13">
          <cell r="I13">
            <v>5208.2</v>
          </cell>
        </row>
      </sheetData>
      <sheetData sheetId="6">
        <row r="13">
          <cell r="I13">
            <v>5208.2</v>
          </cell>
        </row>
      </sheetData>
      <sheetData sheetId="7">
        <row r="13">
          <cell r="I13">
            <v>5208.2</v>
          </cell>
        </row>
        <row r="16">
          <cell r="I16">
            <v>2686.62</v>
          </cell>
        </row>
        <row r="27">
          <cell r="C27">
            <v>0.08</v>
          </cell>
        </row>
        <row r="28">
          <cell r="C28">
            <v>0.04</v>
          </cell>
        </row>
        <row r="30">
          <cell r="C30">
            <v>0.01</v>
          </cell>
        </row>
      </sheetData>
      <sheetData sheetId="8">
        <row r="13">
          <cell r="I13">
            <v>5208.2</v>
          </cell>
        </row>
      </sheetData>
      <sheetData sheetId="9">
        <row r="13">
          <cell r="I13">
            <v>5208.2</v>
          </cell>
        </row>
      </sheetData>
      <sheetData sheetId="10"/>
      <sheetData sheetId="11">
        <row r="13">
          <cell r="I13">
            <v>5208.2</v>
          </cell>
        </row>
      </sheetData>
      <sheetData sheetId="12">
        <row r="13">
          <cell r="I13">
            <v>5208.2</v>
          </cell>
        </row>
      </sheetData>
      <sheetData sheetId="13">
        <row r="13">
          <cell r="I13">
            <v>5208.2</v>
          </cell>
        </row>
      </sheetData>
      <sheetData sheetId="14">
        <row r="13">
          <cell r="I13">
            <v>5208.2</v>
          </cell>
        </row>
      </sheetData>
      <sheetData sheetId="15">
        <row r="13">
          <cell r="I13">
            <v>5208.2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-Blasting"/>
      <sheetName val="QUOTE"/>
      <sheetName val="Pres. Quiebrasol"/>
      <sheetName val="Sold+Torn"/>
      <sheetName val="Insumos"/>
      <sheetName val=" Pintura+dECK"/>
      <sheetName val="Herr+Equip"/>
      <sheetName val="M.O instalacion"/>
      <sheetName val="M.O Fabricacion"/>
      <sheetName val="comparacion"/>
      <sheetName val="ANALISIS DE ACERO"/>
      <sheetName val="peso "/>
      <sheetName val="propuesta "/>
      <sheetName val="Pres__Quiebrasol"/>
      <sheetName val="_Pintura+dECK"/>
      <sheetName val="M_O_instalacion"/>
      <sheetName val="M_O_Fabricacion"/>
      <sheetName val="ANALISIS_DE_ACERO"/>
      <sheetName val="peso_"/>
      <sheetName val="propuesta_"/>
      <sheetName val="INS"/>
      <sheetName val="Pres__Quiebrasol1"/>
      <sheetName val="_Pintura+dECK1"/>
      <sheetName val="M_O_instalacion1"/>
      <sheetName val="M_O_Fabricacion1"/>
      <sheetName val="ANALISIS_DE_ACERO1"/>
      <sheetName val="peso_1"/>
      <sheetName val="propuesta_1"/>
      <sheetName val="M_O_insF-b_x0000__x0002__x0000__x0000__x0000_\"/>
      <sheetName val="M_O_insÆ0¥_x0000__x0002__x0000__x0000__x0000_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umos"/>
      <sheetName val="Resumen Precio Equipos"/>
      <sheetName val="O.M. y Salarios"/>
      <sheetName val="M.O."/>
      <sheetName val="MATERIALES LISTADO"/>
    </sheetNames>
    <sheetDataSet>
      <sheetData sheetId="0">
        <row r="4">
          <cell r="B4">
            <v>689.6</v>
          </cell>
        </row>
      </sheetData>
      <sheetData sheetId="1" refreshError="1">
        <row r="11">
          <cell r="C11">
            <v>268</v>
          </cell>
        </row>
        <row r="14">
          <cell r="C14">
            <v>830</v>
          </cell>
        </row>
      </sheetData>
      <sheetData sheetId="2" refreshError="1">
        <row r="4">
          <cell r="B4">
            <v>689.6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a|culo"/>
      <sheetName val="Insumos"/>
    </sheetNames>
    <sheetDataSet>
      <sheetData sheetId="0" refreshError="1"/>
      <sheetData sheetId="1" refreshError="1"/>
      <sheetData sheetId="2">
        <row r="3">
          <cell r="B3">
            <v>135</v>
          </cell>
        </row>
        <row r="5">
          <cell r="B5">
            <v>550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"/>
      <sheetName val="Flujo Cabañas"/>
      <sheetName val="Cronograma Cabañas"/>
      <sheetName val="Cabañas simple Tipo I"/>
      <sheetName val="Cabañas simple Tipo 2"/>
      <sheetName val="Cabañas simple Tipo 3"/>
      <sheetName val="Cabañas Presidenciales "/>
      <sheetName val="Cabañas Vice Presidenciales"/>
      <sheetName val="Calles, aceras y contenes"/>
      <sheetName val="Edificio de Entrada"/>
      <sheetName val="Análisis"/>
      <sheetName val="Insumos"/>
      <sheetName val="Hoja de presupuesto"/>
      <sheetName val="Edificio Administracion"/>
      <sheetName val="Cabañas Ejecutivas"/>
      <sheetName val="Caseta de planta"/>
      <sheetName val="Lomo"/>
      <sheetName val="Hoja Presentacion (3)"/>
      <sheetName val="Hoja Presentacion (2)"/>
      <sheetName val="Hoja Presentacion Plastbau"/>
      <sheetName val="Hoja Presentacion Convencional"/>
      <sheetName val="Hoja Presentacion"/>
      <sheetName val="Analisis Plastbau "/>
      <sheetName val="HOTEL SUNSCAPE EDF. I"/>
      <sheetName val="HOTEL SUNSCAPE EDF. I I Y V"/>
      <sheetName val="HOTEL SUNSCAPE EDF. I I I Y IV"/>
      <sheetName val="HOTEL SUNSCAPE EDF. V I AL IX"/>
      <sheetName val="HOTEL SUNSCAPE EDF. V I I"/>
      <sheetName val="HOTEL SUNSCAPE EDF. I X"/>
      <sheetName val="HOTEL SUNSCAPE EDF. I V"/>
      <sheetName val="Hormigones Bavaro"/>
      <sheetName val="Parte Electrica"/>
      <sheetName val="Arcos"/>
      <sheetName val="Cronograma"/>
      <sheetName val="HOTEL SUNSCAPE EDF. VIII"/>
      <sheetName val="Resumen Hotel Sunscape II"/>
      <sheetName val="Muros Interiores h=2.8 m "/>
      <sheetName val="HOTEL SUNSCAPE EDF. III"/>
      <sheetName val="HOTEL SUNSCAPE EDF. II"/>
      <sheetName val="HOTEL SUNSCAPE EDF. IX"/>
      <sheetName val="HOTEL SUNSCAPE EDF. V"/>
      <sheetName val="HOTEL SUNSCAPE EDF. IV"/>
      <sheetName val="Resumen Hotel Sunscape copia."/>
      <sheetName val="Presentacion Hotel Sunscape "/>
      <sheetName val="Hoja Presentacion "/>
      <sheetName val="Cubicación"/>
      <sheetName val="Materiales"/>
      <sheetName val="ANALISIS HORMIGON ARMADO"/>
      <sheetName val="LISTA DE MATERIALES"/>
      <sheetName val="Ana"/>
      <sheetName val="Ana. blocks y termin."/>
      <sheetName val="Costos Mano de Obra"/>
      <sheetName val="Insumos materiales"/>
      <sheetName val="Ana. Horm mexc mort"/>
    </sheetNames>
    <sheetDataSet>
      <sheetData sheetId="0" refreshError="1"/>
      <sheetData sheetId="1" refreshError="1">
        <row r="21">
          <cell r="D21">
            <v>1314906.1857016287</v>
          </cell>
        </row>
        <row r="23">
          <cell r="D23">
            <v>2990883.649645336</v>
          </cell>
        </row>
        <row r="24">
          <cell r="D24">
            <v>1806093.8399999999</v>
          </cell>
        </row>
        <row r="25">
          <cell r="D25">
            <v>287006.09240701469</v>
          </cell>
        </row>
        <row r="26">
          <cell r="D26">
            <v>600000</v>
          </cell>
        </row>
        <row r="32">
          <cell r="F32">
            <v>59613800.43383681</v>
          </cell>
        </row>
      </sheetData>
      <sheetData sheetId="2" refreshError="1"/>
      <sheetData sheetId="3" refreshError="1"/>
      <sheetData sheetId="4" refreshError="1">
        <row r="106">
          <cell r="G106">
            <v>1452664.2717140752</v>
          </cell>
        </row>
      </sheetData>
      <sheetData sheetId="5" refreshError="1">
        <row r="106">
          <cell r="G106">
            <v>1421956.8064897507</v>
          </cell>
        </row>
      </sheetData>
      <sheetData sheetId="6" refreshError="1">
        <row r="21">
          <cell r="E21">
            <v>30</v>
          </cell>
        </row>
        <row r="107">
          <cell r="G107">
            <v>1409090.7024497506</v>
          </cell>
        </row>
      </sheetData>
      <sheetData sheetId="7" refreshError="1">
        <row r="49">
          <cell r="D49">
            <v>150</v>
          </cell>
        </row>
        <row r="161">
          <cell r="G161">
            <v>3341748.5683191428</v>
          </cell>
        </row>
      </sheetData>
      <sheetData sheetId="8" refreshError="1">
        <row r="157">
          <cell r="G157">
            <v>2629812.3714032574</v>
          </cell>
        </row>
      </sheetData>
      <sheetData sheetId="9" refreshError="1">
        <row r="77">
          <cell r="G77">
            <v>8359323.2016874002</v>
          </cell>
        </row>
      </sheetData>
      <sheetData sheetId="10" refreshError="1">
        <row r="77">
          <cell r="G77">
            <v>621140.25180400361</v>
          </cell>
        </row>
      </sheetData>
      <sheetData sheetId="11" refreshError="1">
        <row r="49">
          <cell r="D49">
            <v>150</v>
          </cell>
        </row>
        <row r="105">
          <cell r="D105">
            <v>2649.6400000000003</v>
          </cell>
        </row>
        <row r="120">
          <cell r="D120">
            <v>3084.55</v>
          </cell>
        </row>
        <row r="138">
          <cell r="D138">
            <v>3746.4657613846157</v>
          </cell>
        </row>
        <row r="148">
          <cell r="D148">
            <v>8759.6139999999996</v>
          </cell>
        </row>
        <row r="156">
          <cell r="D156">
            <v>7227.72</v>
          </cell>
        </row>
        <row r="164">
          <cell r="D164">
            <v>7365.95</v>
          </cell>
        </row>
        <row r="173">
          <cell r="D173">
            <v>5765.4363104433687</v>
          </cell>
        </row>
        <row r="182">
          <cell r="D182">
            <v>9313.451155384615</v>
          </cell>
        </row>
        <row r="200">
          <cell r="D200">
            <v>6693.3966666666665</v>
          </cell>
        </row>
        <row r="209">
          <cell r="D209">
            <v>5176.5506666666661</v>
          </cell>
        </row>
        <row r="218">
          <cell r="D218">
            <v>4991.54</v>
          </cell>
        </row>
        <row r="230">
          <cell r="D230">
            <v>4386.2560994538471</v>
          </cell>
        </row>
        <row r="241">
          <cell r="D241">
            <v>3070.48</v>
          </cell>
        </row>
        <row r="256">
          <cell r="D256">
            <v>4206.2299999999996</v>
          </cell>
        </row>
        <row r="274">
          <cell r="D274">
            <v>1777.8110323846156</v>
          </cell>
        </row>
        <row r="286">
          <cell r="D286">
            <v>4816.92</v>
          </cell>
        </row>
        <row r="306">
          <cell r="D306">
            <v>377.70847206000002</v>
          </cell>
        </row>
        <row r="365">
          <cell r="D365">
            <v>284.03647999999998</v>
          </cell>
        </row>
        <row r="415">
          <cell r="D415">
            <v>595.61825599999997</v>
          </cell>
        </row>
        <row r="427">
          <cell r="D427">
            <v>639.838256</v>
          </cell>
        </row>
        <row r="438">
          <cell r="D438">
            <v>693.07825600000001</v>
          </cell>
        </row>
        <row r="449">
          <cell r="D449">
            <v>563.11809600000004</v>
          </cell>
        </row>
        <row r="460">
          <cell r="D460">
            <v>493.52857599999993</v>
          </cell>
        </row>
        <row r="471">
          <cell r="D471">
            <v>1369.4382560000001</v>
          </cell>
        </row>
        <row r="491">
          <cell r="D491">
            <v>1053.4291840000001</v>
          </cell>
        </row>
        <row r="501">
          <cell r="D501">
            <v>156.43090943999999</v>
          </cell>
        </row>
        <row r="512">
          <cell r="D512">
            <v>1446.1291840000001</v>
          </cell>
        </row>
        <row r="522">
          <cell r="D522">
            <v>810.20918399999994</v>
          </cell>
        </row>
        <row r="532">
          <cell r="D532">
            <v>121.89090944</v>
          </cell>
        </row>
        <row r="541">
          <cell r="D541">
            <v>705.20918399999994</v>
          </cell>
        </row>
        <row r="551">
          <cell r="D551">
            <v>106.89090944</v>
          </cell>
        </row>
        <row r="560">
          <cell r="D560">
            <v>600.20918399999994</v>
          </cell>
        </row>
        <row r="570">
          <cell r="D570">
            <v>91.890909440000001</v>
          </cell>
        </row>
        <row r="580">
          <cell r="D580">
            <v>383.12918399999995</v>
          </cell>
        </row>
        <row r="591">
          <cell r="D591">
            <v>1075.2</v>
          </cell>
        </row>
        <row r="601">
          <cell r="D601">
            <v>402.22159319999997</v>
          </cell>
        </row>
        <row r="610">
          <cell r="D610">
            <v>1470.2215932000001</v>
          </cell>
        </row>
        <row r="620">
          <cell r="D620">
            <v>339.22159319999997</v>
          </cell>
        </row>
        <row r="629">
          <cell r="D629">
            <v>416.86012399999998</v>
          </cell>
        </row>
        <row r="638">
          <cell r="D638">
            <v>1204.0245920000002</v>
          </cell>
        </row>
        <row r="645">
          <cell r="D645">
            <v>506.42459200000008</v>
          </cell>
        </row>
        <row r="658">
          <cell r="D658">
            <v>19014.945350968199</v>
          </cell>
        </row>
        <row r="755">
          <cell r="D755">
            <v>7451.79</v>
          </cell>
        </row>
        <row r="765">
          <cell r="D765">
            <v>5604.04</v>
          </cell>
        </row>
        <row r="775">
          <cell r="D775">
            <v>7150.7099999999991</v>
          </cell>
        </row>
        <row r="785">
          <cell r="D785">
            <v>9347.5483000000004</v>
          </cell>
        </row>
        <row r="915">
          <cell r="D915">
            <v>320.57281386599999</v>
          </cell>
        </row>
        <row r="933">
          <cell r="D933">
            <v>5411.1733461538461</v>
          </cell>
        </row>
        <row r="1004">
          <cell r="D1004">
            <v>6508.3639569669222</v>
          </cell>
        </row>
        <row r="1018">
          <cell r="D1018">
            <v>5615.9402461538457</v>
          </cell>
        </row>
        <row r="1112">
          <cell r="D1112">
            <v>743.03258760000006</v>
          </cell>
        </row>
        <row r="1202">
          <cell r="D1202">
            <v>185.83776800000001</v>
          </cell>
        </row>
        <row r="1816">
          <cell r="F1816">
            <v>101540.4</v>
          </cell>
        </row>
        <row r="1956">
          <cell r="F1956">
            <v>75726.179999999993</v>
          </cell>
        </row>
      </sheetData>
      <sheetData sheetId="12" refreshError="1">
        <row r="21">
          <cell r="E21">
            <v>30</v>
          </cell>
        </row>
        <row r="25">
          <cell r="E25">
            <v>220</v>
          </cell>
        </row>
        <row r="35">
          <cell r="E35">
            <v>1960</v>
          </cell>
        </row>
        <row r="37">
          <cell r="E37">
            <v>2066</v>
          </cell>
        </row>
        <row r="39">
          <cell r="E39">
            <v>2156</v>
          </cell>
        </row>
        <row r="42">
          <cell r="E42">
            <v>28600</v>
          </cell>
        </row>
        <row r="48">
          <cell r="E48">
            <v>130</v>
          </cell>
        </row>
        <row r="60">
          <cell r="E60">
            <v>280</v>
          </cell>
        </row>
        <row r="61">
          <cell r="E61">
            <v>280</v>
          </cell>
        </row>
        <row r="62">
          <cell r="E62">
            <v>280</v>
          </cell>
        </row>
        <row r="63">
          <cell r="E63">
            <v>280</v>
          </cell>
        </row>
        <row r="64">
          <cell r="E64">
            <v>280</v>
          </cell>
        </row>
        <row r="66">
          <cell r="E66">
            <v>125</v>
          </cell>
        </row>
        <row r="69">
          <cell r="E69">
            <v>43.2</v>
          </cell>
        </row>
        <row r="70">
          <cell r="E70">
            <v>190</v>
          </cell>
        </row>
        <row r="71">
          <cell r="E71">
            <v>312</v>
          </cell>
        </row>
        <row r="84">
          <cell r="E84">
            <v>5</v>
          </cell>
        </row>
        <row r="91">
          <cell r="E91">
            <v>70</v>
          </cell>
        </row>
        <row r="108">
          <cell r="E108">
            <v>40</v>
          </cell>
        </row>
        <row r="112">
          <cell r="E112">
            <v>4.5</v>
          </cell>
        </row>
        <row r="136">
          <cell r="E136">
            <v>15</v>
          </cell>
        </row>
        <row r="137">
          <cell r="E137">
            <v>36.880000000000003</v>
          </cell>
        </row>
        <row r="142">
          <cell r="E142">
            <v>350</v>
          </cell>
        </row>
        <row r="155">
          <cell r="E155">
            <v>20</v>
          </cell>
        </row>
        <row r="162">
          <cell r="E162">
            <v>289.55</v>
          </cell>
        </row>
        <row r="164">
          <cell r="E164">
            <v>35</v>
          </cell>
        </row>
        <row r="167">
          <cell r="E167">
            <v>150</v>
          </cell>
        </row>
        <row r="168">
          <cell r="E168">
            <v>30</v>
          </cell>
        </row>
        <row r="170">
          <cell r="E170">
            <v>110</v>
          </cell>
        </row>
        <row r="171">
          <cell r="E171">
            <v>120</v>
          </cell>
        </row>
        <row r="172">
          <cell r="E172">
            <v>110</v>
          </cell>
        </row>
        <row r="173">
          <cell r="E173">
            <v>55</v>
          </cell>
        </row>
        <row r="174">
          <cell r="E174">
            <v>140</v>
          </cell>
        </row>
        <row r="175">
          <cell r="E175">
            <v>140</v>
          </cell>
        </row>
        <row r="176">
          <cell r="E176">
            <v>190</v>
          </cell>
        </row>
        <row r="177">
          <cell r="E177">
            <v>250</v>
          </cell>
        </row>
        <row r="178">
          <cell r="E178">
            <v>200</v>
          </cell>
        </row>
        <row r="179">
          <cell r="E179">
            <v>230</v>
          </cell>
        </row>
        <row r="180">
          <cell r="E180">
            <v>250</v>
          </cell>
        </row>
      </sheetData>
      <sheetData sheetId="13" refreshError="1">
        <row r="173">
          <cell r="G173">
            <v>0</v>
          </cell>
        </row>
      </sheetData>
      <sheetData sheetId="14" refreshError="1">
        <row r="112">
          <cell r="G112">
            <v>2990883.649645336</v>
          </cell>
        </row>
      </sheetData>
      <sheetData sheetId="15" refreshError="1">
        <row r="109">
          <cell r="G109">
            <v>1777509.2737094555</v>
          </cell>
        </row>
      </sheetData>
      <sheetData sheetId="16" refreshError="1">
        <row r="71">
          <cell r="H71">
            <v>287006.09240701469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Analisis"/>
      <sheetName val="Pres. Adic.Y"/>
      <sheetName val="Ana"/>
      <sheetName val="LISTA DE PRECIO"/>
      <sheetName val="Presup."/>
    </sheetNames>
    <sheetDataSet>
      <sheetData sheetId="0">
        <row r="1512">
          <cell r="G1512">
            <v>3526.1216021874998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91">
          <cell r="F391">
            <v>14781.061545997285</v>
          </cell>
        </row>
        <row r="450">
          <cell r="F450">
            <v>12092.714034231249</v>
          </cell>
        </row>
        <row r="1325">
          <cell r="F1325">
            <v>586.05000000000007</v>
          </cell>
        </row>
      </sheetData>
      <sheetData sheetId="8">
        <row r="14">
          <cell r="D14">
            <v>1240</v>
          </cell>
        </row>
        <row r="23">
          <cell r="D23">
            <v>550</v>
          </cell>
        </row>
        <row r="24">
          <cell r="D24">
            <v>550</v>
          </cell>
        </row>
        <row r="25">
          <cell r="D25">
            <v>600</v>
          </cell>
        </row>
        <row r="30">
          <cell r="D30">
            <v>520</v>
          </cell>
        </row>
        <row r="38">
          <cell r="D38">
            <v>16</v>
          </cell>
        </row>
        <row r="43">
          <cell r="D43">
            <v>35</v>
          </cell>
        </row>
        <row r="44">
          <cell r="D44">
            <v>60</v>
          </cell>
        </row>
        <row r="46">
          <cell r="D46">
            <v>35</v>
          </cell>
        </row>
        <row r="49">
          <cell r="D49">
            <v>1250</v>
          </cell>
        </row>
        <row r="55">
          <cell r="D55">
            <v>450</v>
          </cell>
        </row>
        <row r="56">
          <cell r="D56">
            <v>500</v>
          </cell>
        </row>
        <row r="57">
          <cell r="D57">
            <v>205</v>
          </cell>
        </row>
        <row r="65">
          <cell r="D65">
            <v>837.21</v>
          </cell>
        </row>
        <row r="66">
          <cell r="D66">
            <v>450</v>
          </cell>
        </row>
        <row r="77">
          <cell r="D77">
            <v>458</v>
          </cell>
        </row>
        <row r="81">
          <cell r="D81">
            <v>350</v>
          </cell>
        </row>
        <row r="95">
          <cell r="D95">
            <v>193.75038750077499</v>
          </cell>
        </row>
        <row r="127">
          <cell r="D127">
            <v>400</v>
          </cell>
        </row>
        <row r="142">
          <cell r="D142">
            <v>325</v>
          </cell>
        </row>
      </sheetData>
      <sheetData sheetId="9" refreshError="1">
        <row r="1512">
          <cell r="G1512">
            <v>3526.1216021874998</v>
          </cell>
        </row>
        <row r="1520">
          <cell r="G1520">
            <v>3801.1316021875</v>
          </cell>
        </row>
      </sheetData>
      <sheetData sheetId="10"/>
      <sheetData sheetId="11">
        <row r="126">
          <cell r="C126">
            <v>55</v>
          </cell>
        </row>
        <row r="194">
          <cell r="C194">
            <v>18.22</v>
          </cell>
        </row>
      </sheetData>
      <sheetData sheetId="12"/>
      <sheetData sheetId="13">
        <row r="39">
          <cell r="D39">
            <v>4.37</v>
          </cell>
        </row>
        <row r="184">
          <cell r="D184">
            <v>50</v>
          </cell>
        </row>
      </sheetData>
      <sheetData sheetId="14"/>
      <sheetData sheetId="15"/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  <row r="3185">
          <cell r="F3185">
            <v>2329.8999999999996</v>
          </cell>
        </row>
        <row r="3215">
          <cell r="F3215">
            <v>1516.1</v>
          </cell>
        </row>
        <row r="3256">
          <cell r="F3256">
            <v>474.91037499999999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  <sheetName val="MATERIALES LISTADO"/>
      <sheetName val="Insumos"/>
      <sheetName val="Análisis"/>
      <sheetName val="Análisis de Precios"/>
      <sheetName val="MO"/>
      <sheetName val="M.O.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234">
          <cell r="I2234">
            <v>5287.3739999999998</v>
          </cell>
        </row>
        <row r="2356">
          <cell r="F2356">
            <v>43.914999999999999</v>
          </cell>
        </row>
        <row r="2357">
          <cell r="F2357">
            <v>58.95</v>
          </cell>
        </row>
        <row r="2358">
          <cell r="F2358">
            <v>225.58800000000002</v>
          </cell>
        </row>
        <row r="2521">
          <cell r="S2521">
            <v>1495.8779999999999</v>
          </cell>
        </row>
        <row r="2682">
          <cell r="F2682">
            <v>60.85</v>
          </cell>
        </row>
        <row r="2683">
          <cell r="F2683">
            <v>14.549999999999999</v>
          </cell>
        </row>
        <row r="2684">
          <cell r="F2684">
            <v>170.22</v>
          </cell>
        </row>
      </sheetData>
      <sheetData sheetId="7" refreshError="1">
        <row r="1139">
          <cell r="F1139">
            <v>14642.429999999998</v>
          </cell>
        </row>
      </sheetData>
      <sheetData sheetId="8" refreshError="1">
        <row r="15">
          <cell r="D15">
            <v>1240</v>
          </cell>
        </row>
        <row r="62">
          <cell r="D62">
            <v>750</v>
          </cell>
        </row>
        <row r="99">
          <cell r="D99">
            <v>1744</v>
          </cell>
        </row>
        <row r="155">
          <cell r="D155">
            <v>3029.22</v>
          </cell>
        </row>
        <row r="156">
          <cell r="D156">
            <v>5152</v>
          </cell>
        </row>
        <row r="157">
          <cell r="D157">
            <v>5152</v>
          </cell>
        </row>
        <row r="160">
          <cell r="D160">
            <v>5800</v>
          </cell>
        </row>
        <row r="163">
          <cell r="D163">
            <v>5800</v>
          </cell>
        </row>
      </sheetData>
      <sheetData sheetId="9" refreshError="1">
        <row r="224">
          <cell r="G224">
            <v>492.69114999999999</v>
          </cell>
        </row>
        <row r="251">
          <cell r="G251">
            <v>505.60194999999993</v>
          </cell>
        </row>
        <row r="958">
          <cell r="G958">
            <v>879.60915</v>
          </cell>
        </row>
        <row r="1219">
          <cell r="G1219">
            <v>83.95</v>
          </cell>
        </row>
        <row r="1279">
          <cell r="G1279">
            <v>164.05</v>
          </cell>
        </row>
        <row r="1794">
          <cell r="F1794">
            <v>192.45389</v>
          </cell>
        </row>
        <row r="1808">
          <cell r="F1808">
            <v>50.088949999999997</v>
          </cell>
        </row>
        <row r="1819">
          <cell r="F1819">
            <v>567.19946200000004</v>
          </cell>
        </row>
      </sheetData>
      <sheetData sheetId="10" refreshError="1">
        <row r="552">
          <cell r="F552">
            <v>299.31</v>
          </cell>
        </row>
      </sheetData>
      <sheetData sheetId="11" refreshError="1">
        <row r="183">
          <cell r="C183">
            <v>351.48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320">
          <cell r="F3320">
            <v>114.45909</v>
          </cell>
        </row>
        <row r="3329">
          <cell r="F3329">
            <v>176.85633999999999</v>
          </cell>
        </row>
        <row r="3459">
          <cell r="F3459">
            <v>737.17365130498786</v>
          </cell>
        </row>
        <row r="3512">
          <cell r="F3512">
            <v>1340.6621825396824</v>
          </cell>
        </row>
        <row r="3522">
          <cell r="F3522">
            <v>219.82928999999999</v>
          </cell>
        </row>
        <row r="3537">
          <cell r="F3537">
            <v>579.17847000000017</v>
          </cell>
        </row>
        <row r="3554">
          <cell r="F3554">
            <v>77.759999999999991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"/>
      <sheetName val="AP"/>
      <sheetName val="DS"/>
      <sheetName val="ANA"/>
      <sheetName val="PRE"/>
      <sheetName val="INS"/>
      <sheetName val="AC-Capítulo No.7"/>
      <sheetName val="AC-Capítulo No.5"/>
      <sheetName val="AC-Capítulo No.2"/>
      <sheetName val="AC-Capítulo No.18"/>
      <sheetName val="AC-Complementarios"/>
      <sheetName val="Volumenes"/>
      <sheetName val="anal term"/>
      <sheetName val="Ana-Sanit."/>
      <sheetName val="Anal. horm."/>
      <sheetName val="UASD"/>
      <sheetName val="Mat"/>
      <sheetName val="Pu-Sanit."/>
      <sheetName val="Hoja1"/>
      <sheetName val="M.O."/>
    </sheetNames>
    <sheetDataSet>
      <sheetData sheetId="0" refreshError="1"/>
      <sheetData sheetId="1" refreshError="1"/>
      <sheetData sheetId="2" refreshError="1"/>
      <sheetData sheetId="3" refreshError="1">
        <row r="190">
          <cell r="F190">
            <v>36.760000000000005</v>
          </cell>
        </row>
        <row r="232">
          <cell r="F232">
            <v>27.77</v>
          </cell>
        </row>
        <row r="239">
          <cell r="F239">
            <v>71.930000000000007</v>
          </cell>
        </row>
        <row r="246">
          <cell r="F246">
            <v>108.78999999999999</v>
          </cell>
        </row>
        <row r="275">
          <cell r="F275">
            <v>29.410000000000004</v>
          </cell>
        </row>
        <row r="324">
          <cell r="F324">
            <v>16.64</v>
          </cell>
        </row>
        <row r="331">
          <cell r="F331">
            <v>37.800000000000004</v>
          </cell>
        </row>
        <row r="338">
          <cell r="F338">
            <v>55.54999999999999</v>
          </cell>
        </row>
        <row r="373">
          <cell r="F373">
            <v>17.170000000000002</v>
          </cell>
        </row>
        <row r="415">
          <cell r="F415">
            <v>47.57</v>
          </cell>
        </row>
        <row r="429">
          <cell r="F429">
            <v>32.340000000000003</v>
          </cell>
        </row>
        <row r="451">
          <cell r="F451">
            <v>55.51</v>
          </cell>
        </row>
        <row r="514">
          <cell r="F514">
            <v>102.43749999999999</v>
          </cell>
        </row>
        <row r="526">
          <cell r="F526">
            <v>266.39750000000004</v>
          </cell>
        </row>
        <row r="536">
          <cell r="F536">
            <v>150.01</v>
          </cell>
        </row>
        <row r="907">
          <cell r="F907">
            <v>7767.3603186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. horm."/>
      <sheetName val="Analisis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</sheetNames>
    <sheetDataSet>
      <sheetData sheetId="0" refreshError="1">
        <row r="6">
          <cell r="B6" t="str">
            <v>Acero 1/2" (  Grado 40  )</v>
          </cell>
        </row>
        <row r="24">
          <cell r="B24" t="str">
            <v xml:space="preserve">Andamios </v>
          </cell>
          <cell r="C24" t="str">
            <v>P2</v>
          </cell>
          <cell r="D24">
            <v>11.75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de Desembolsos"/>
      <sheetName val="INSUMOS"/>
      <sheetName val="Análisis"/>
      <sheetName val="SPA B.P. Modif. p I.M.B."/>
      <sheetName val="Resumen Cubicación "/>
      <sheetName val="Cubicación SPA R.S.J."/>
      <sheetName val="SPA B.P. Modif. p I.M.B. (2)"/>
      <sheetName val="SPA Bahia Principe "/>
      <sheetName val="SPA1 "/>
      <sheetName val="SPA2"/>
      <sheetName val="Hoja2"/>
      <sheetName val="Ventanas Ansa2"/>
      <sheetName val="Presentación"/>
      <sheetName val="Cronograma de Certificacio"/>
      <sheetName val="ANA"/>
      <sheetName val="ELECTRICO"/>
      <sheetName val="Análisis de Preci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 (2)"/>
      <sheetName val="Analisis"/>
      <sheetName val="PVC"/>
      <sheetName val="Resumen (2)"/>
      <sheetName val="Pres. "/>
      <sheetName val="Resumen"/>
      <sheetName val="Materiales"/>
      <sheetName val="M.O."/>
      <sheetName val="MANO DE OBRA"/>
      <sheetName val="Estructurales SALON"/>
      <sheetName val="EST. ALM"/>
    </sheetNames>
    <sheetDataSet>
      <sheetData sheetId="0"/>
      <sheetData sheetId="1"/>
      <sheetData sheetId="2"/>
      <sheetData sheetId="3"/>
      <sheetData sheetId="4"/>
      <sheetData sheetId="5"/>
      <sheetData sheetId="6">
        <row r="215">
          <cell r="F215">
            <v>6.9530000000000003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Horm."/>
      <sheetName val="Insumos"/>
      <sheetName val="Análisis"/>
      <sheetName val="Presupuesto"/>
      <sheetName val="Materiales"/>
      <sheetName val="Detalle Acero"/>
    </sheetNames>
    <sheetDataSet>
      <sheetData sheetId="0" refreshError="1"/>
      <sheetData sheetId="1" refreshError="1">
        <row r="14">
          <cell r="C14">
            <v>250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Car"/>
      <sheetName val="Rndmto"/>
      <sheetName val="M.O."/>
      <sheetName val="Ana"/>
      <sheetName val="Indice"/>
      <sheetName val="Modelo Presup."/>
      <sheetName val="Insumos"/>
      <sheetName val="PRESUPUESTO GENERAL "/>
    </sheetNames>
    <sheetDataSet>
      <sheetData sheetId="0" refreshError="1">
        <row r="1">
          <cell r="F1" t="str">
            <v>GUIA DE ANALISIS DE COSTOS EDIFICACIONES EN SANTO DOMINGO, REP. DOM.</v>
          </cell>
        </row>
        <row r="260">
          <cell r="E260">
            <v>125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CAMBIO"/>
      <sheetName val="NO EJECUTABLES "/>
      <sheetName val="R.A.U."/>
      <sheetName val="A.U."/>
      <sheetName val="A.U.Sanit."/>
      <sheetName val="A.U.Elec."/>
      <sheetName val="A.U.Mec."/>
      <sheetName val="A.U.Metal."/>
      <sheetName val="A.U.GasesM."/>
      <sheetName val="A.U.Ascensor"/>
      <sheetName val="Eq.Med."/>
      <sheetName val="SubCon"/>
      <sheetName val="Insumos"/>
      <sheetName val="M.O."/>
      <sheetName val="Equipos "/>
      <sheetName val="lista de materiales"/>
      <sheetName val="tarifa equipo"/>
      <sheetName val="analisis"/>
      <sheetName val="alcantarilla"/>
      <sheetName val="imbornal"/>
      <sheetName val="Camp."/>
      <sheetName val="Ins"/>
      <sheetName val="Ana"/>
    </sheetNames>
    <sheetDataSet>
      <sheetData sheetId="0" refreshError="1"/>
      <sheetData sheetId="1" refreshError="1"/>
      <sheetData sheetId="2" refreshError="1">
        <row r="25">
          <cell r="F25">
            <v>1223.687993632501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G17">
            <v>2496</v>
          </cell>
        </row>
        <row r="112">
          <cell r="G112">
            <v>15</v>
          </cell>
        </row>
      </sheetData>
      <sheetData sheetId="13" refreshError="1">
        <row r="50">
          <cell r="I50">
            <v>723.93269999999995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OZAMIENTO"/>
      <sheetName val="Car"/>
      <sheetName val="Ins"/>
      <sheetName val="Herram"/>
      <sheetName val="Rndmto"/>
      <sheetName val="MOCuadrillas"/>
      <sheetName val="MOJornal"/>
      <sheetName val="Ana"/>
      <sheetName val="Indice"/>
      <sheetName val="Aluzinc"/>
      <sheetName val="tarifa equipo"/>
      <sheetName val="VIAL"/>
      <sheetName val="alcantarilla"/>
      <sheetName val="imbornal"/>
      <sheetName val="R.A.U."/>
      <sheetName val="Insumos"/>
      <sheetName val="M.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D10">
            <v>557</v>
          </cell>
        </row>
      </sheetData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Ins 2"/>
      <sheetName val="FA"/>
      <sheetName val="Rndmto"/>
      <sheetName val="M.O."/>
      <sheetName val="Ana"/>
      <sheetName val="Resu"/>
      <sheetName val="Indice"/>
      <sheetName val="MOJornal"/>
      <sheetName val="R.A.U."/>
      <sheetName val="Insumos"/>
      <sheetName val="A.U."/>
      <sheetName val="PU de presup."/>
      <sheetName val="Sub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RELLENO"/>
      <sheetName val="Pres."/>
      <sheetName val="Analisis"/>
      <sheetName val="Cantidad"/>
      <sheetName val="Osiades Est."/>
      <sheetName val="Ins"/>
      <sheetName val="M.O."/>
      <sheetName val="Ins 2"/>
      <sheetName val="MO"/>
    </sheetNames>
    <sheetDataSet>
      <sheetData sheetId="0">
        <row r="9">
          <cell r="E9">
            <v>676.82999999999993</v>
          </cell>
        </row>
        <row r="16">
          <cell r="E16">
            <v>232.13</v>
          </cell>
        </row>
      </sheetData>
      <sheetData sheetId="1"/>
      <sheetData sheetId="2">
        <row r="10">
          <cell r="E10">
            <v>8644.31</v>
          </cell>
        </row>
        <row r="177">
          <cell r="E177">
            <v>24387.87</v>
          </cell>
        </row>
        <row r="566">
          <cell r="E566">
            <v>18848.150000000001</v>
          </cell>
        </row>
        <row r="638">
          <cell r="E638">
            <v>25395.47</v>
          </cell>
        </row>
        <row r="683">
          <cell r="E683">
            <v>541.23820000000001</v>
          </cell>
        </row>
        <row r="739">
          <cell r="E739">
            <v>871.31</v>
          </cell>
        </row>
        <row r="751">
          <cell r="E751">
            <v>688.37</v>
          </cell>
        </row>
        <row r="757">
          <cell r="E757">
            <v>1274.19</v>
          </cell>
        </row>
        <row r="780">
          <cell r="E780">
            <v>244.05</v>
          </cell>
        </row>
        <row r="788">
          <cell r="E788">
            <v>309.58</v>
          </cell>
        </row>
        <row r="800">
          <cell r="E800">
            <v>134.27000000000001</v>
          </cell>
        </row>
        <row r="900">
          <cell r="E900">
            <v>6953.54</v>
          </cell>
        </row>
        <row r="971">
          <cell r="E971">
            <v>3058.96</v>
          </cell>
        </row>
        <row r="993">
          <cell r="E993">
            <v>1503.53</v>
          </cell>
        </row>
        <row r="1009">
          <cell r="E1009">
            <v>747.59</v>
          </cell>
        </row>
        <row r="1020">
          <cell r="E1020">
            <v>1058.58</v>
          </cell>
        </row>
        <row r="1031">
          <cell r="E1031">
            <v>1002.9</v>
          </cell>
        </row>
        <row r="1042">
          <cell r="E1042">
            <v>877.42</v>
          </cell>
        </row>
        <row r="1054">
          <cell r="E1054">
            <v>1836.99</v>
          </cell>
        </row>
        <row r="1159">
          <cell r="E1159">
            <v>980.21</v>
          </cell>
        </row>
        <row r="1167">
          <cell r="E1167">
            <v>1305.31</v>
          </cell>
        </row>
        <row r="1192">
          <cell r="E1192">
            <v>982.32</v>
          </cell>
        </row>
        <row r="1218">
          <cell r="E1218">
            <v>208.11</v>
          </cell>
        </row>
        <row r="1227">
          <cell r="E1227">
            <v>652.73</v>
          </cell>
        </row>
        <row r="1243">
          <cell r="E1243">
            <v>661.12</v>
          </cell>
        </row>
        <row r="1249">
          <cell r="E1249">
            <v>157.44999999999999</v>
          </cell>
        </row>
        <row r="1257">
          <cell r="E1257">
            <v>94.6</v>
          </cell>
        </row>
        <row r="1277">
          <cell r="E1277">
            <v>266.49</v>
          </cell>
        </row>
        <row r="1302">
          <cell r="E1302">
            <v>116.19999999999999</v>
          </cell>
        </row>
        <row r="1309">
          <cell r="E1309">
            <v>2019.4649999999999</v>
          </cell>
        </row>
        <row r="1332">
          <cell r="E1332">
            <v>7036.63</v>
          </cell>
        </row>
      </sheetData>
      <sheetData sheetId="3"/>
      <sheetData sheetId="4">
        <row r="11">
          <cell r="E11">
            <v>9829.5644444444442</v>
          </cell>
        </row>
        <row r="36">
          <cell r="E36">
            <v>9073.9288888888896</v>
          </cell>
        </row>
        <row r="73">
          <cell r="E73">
            <v>8644.2638888888887</v>
          </cell>
        </row>
        <row r="94">
          <cell r="E94">
            <v>9374.5663999999997</v>
          </cell>
        </row>
        <row r="116">
          <cell r="E116">
            <v>9146.4213333333337</v>
          </cell>
        </row>
        <row r="133">
          <cell r="E133">
            <v>7823.17</v>
          </cell>
        </row>
        <row r="149">
          <cell r="E149">
            <v>7156.82</v>
          </cell>
        </row>
        <row r="215">
          <cell r="E215">
            <v>20151.952826585177</v>
          </cell>
        </row>
        <row r="262">
          <cell r="E262">
            <v>34275.851851851854</v>
          </cell>
        </row>
        <row r="285">
          <cell r="E285">
            <v>32627.015873015873</v>
          </cell>
        </row>
        <row r="309">
          <cell r="E309">
            <v>24696.03</v>
          </cell>
        </row>
        <row r="328">
          <cell r="E328">
            <v>17611.110151187906</v>
          </cell>
        </row>
        <row r="347">
          <cell r="E347">
            <v>18967.59619047619</v>
          </cell>
        </row>
        <row r="367">
          <cell r="E367">
            <v>18000.304761904761</v>
          </cell>
        </row>
        <row r="387">
          <cell r="E387">
            <v>16581.811764705883</v>
          </cell>
        </row>
        <row r="407">
          <cell r="E407">
            <v>18942.117647058822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Club Ejec."/>
      <sheetName val="Edif. Hab."/>
      <sheetName val="Edif. Hab. (Platea)"/>
      <sheetName val="Lobby"/>
      <sheetName val="Rest. Buf. y Cocina"/>
      <sheetName val="Poblado comercial"/>
      <sheetName val="Anfiteatro"/>
      <sheetName val="Casino"/>
      <sheetName val="Club de Tennis"/>
      <sheetName val="Club de Piscina"/>
      <sheetName val="Piscina"/>
      <sheetName val="Análisis"/>
      <sheetName val="Club de Playa"/>
      <sheetName val="VIAS"/>
      <sheetName val="Resumen"/>
      <sheetName val="Resumen (2)"/>
      <sheetName val="Salón de Conv."/>
      <sheetName val="Discoteca"/>
      <sheetName val="Rest. Especialidades"/>
      <sheetName val="Edificio de Servicios"/>
      <sheetName val="PLOM. EXTERIOR"/>
      <sheetName val="ILUM. EXTERIOR"/>
      <sheetName val="GENERACION"/>
      <sheetName val="A.C."/>
      <sheetName val="adicional elect."/>
      <sheetName val="Presentación"/>
      <sheetName val="Analisis"/>
      <sheetName val="Osiades Est."/>
      <sheetName val="Analisis RELLENO"/>
      <sheetName val="Ins"/>
      <sheetName val="M.O."/>
      <sheetName val="Ins 2"/>
      <sheetName val="EQUIPOS"/>
      <sheetName val="MO"/>
    </sheetNames>
    <sheetDataSet>
      <sheetData sheetId="0" refreshError="1">
        <row r="30">
          <cell r="E30">
            <v>46.96</v>
          </cell>
        </row>
        <row r="31">
          <cell r="E31">
            <v>55.6</v>
          </cell>
        </row>
        <row r="32">
          <cell r="E32">
            <v>88</v>
          </cell>
        </row>
        <row r="78">
          <cell r="E78">
            <v>170</v>
          </cell>
        </row>
        <row r="79">
          <cell r="E79">
            <v>155</v>
          </cell>
        </row>
        <row r="90">
          <cell r="E90">
            <v>335</v>
          </cell>
        </row>
        <row r="91">
          <cell r="E91">
            <v>108</v>
          </cell>
        </row>
        <row r="198">
          <cell r="E198">
            <v>55</v>
          </cell>
        </row>
        <row r="199">
          <cell r="E199">
            <v>100</v>
          </cell>
        </row>
        <row r="200">
          <cell r="E200">
            <v>110</v>
          </cell>
        </row>
        <row r="201">
          <cell r="E201">
            <v>120</v>
          </cell>
        </row>
        <row r="202">
          <cell r="E202">
            <v>130</v>
          </cell>
        </row>
        <row r="203">
          <cell r="E203">
            <v>140</v>
          </cell>
        </row>
        <row r="204">
          <cell r="E204">
            <v>150</v>
          </cell>
        </row>
        <row r="205">
          <cell r="E205">
            <v>155</v>
          </cell>
        </row>
        <row r="206">
          <cell r="E206">
            <v>160</v>
          </cell>
        </row>
        <row r="208">
          <cell r="E208">
            <v>155</v>
          </cell>
        </row>
        <row r="209">
          <cell r="E209">
            <v>165</v>
          </cell>
        </row>
        <row r="211">
          <cell r="E211">
            <v>175</v>
          </cell>
        </row>
        <row r="212">
          <cell r="E212">
            <v>180</v>
          </cell>
        </row>
        <row r="213">
          <cell r="E213">
            <v>200</v>
          </cell>
        </row>
        <row r="215">
          <cell r="E215">
            <v>250</v>
          </cell>
        </row>
        <row r="216">
          <cell r="E216">
            <v>300</v>
          </cell>
        </row>
        <row r="217">
          <cell r="E217">
            <v>325</v>
          </cell>
        </row>
        <row r="218">
          <cell r="E218">
            <v>70</v>
          </cell>
        </row>
        <row r="219">
          <cell r="E219">
            <v>75</v>
          </cell>
        </row>
        <row r="222">
          <cell r="E222">
            <v>95</v>
          </cell>
        </row>
        <row r="223">
          <cell r="E223">
            <v>90</v>
          </cell>
        </row>
        <row r="225">
          <cell r="E225">
            <v>110</v>
          </cell>
        </row>
        <row r="226">
          <cell r="E226">
            <v>120</v>
          </cell>
        </row>
        <row r="227">
          <cell r="E227">
            <v>125</v>
          </cell>
        </row>
        <row r="229">
          <cell r="E229">
            <v>150</v>
          </cell>
        </row>
        <row r="230">
          <cell r="E230">
            <v>150</v>
          </cell>
        </row>
        <row r="231">
          <cell r="E231">
            <v>150</v>
          </cell>
        </row>
        <row r="232">
          <cell r="E232">
            <v>210</v>
          </cell>
        </row>
        <row r="233">
          <cell r="E233">
            <v>230</v>
          </cell>
        </row>
        <row r="235">
          <cell r="E235">
            <v>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Herram"/>
      <sheetName val="Rndmto"/>
      <sheetName val="MOCuadrillas"/>
      <sheetName val="MOJornal"/>
      <sheetName val="Ana"/>
      <sheetName val="Indice"/>
      <sheetName val="Insumos"/>
      <sheetName val="M.O."/>
      <sheetName val="Ins 2"/>
    </sheetNames>
    <sheetDataSet>
      <sheetData sheetId="0"/>
      <sheetData sheetId="1">
        <row r="434">
          <cell r="E434">
            <v>233.8</v>
          </cell>
        </row>
      </sheetData>
      <sheetData sheetId="2">
        <row r="26">
          <cell r="E26">
            <v>133421.38</v>
          </cell>
        </row>
      </sheetData>
      <sheetData sheetId="3"/>
      <sheetData sheetId="4"/>
      <sheetData sheetId="5"/>
      <sheetData sheetId="6">
        <row r="452">
          <cell r="M452">
            <v>2003.56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nsumos"/>
      <sheetName val="Análisis"/>
      <sheetName val="Ecomarina Rio Chavon"/>
      <sheetName val="Sheet12"/>
      <sheetName val="Sheet13"/>
      <sheetName val="Sheet14"/>
      <sheetName val="Sheet15"/>
      <sheetName val="Sheet16"/>
      <sheetName val="RESUMEN HOLST"/>
      <sheetName val="RESUMEN"/>
      <sheetName val="MOV TIERRAS"/>
      <sheetName val="access chanel"/>
      <sheetName val="dragado"/>
      <sheetName val=" Muro Or.+2.45 deflector"/>
      <sheetName val="F1A Muro Or.+2.45 2da Etapa"/>
      <sheetName val="F1A Muro Or.+2.45"/>
      <sheetName val="Ecomarina_Rio_Chavon"/>
      <sheetName val="RESUMEN_HOLST"/>
      <sheetName val="MOV_TIERRAS"/>
      <sheetName val="access_chanel"/>
      <sheetName val="_Muro_Or_+2_45_deflector"/>
      <sheetName val="F1A_Muro_Or_+2_45_2da_Etapa"/>
      <sheetName val="F1A_Muro_Or_+2_45"/>
      <sheetName val="Ana"/>
      <sheetName val="INS"/>
      <sheetName val="M.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UDITORIUM"/>
      <sheetName val="ADMINISTRACION"/>
      <sheetName val="BIBLIOTECA"/>
      <sheetName val="AULAS"/>
      <sheetName val="PRECIOS"/>
      <sheetName val="Análisis"/>
      <sheetName val="INS"/>
      <sheetName val="HORM. Y MORTEROS."/>
      <sheetName val="SALARIOS"/>
    </sheetNames>
    <sheetDataSet>
      <sheetData sheetId="0"/>
      <sheetData sheetId="1"/>
      <sheetData sheetId="2"/>
      <sheetData sheetId="3"/>
      <sheetData sheetId="4"/>
      <sheetData sheetId="5">
        <row r="15">
          <cell r="E15">
            <v>469.87</v>
          </cell>
        </row>
        <row r="16">
          <cell r="E16">
            <v>211.44</v>
          </cell>
        </row>
        <row r="17">
          <cell r="E17">
            <v>78.31</v>
          </cell>
        </row>
        <row r="18">
          <cell r="E18">
            <v>39.159999999999997</v>
          </cell>
        </row>
        <row r="26">
          <cell r="E26">
            <v>389.54</v>
          </cell>
        </row>
        <row r="27">
          <cell r="E27">
            <v>175.47</v>
          </cell>
        </row>
        <row r="28">
          <cell r="E28">
            <v>62.39</v>
          </cell>
        </row>
        <row r="29">
          <cell r="E29">
            <v>22.8</v>
          </cell>
        </row>
        <row r="32">
          <cell r="E32">
            <v>16.21</v>
          </cell>
        </row>
        <row r="33">
          <cell r="E33">
            <v>146.28</v>
          </cell>
        </row>
        <row r="34">
          <cell r="E34">
            <v>121.9</v>
          </cell>
        </row>
        <row r="45">
          <cell r="E45">
            <v>1357.4</v>
          </cell>
        </row>
        <row r="46">
          <cell r="E46">
            <v>335.2</v>
          </cell>
        </row>
        <row r="54">
          <cell r="E54">
            <v>10684.7</v>
          </cell>
        </row>
        <row r="56">
          <cell r="E56">
            <v>5166.7299999999996</v>
          </cell>
        </row>
        <row r="58">
          <cell r="E58">
            <v>14326</v>
          </cell>
        </row>
        <row r="63">
          <cell r="E63">
            <v>432.74</v>
          </cell>
        </row>
        <row r="64">
          <cell r="E64">
            <v>357.6</v>
          </cell>
        </row>
        <row r="65">
          <cell r="E65">
            <v>200.95</v>
          </cell>
        </row>
        <row r="71">
          <cell r="E71">
            <v>244.42</v>
          </cell>
        </row>
        <row r="72">
          <cell r="E72">
            <v>186.8</v>
          </cell>
        </row>
        <row r="74">
          <cell r="E74">
            <v>37.72</v>
          </cell>
        </row>
        <row r="75">
          <cell r="E75">
            <v>33.61</v>
          </cell>
        </row>
        <row r="76">
          <cell r="E76">
            <v>29.5</v>
          </cell>
        </row>
        <row r="77">
          <cell r="E77">
            <v>71.62</v>
          </cell>
        </row>
        <row r="79">
          <cell r="E79">
            <v>52.09</v>
          </cell>
        </row>
        <row r="82">
          <cell r="E82">
            <v>542.49</v>
          </cell>
        </row>
        <row r="83">
          <cell r="E83">
            <v>428.1</v>
          </cell>
        </row>
        <row r="84">
          <cell r="E84">
            <v>433.11</v>
          </cell>
        </row>
        <row r="87">
          <cell r="E87">
            <v>510.02</v>
          </cell>
        </row>
        <row r="88">
          <cell r="E88">
            <v>384.23</v>
          </cell>
        </row>
        <row r="89">
          <cell r="E89">
            <v>352.98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PRESENTACION"/>
      <sheetName val="Ins"/>
      <sheetName val="FA"/>
      <sheetName val="Rndmto"/>
      <sheetName val="M.O."/>
      <sheetName val="Hoja2"/>
      <sheetName val="Ana"/>
      <sheetName val="Resu"/>
      <sheetName val="Indice"/>
      <sheetName val="PRECIOS"/>
      <sheetName val="Insumos"/>
      <sheetName val="Análisis de Precios"/>
    </sheetNames>
    <sheetDataSet>
      <sheetData sheetId="0"/>
      <sheetData sheetId="1" refreshError="1"/>
      <sheetData sheetId="2">
        <row r="584">
          <cell r="E584">
            <v>550000</v>
          </cell>
        </row>
      </sheetData>
      <sheetData sheetId="3" refreshError="1"/>
      <sheetData sheetId="4"/>
      <sheetData sheetId="5"/>
      <sheetData sheetId="6" refreshError="1"/>
      <sheetData sheetId="7">
        <row r="11">
          <cell r="F11">
            <v>1368.8</v>
          </cell>
        </row>
        <row r="139">
          <cell r="F139">
            <v>677.45999999999992</v>
          </cell>
        </row>
        <row r="183">
          <cell r="F183">
            <v>820.88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na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2">
          <cell r="J32">
            <v>120</v>
          </cell>
        </row>
        <row r="45">
          <cell r="J45">
            <v>275</v>
          </cell>
        </row>
        <row r="48">
          <cell r="J48">
            <v>324</v>
          </cell>
        </row>
      </sheetData>
      <sheetData sheetId="8" refreshError="1">
        <row r="13">
          <cell r="O13">
            <v>50</v>
          </cell>
        </row>
        <row r="37">
          <cell r="O37">
            <v>7</v>
          </cell>
        </row>
        <row r="41">
          <cell r="O41">
            <v>3.5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  <row r="55">
          <cell r="O55">
            <v>0</v>
          </cell>
        </row>
        <row r="71">
          <cell r="O71">
            <v>110</v>
          </cell>
        </row>
      </sheetData>
      <sheetData sheetId="9"/>
      <sheetData sheetId="10"/>
      <sheetData sheetId="11"/>
      <sheetData sheetId="12"/>
      <sheetData sheetId="13" refreshError="1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 refreshError="1">
        <row r="6">
          <cell r="D6">
            <v>820.26717298649987</v>
          </cell>
        </row>
      </sheetData>
      <sheetData sheetId="15"/>
      <sheetData sheetId="16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ipo A"/>
      <sheetName val="Tipo B"/>
      <sheetName val="Tipo C"/>
      <sheetName val="Analisis"/>
      <sheetName val="MO"/>
      <sheetName val="Materiales"/>
      <sheetName val="ANALISIS STO DGO"/>
      <sheetName val="A-BASICOS"/>
      <sheetName val="A-civil"/>
      <sheetName val="MOV"/>
      <sheetName val="Ana. blocks y termin."/>
      <sheetName val="Costos Mano de Obra"/>
      <sheetName val="Insumos materiales"/>
      <sheetName val="Ana. Horm mexc mort"/>
    </sheetNames>
    <sheetDataSet>
      <sheetData sheetId="0"/>
      <sheetData sheetId="1"/>
      <sheetData sheetId="2"/>
      <sheetData sheetId="3"/>
      <sheetData sheetId="4" refreshError="1">
        <row r="68">
          <cell r="F68">
            <v>94.99</v>
          </cell>
        </row>
        <row r="74">
          <cell r="F74">
            <v>231.17</v>
          </cell>
        </row>
        <row r="80">
          <cell r="F80">
            <v>120.8</v>
          </cell>
        </row>
        <row r="119">
          <cell r="F119">
            <v>6876.31</v>
          </cell>
        </row>
        <row r="127">
          <cell r="F127">
            <v>16586.919999999998</v>
          </cell>
        </row>
        <row r="208">
          <cell r="F208">
            <v>760.96</v>
          </cell>
        </row>
        <row r="327">
          <cell r="F327">
            <v>218.05</v>
          </cell>
        </row>
        <row r="591">
          <cell r="F591">
            <v>18084.57</v>
          </cell>
        </row>
        <row r="615">
          <cell r="F615">
            <v>289.14</v>
          </cell>
        </row>
        <row r="621">
          <cell r="F621">
            <v>84.75</v>
          </cell>
        </row>
        <row r="641">
          <cell r="F641">
            <v>1240.9000000000001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ADDENDA"/>
    </sheetNames>
    <sheetDataSet>
      <sheetData sheetId="0" refreshError="1"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to Mayor Dic.2010"/>
      <sheetName val="analisis"/>
      <sheetName val="tarifa equipo"/>
      <sheetName val="lista de materiales"/>
      <sheetName val="ING"/>
      <sheetName val="MANT"/>
      <sheetName val="CAMP"/>
      <sheetName val="2.10"/>
      <sheetName val="5.2"/>
      <sheetName val="9.0"/>
      <sheetName val="10"/>
      <sheetName val="11.20"/>
      <sheetName val="12.1"/>
      <sheetName val="12.2"/>
      <sheetName val="Bache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INSU"/>
      <sheetName val="MO"/>
    </sheetNames>
    <sheetDataSet>
      <sheetData sheetId="0" refreshError="1"/>
      <sheetData sheetId="1" refreshError="1"/>
      <sheetData sheetId="2" refreshError="1">
        <row r="9">
          <cell r="J9">
            <v>0</v>
          </cell>
        </row>
        <row r="10">
          <cell r="J10">
            <v>0</v>
          </cell>
        </row>
        <row r="11">
          <cell r="AJ11">
            <v>0</v>
          </cell>
          <cell r="AR11">
            <v>0</v>
          </cell>
        </row>
        <row r="13">
          <cell r="AG13">
            <v>0</v>
          </cell>
          <cell r="AP1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Col.Amarre"/>
      <sheetName val="Escalera"/>
      <sheetName val="Mu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Cotz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Original"/>
      <sheetName val="Presup Corregido"/>
      <sheetName val="Analisis BC"/>
      <sheetName val="Materiales"/>
      <sheetName val="M.O."/>
      <sheetName val="Insumos"/>
      <sheetName val="OBRAMANO"/>
      <sheetName val="Análisis"/>
      <sheetName val="qqVgas"/>
    </sheetNames>
    <sheetDataSet>
      <sheetData sheetId="0">
        <row r="32">
          <cell r="H32">
            <v>206.91000000000003</v>
          </cell>
        </row>
      </sheetData>
      <sheetData sheetId="1">
        <row r="32">
          <cell r="H32">
            <v>206.91000000000003</v>
          </cell>
        </row>
      </sheetData>
      <sheetData sheetId="2" refreshError="1">
        <row r="32">
          <cell r="H32">
            <v>206.91000000000003</v>
          </cell>
        </row>
        <row r="60">
          <cell r="H60">
            <v>120.8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Monte Plata"/>
      <sheetName val="SABANA GRANDE"/>
      <sheetName val="LAS CEJAS"/>
      <sheetName val="LOS BOTADOS"/>
      <sheetName val="DON JUAN"/>
      <sheetName val="YAMASA"/>
      <sheetName val="PERALVILLO"/>
      <sheetName val="MAJAGUAL"/>
      <sheetName val="BAYAGUANA"/>
      <sheetName val="CHIRINO"/>
      <sheetName val="DEAN"/>
      <sheetName val="LA GALLERA, BELLA VISTA"/>
      <sheetName val="GONZALO"/>
      <sheetName val="analisis"/>
      <sheetName val="tarifa equipo"/>
      <sheetName val="lista de materiales"/>
      <sheetName val="Analisis BC"/>
      <sheetName val="qqVgas"/>
      <sheetName val="INSU"/>
      <sheetName val="MO"/>
      <sheetName val="Configu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GONZALO"/>
      <sheetName val="via"/>
      <sheetName val="MATERIALES LISTADO"/>
      <sheetName val="Insumos"/>
      <sheetName val="Análisis"/>
    </sheetNames>
    <sheetDataSet>
      <sheetData sheetId="0" refreshError="1">
        <row r="9">
          <cell r="C9">
            <v>1525</v>
          </cell>
        </row>
      </sheetData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 DE COSTOS"/>
      <sheetName val="ANALISIS HORMIGON ARMADO"/>
      <sheetName val="LISTA MANO DE OBRA"/>
      <sheetName val="LISTA DE MATERIALES"/>
      <sheetName val="DATOS"/>
      <sheetName val="QQ ZA"/>
      <sheetName val="QQ ZC"/>
      <sheetName val="QQ Platea-LP"/>
      <sheetName val="QQ Col"/>
      <sheetName val="QQ Muro"/>
      <sheetName val="QQ Vigas"/>
      <sheetName val="QQ Dinteles"/>
      <sheetName val="QQ Losas Aligeradas"/>
      <sheetName val="QQ Rampas"/>
      <sheetName val="QQ Losas Macizas"/>
      <sheetName val="COMPONENTES"/>
      <sheetName val="Volumetria "/>
      <sheetName val="COTIZAR"/>
      <sheetName val="M.O."/>
      <sheetName val="GONZALO"/>
      <sheetName val="Pres. "/>
    </sheetNames>
    <sheetDataSet>
      <sheetData sheetId="0" refreshError="1"/>
      <sheetData sheetId="1" refreshError="1"/>
      <sheetData sheetId="2"/>
      <sheetData sheetId="3" refreshError="1"/>
      <sheetData sheetId="4">
        <row r="159">
          <cell r="C159">
            <v>8850</v>
          </cell>
        </row>
        <row r="188">
          <cell r="C188">
            <v>324.5</v>
          </cell>
        </row>
        <row r="215">
          <cell r="C215">
            <v>73.099999999999994</v>
          </cell>
        </row>
        <row r="1001">
          <cell r="C1001">
            <v>283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CION 27 DE FEB"/>
      <sheetName val="Anál de Costos"/>
      <sheetName val="Anál de Costos (2)"/>
      <sheetName val="Analisis (2)"/>
      <sheetName val="Anál de Costos Incr"/>
      <sheetName val="ANALISIS"/>
      <sheetName val="ANALISIS HORMIGON ARMADO"/>
      <sheetName val="LISTA DE MATERIALE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Caseta de planta"/>
      <sheetName val="Edificio Administracion"/>
      <sheetName val="Edificio de Entrada"/>
      <sheetName val="Hoja de presupuesto"/>
    </sheetNames>
    <sheetDataSet>
      <sheetData sheetId="0"/>
      <sheetData sheetId="1"/>
      <sheetData sheetId="2"/>
      <sheetData sheetId="3">
        <row r="5">
          <cell r="H5">
            <v>3.5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 N. DE OVANDO CENTRAL (MOD. "/>
      <sheetName val="Analisis"/>
      <sheetName val="CRONOGRAMA N. DE OVANDO CENT"/>
      <sheetName val="Analisis (2)"/>
    </sheetNames>
    <sheetDataSet>
      <sheetData sheetId="0" refreshError="1">
        <row r="5">
          <cell r="I5">
            <v>2.5</v>
          </cell>
        </row>
      </sheetData>
      <sheetData sheetId="1"/>
      <sheetData sheetId="2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Villa Crhist"/>
      <sheetName val="Villa Kurt"/>
      <sheetName val="Villa fRIDEL"/>
      <sheetName val="Hoja Presentacion (3)"/>
      <sheetName val="Hoja Presentacion (2)"/>
      <sheetName val="Hoja Presentacion Plastbau"/>
      <sheetName val="Hoja Presentacion Convencional"/>
      <sheetName val="Hoja Presentacion"/>
      <sheetName val="Analisis Plastbau "/>
      <sheetName val="Insumos"/>
      <sheetName val="HOTEL SUNSCAPE EDF. I I Y V"/>
      <sheetName val="HOTEL SUNSCAPE EDF. I"/>
      <sheetName val="HOTEL SUNSCAPE EDF. I I I Y IV"/>
      <sheetName val="HOTEL SUNSCAPE EDF. V I AL IX"/>
      <sheetName val="HOTEL SUNSCAPE EDF. V I I"/>
      <sheetName val="HOTEL SUNSCAPE EDF. I X"/>
      <sheetName val="HOTEL SUNSCAPE EDF. I V"/>
      <sheetName val="Hormigones Bavaro"/>
      <sheetName val="Parte Electrica"/>
      <sheetName val="Arcos"/>
      <sheetName val="Cronograma"/>
      <sheetName val="EST N. DE OVANDO CENTRAL (MOD. "/>
      <sheetName val="ANALISIS HORMIGON ARMADO"/>
      <sheetName val="LISTA DE MATERIALES"/>
      <sheetName val="M.O."/>
      <sheetName val="Ins"/>
      <sheetName val="Ins 2"/>
      <sheetName val="m.t C"/>
    </sheetNames>
    <sheetDataSet>
      <sheetData sheetId="0" refreshError="1">
        <row r="439">
          <cell r="N439">
            <v>1730.989519230769</v>
          </cell>
        </row>
        <row r="808">
          <cell r="N808">
            <v>226.92368946153846</v>
          </cell>
        </row>
        <row r="821">
          <cell r="N821">
            <v>251.20814715384614</v>
          </cell>
        </row>
        <row r="845">
          <cell r="N845">
            <v>193.88830623076925</v>
          </cell>
        </row>
        <row r="890">
          <cell r="N890">
            <v>39.338457000000005</v>
          </cell>
        </row>
        <row r="906">
          <cell r="N906">
            <v>81.947692000000004</v>
          </cell>
        </row>
        <row r="957">
          <cell r="N957">
            <v>17.390142000000001</v>
          </cell>
        </row>
        <row r="1024">
          <cell r="N1024">
            <v>1337.1420170454546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datos project"/>
      <sheetName val="Oficio"/>
      <sheetName val="PRESUPUESTO pañetado"/>
      <sheetName val="PRESUPUESTO violinado"/>
      <sheetName val="Analisis Unit. "/>
      <sheetName val="Datos Para Project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</sheetNames>
    <sheetDataSet>
      <sheetData sheetId="0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S"/>
      <sheetName val="PU"/>
      <sheetName val="SERVICIOS"/>
      <sheetName val="Presupuesto"/>
      <sheetName val="Programa de Trabajo"/>
      <sheetName val="Graficas"/>
      <sheetName val="Uso de Equipos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ALARIOS"/>
      <sheetName val="MATERIALES"/>
      <sheetName val="Analisis BC"/>
      <sheetName val="O.M. y Salarios"/>
      <sheetName val="MO"/>
      <sheetName val="Trabajos Generales"/>
      <sheetName val="Gastos Generales y Factores"/>
      <sheetName val="Listado Mano de Obra"/>
      <sheetName val="Listado Completo de Equipos"/>
      <sheetName val="Progr. Mensual"/>
      <sheetName val="Lista de Materiales"/>
      <sheetName val="Ingenieria"/>
      <sheetName val="Lista de Insumos K-CC 146-148"/>
      <sheetName val="Pres. Nav. Pto Plata"/>
      <sheetName val="PLANTA 150-200 TPH"/>
      <sheetName val="PRECIOS_ELE"/>
      <sheetName val="Cargas Sociales"/>
      <sheetName val="Analisis Unit. "/>
      <sheetName val="Analisis Unitarios"/>
      <sheetName val="Tarifas de Alquiler de Equipo"/>
      <sheetName val="ANALISIS HORMIGON ARMADO"/>
    </sheetNames>
    <sheetDataSet>
      <sheetData sheetId="0" refreshError="1">
        <row r="13">
          <cell r="D13">
            <v>500</v>
          </cell>
        </row>
        <row r="14">
          <cell r="D14">
            <v>990</v>
          </cell>
        </row>
        <row r="27">
          <cell r="D27">
            <v>2.8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"/>
      <sheetName val="M.O."/>
      <sheetName val="Ins 2"/>
      <sheetName val="Insumos"/>
    </sheetNames>
    <sheetDataSet>
      <sheetData sheetId="0"/>
      <sheetData sheetId="1">
        <row r="11">
          <cell r="C11">
            <v>268</v>
          </cell>
        </row>
        <row r="16">
          <cell r="B16">
            <v>4387.5</v>
          </cell>
        </row>
        <row r="20">
          <cell r="C20">
            <v>511</v>
          </cell>
        </row>
        <row r="21">
          <cell r="C21">
            <v>639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Primer nivel"/>
      <sheetName val="Segundo nivel"/>
      <sheetName val="Tercer Nivel"/>
      <sheetName val="Cuarto Nivel"/>
      <sheetName val="Total 4 Niveles"/>
      <sheetName val="Resumen para Microsoft Project"/>
      <sheetName val="Hoja2"/>
      <sheetName val="resumen"/>
      <sheetName val="Suposic. Vta ETAPA A con solar"/>
      <sheetName val="Supc. Vta ETAPA A &amp; B  c- solar"/>
      <sheetName val="Supc. Vta tres etapas c-solar"/>
      <sheetName val="Evaluacion Mat. por intercambio"/>
      <sheetName val="M.O."/>
      <sheetName val="Ins"/>
      <sheetName val="MO"/>
      <sheetName val="EQUIPOS"/>
      <sheetName val="PRE Desvio Alcant.  Po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125</v>
          </cell>
        </row>
      </sheetData>
      <sheetData sheetId="8">
        <row r="38">
          <cell r="O38">
            <v>6.5</v>
          </cell>
        </row>
      </sheetData>
      <sheetData sheetId="9"/>
      <sheetData sheetId="10"/>
      <sheetData sheetId="11"/>
      <sheetData sheetId="12"/>
      <sheetData sheetId="13">
        <row r="53">
          <cell r="D53">
            <v>2640.8667724999996</v>
          </cell>
        </row>
        <row r="61">
          <cell r="D61">
            <v>1942.6108250000002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 instalados"/>
      <sheetName val="Resumen"/>
      <sheetName val="Analisis"/>
      <sheetName val="Hoja2"/>
      <sheetName val="evaluacion del pres. electrico"/>
      <sheetName val="Hoja3"/>
      <sheetName val="Presupuesto (2)"/>
      <sheetName val="crono"/>
      <sheetName val="Presupuesto"/>
      <sheetName val="Cub. #1 OK"/>
      <sheetName val="Cub. #1 (2)"/>
      <sheetName val="Cub. #2 "/>
      <sheetName val="Hoja1"/>
      <sheetName val="Hoja4"/>
      <sheetName val="Insumos materiales"/>
      <sheetName val="Costos Mano de Obra"/>
      <sheetName val="Ana. Horm mexc mort"/>
      <sheetName val="Analisis Unit. "/>
    </sheetNames>
    <sheetDataSet>
      <sheetData sheetId="0"/>
      <sheetData sheetId="1"/>
      <sheetData sheetId="2">
        <row r="11">
          <cell r="F11">
            <v>1047.07</v>
          </cell>
        </row>
        <row r="22">
          <cell r="F22">
            <v>4833.63</v>
          </cell>
        </row>
        <row r="36">
          <cell r="F36">
            <v>4418.18</v>
          </cell>
        </row>
        <row r="44">
          <cell r="F44">
            <v>7531.56</v>
          </cell>
        </row>
        <row r="58">
          <cell r="F58">
            <v>3361.68</v>
          </cell>
        </row>
        <row r="120">
          <cell r="F120">
            <v>176.86</v>
          </cell>
        </row>
        <row r="156">
          <cell r="E156">
            <v>300</v>
          </cell>
        </row>
        <row r="157">
          <cell r="E157">
            <v>350</v>
          </cell>
        </row>
        <row r="161">
          <cell r="E161">
            <v>240</v>
          </cell>
        </row>
        <row r="166">
          <cell r="E166">
            <v>885</v>
          </cell>
        </row>
        <row r="385">
          <cell r="F385">
            <v>5541.47</v>
          </cell>
        </row>
        <row r="408">
          <cell r="F408">
            <v>13466.71</v>
          </cell>
        </row>
        <row r="636">
          <cell r="F636">
            <v>7072.57</v>
          </cell>
        </row>
        <row r="830">
          <cell r="E830">
            <v>2300</v>
          </cell>
        </row>
        <row r="1033">
          <cell r="F1033">
            <v>3965.32</v>
          </cell>
        </row>
        <row r="1057">
          <cell r="F1057">
            <v>4644.07</v>
          </cell>
        </row>
        <row r="1196">
          <cell r="F1196">
            <v>1436.859048</v>
          </cell>
        </row>
        <row r="1552">
          <cell r="E1552">
            <v>150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DESCRIPCION"/>
      <sheetName val="Muros Interiores h=2.8 m "/>
      <sheetName val="MurosInt.h=2.8 m U C con plycem"/>
      <sheetName val="MurosInt.h=2.8 m Plycem 2 lados"/>
      <sheetName val="Plafond Sheetrock"/>
      <sheetName val="Cornisa de 2 pie"/>
      <sheetName val="Cornisa de 2.62 pie"/>
      <sheetName val="Volumetria piso 16"/>
      <sheetName val="Hoja de calculo Recubrimiento"/>
      <sheetName val="Calculo Metales NIVEL 17"/>
      <sheetName val="Ana.precios un"/>
      <sheetName val="Analisis"/>
      <sheetName val="Insumos materiales"/>
      <sheetName val="Costos Mano de Obra"/>
      <sheetName val="Ana. Horm mexc mort"/>
      <sheetName val="Análisis"/>
      <sheetName val="Resumen Precio Equipos"/>
      <sheetName val="Factura (813)"/>
    </sheetNames>
    <sheetDataSet>
      <sheetData sheetId="0">
        <row r="30">
          <cell r="L30">
            <v>6.7</v>
          </cell>
        </row>
        <row r="31">
          <cell r="L31">
            <v>6.7</v>
          </cell>
        </row>
        <row r="34">
          <cell r="L34">
            <v>0.52</v>
          </cell>
        </row>
        <row r="35">
          <cell r="L35">
            <v>13.1976</v>
          </cell>
        </row>
        <row r="36">
          <cell r="L36">
            <v>7.3216000000000001</v>
          </cell>
        </row>
        <row r="38">
          <cell r="L38">
            <v>203.57</v>
          </cell>
        </row>
        <row r="40">
          <cell r="L40">
            <v>425</v>
          </cell>
        </row>
        <row r="41">
          <cell r="L41">
            <v>50.4</v>
          </cell>
        </row>
        <row r="43">
          <cell r="L43">
            <v>41.552000000000007</v>
          </cell>
        </row>
      </sheetData>
      <sheetData sheetId="1" refreshError="1"/>
      <sheetData sheetId="2" refreshError="1"/>
      <sheetData sheetId="3">
        <row r="64">
          <cell r="E64">
            <v>659.64462033685038</v>
          </cell>
        </row>
      </sheetData>
      <sheetData sheetId="4">
        <row r="64">
          <cell r="E64">
            <v>828.71794233657636</v>
          </cell>
        </row>
      </sheetData>
      <sheetData sheetId="5">
        <row r="54">
          <cell r="E54">
            <v>281.22417445913197</v>
          </cell>
        </row>
      </sheetData>
      <sheetData sheetId="6">
        <row r="60">
          <cell r="E60">
            <v>512.8477123357377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Insumos"/>
      <sheetName val="Listado Equipos a utilizar"/>
      <sheetName val="COSTO INDIRECTO"/>
      <sheetName val="OPERADORES EQUIPOS"/>
      <sheetName val="LISTADO INSUMOS DEL 2000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Insumos"/>
      <sheetName val="Análisis"/>
      <sheetName val="HOTEL SUNSCAPE EDF. I"/>
      <sheetName val="Hormigones Bavaro"/>
      <sheetName val="Parte Electrica"/>
      <sheetName val="Arcos"/>
      <sheetName val="Cronograma"/>
      <sheetName val="INS"/>
      <sheetName val="HORM. Y MORTEROS."/>
      <sheetName val="SALARIOS"/>
      <sheetName val="Listado Equipos a utilizar"/>
      <sheetName val="Desembolso de Caja"/>
      <sheetName val="Materiales"/>
      <sheetName val="Analisis"/>
    </sheetNames>
    <sheetDataSet>
      <sheetData sheetId="0"/>
      <sheetData sheetId="1" refreshError="1"/>
      <sheetData sheetId="2">
        <row r="261">
          <cell r="D261">
            <v>8760.1070946448017</v>
          </cell>
        </row>
        <row r="525">
          <cell r="D525">
            <v>6325.6686946448008</v>
          </cell>
        </row>
        <row r="1164">
          <cell r="D1164">
            <v>51.690176000000001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 Hotel Sunscape "/>
      <sheetName val="Presentacion Hotel Sunscape (2)"/>
      <sheetName val="Resumen Hotel Sunscape II"/>
      <sheetName val="LOBBY Y AREA DE OFICINAS"/>
      <sheetName val="BAR DE LOBBY"/>
      <sheetName val="AREA DE ESPECTACULOS"/>
      <sheetName val="COMEDOR RESTAURANT"/>
      <sheetName val="MODULO DE COCINA"/>
      <sheetName val="EXPLORERS CLUB"/>
      <sheetName val="RESTAURANT DE PLAYA"/>
      <sheetName val="CENTRO SPA Y GIMNASIO"/>
      <sheetName val="EDIF. VEST. Y OFICINAS DE PERS."/>
      <sheetName val="PISCINAS"/>
      <sheetName val="PALAPAS DEPORTES ACUATICOS"/>
      <sheetName val="EDIFICIO DE PERSONAL"/>
      <sheetName val="PALAPA WET BAR"/>
      <sheetName val="PALAPA BAR"/>
      <sheetName val="EDIFICIO DE EMPLEADOS I"/>
      <sheetName val="EDIFICIO DE EMPLEADOS II"/>
      <sheetName val="LAVANDERIA"/>
      <sheetName val="PALAPAS DEPORTES"/>
      <sheetName val="PALAPA WC Y TOALLAS"/>
      <sheetName val="TEMPLETE DE BODAS"/>
      <sheetName val="COFEE BAR"/>
      <sheetName val="AREAS EXT CAMINOSY CALLES HOTEL"/>
      <sheetName val="CANCHA DE FUBOLITO"/>
      <sheetName val="CANCHA DE TENNIS"/>
      <sheetName val="CASETA GUARDIAN"/>
      <sheetName val="CISTERNA"/>
      <sheetName val="Insumos"/>
      <sheetName val="Análisis"/>
      <sheetName val="Muros Interiores h=2.8 m "/>
      <sheetName val="Hormigones Bavaro"/>
      <sheetName val="Listado Equipos a utiliz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5">
          <cell r="C65">
            <v>3449.4880000000003</v>
          </cell>
        </row>
        <row r="207">
          <cell r="C207">
            <v>307.06319702602235</v>
          </cell>
        </row>
      </sheetData>
      <sheetData sheetId="30">
        <row r="163">
          <cell r="D163">
            <v>4173.9325396235208</v>
          </cell>
        </row>
        <row r="207">
          <cell r="D207">
            <v>1956.0864615839996</v>
          </cell>
        </row>
        <row r="242">
          <cell r="D242">
            <v>303.18600521235203</v>
          </cell>
        </row>
        <row r="324">
          <cell r="D324">
            <v>10743.444821990295</v>
          </cell>
        </row>
        <row r="345">
          <cell r="D345">
            <v>8896.8764318970934</v>
          </cell>
        </row>
        <row r="503">
          <cell r="D503">
            <v>3374.4886690559997</v>
          </cell>
        </row>
        <row r="557">
          <cell r="D557">
            <v>261.37686356797445</v>
          </cell>
        </row>
        <row r="624">
          <cell r="D624">
            <v>7246.458215866026</v>
          </cell>
        </row>
        <row r="653">
          <cell r="D653">
            <v>6874.6497891993595</v>
          </cell>
        </row>
        <row r="1042">
          <cell r="D1042">
            <v>24.834825970240004</v>
          </cell>
        </row>
        <row r="1256">
          <cell r="D1256">
            <v>589.12297128</v>
          </cell>
        </row>
        <row r="1266">
          <cell r="D1266">
            <v>72.449601096799995</v>
          </cell>
        </row>
        <row r="1340">
          <cell r="D1340">
            <v>353.10569752513288</v>
          </cell>
        </row>
        <row r="1549">
          <cell r="D1549">
            <v>51.690176000000001</v>
          </cell>
        </row>
        <row r="1556">
          <cell r="D1556">
            <v>79.600000000000009</v>
          </cell>
        </row>
      </sheetData>
      <sheetData sheetId="31"/>
      <sheetData sheetId="32"/>
      <sheetData sheetId="3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Plastbau "/>
      <sheetName val="Plafond Sheetrock "/>
      <sheetName val="Plafond Sheetrock2"/>
      <sheetName val="Plafond Sheetrock suspendido"/>
      <sheetName val="Plafond Sheetrock susp. Antihum"/>
      <sheetName val="Hormigones Bavaro"/>
      <sheetName val="Arcos"/>
      <sheetName val="Insumos"/>
      <sheetName val="Análisis"/>
      <sheetName val="Hoja Presentacion "/>
      <sheetName val="Resumen Club de Playa"/>
      <sheetName val="palapabarpiscina"/>
      <sheetName val="palapatoallas"/>
      <sheetName val="FORJADO SANT. REST. DE PLAYA "/>
      <sheetName val="RESTAURANT DE PLAYA"/>
      <sheetName val="PALAPA SNACK BAR"/>
      <sheetName val="PALAPA"/>
      <sheetName val="PASARELAS PALAPA SNACK BAR"/>
      <sheetName val="PASARELAS PALAPA (DOBLES)"/>
      <sheetName val="Cuarto maquina y tanque"/>
      <sheetName val="BAÑOS INTERIORES"/>
      <sheetName val="EXTERIORES CLUB DE PLAYA"/>
      <sheetName val="ESTIMADO COCINA"/>
      <sheetName val="equipos piscina"/>
      <sheetName val="P.I.E.Rest. Playa y Pisc.Bar P."/>
      <sheetName val="In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2">
          <cell r="D192">
            <v>4262.3431656800003</v>
          </cell>
        </row>
        <row r="200">
          <cell r="D200">
            <v>3629.3421656800001</v>
          </cell>
        </row>
        <row r="729">
          <cell r="D729">
            <v>6101.5641656799999</v>
          </cell>
        </row>
        <row r="1278">
          <cell r="D1278">
            <v>453.35550609000006</v>
          </cell>
        </row>
        <row r="1293">
          <cell r="D1293">
            <v>226.52595108666665</v>
          </cell>
        </row>
        <row r="1304">
          <cell r="D1304">
            <v>385.28506635666668</v>
          </cell>
        </row>
        <row r="1314">
          <cell r="D1314">
            <v>1091.3609376166667</v>
          </cell>
        </row>
        <row r="1324">
          <cell r="D1324">
            <v>991.92152743666668</v>
          </cell>
        </row>
        <row r="1334">
          <cell r="D1334">
            <v>892.4821172566667</v>
          </cell>
        </row>
        <row r="1344">
          <cell r="D1344">
            <v>693.60329689666662</v>
          </cell>
        </row>
        <row r="1354">
          <cell r="D1354">
            <v>589.16388671666675</v>
          </cell>
        </row>
        <row r="1562">
          <cell r="D1562">
            <v>75.459999999999994</v>
          </cell>
        </row>
        <row r="1570">
          <cell r="D1570">
            <v>204.21084000000002</v>
          </cell>
        </row>
        <row r="1625">
          <cell r="D1625">
            <v>1624.9403733333334</v>
          </cell>
        </row>
        <row r="1633">
          <cell r="D1633">
            <v>596.58149475465325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M35"/>
  <sheetViews>
    <sheetView view="pageBreakPreview" zoomScale="115" zoomScaleNormal="100" zoomScaleSheetLayoutView="115" workbookViewId="0">
      <selection activeCell="E16" sqref="E16"/>
    </sheetView>
  </sheetViews>
  <sheetFormatPr baseColWidth="10" defaultColWidth="14.42578125" defaultRowHeight="12.75"/>
  <cols>
    <col min="1" max="1" width="3.28515625" style="160" customWidth="1"/>
    <col min="2" max="2" width="10.42578125" style="160" customWidth="1"/>
    <col min="3" max="3" width="84.42578125" style="160" customWidth="1"/>
    <col min="4" max="4" width="18.7109375" style="160" customWidth="1"/>
    <col min="5" max="5" width="27.7109375" style="160" customWidth="1"/>
    <col min="6" max="6" width="16.42578125" style="160" bestFit="1" customWidth="1"/>
    <col min="7" max="7" width="20.140625" style="160" bestFit="1" customWidth="1"/>
    <col min="8" max="9" width="9.140625" style="160" customWidth="1"/>
    <col min="10" max="10" width="11.7109375" style="160" customWidth="1"/>
    <col min="11" max="11" width="19" style="160" bestFit="1" customWidth="1"/>
    <col min="12" max="12" width="15.28515625" style="160" bestFit="1" customWidth="1"/>
    <col min="13" max="13" width="19" style="160" bestFit="1" customWidth="1"/>
    <col min="14" max="16384" width="14.42578125" style="160"/>
  </cols>
  <sheetData>
    <row r="1" spans="2:13" ht="60.75" customHeight="1">
      <c r="B1" s="770" t="s">
        <v>21</v>
      </c>
      <c r="C1" s="770"/>
      <c r="D1" s="770"/>
      <c r="E1" s="770"/>
      <c r="F1" s="158"/>
      <c r="G1" s="159"/>
      <c r="H1" s="159"/>
      <c r="I1" s="159"/>
      <c r="J1" s="159"/>
      <c r="K1" s="159"/>
      <c r="L1" s="159"/>
      <c r="M1" s="159"/>
    </row>
    <row r="2" spans="2:13" ht="41.25" customHeight="1" thickBot="1">
      <c r="B2" s="770" t="s">
        <v>1767</v>
      </c>
      <c r="C2" s="770"/>
      <c r="D2" s="770"/>
      <c r="E2" s="770"/>
      <c r="F2" s="159"/>
      <c r="G2" s="158"/>
      <c r="H2" s="159"/>
      <c r="I2" s="159"/>
      <c r="J2" s="159"/>
      <c r="K2" s="159"/>
      <c r="L2" s="159"/>
      <c r="M2" s="159"/>
    </row>
    <row r="3" spans="2:13" ht="19.5" thickBot="1">
      <c r="B3" s="161" t="s">
        <v>4</v>
      </c>
      <c r="C3" s="162" t="s">
        <v>397</v>
      </c>
      <c r="D3" s="163"/>
      <c r="E3" s="164" t="s">
        <v>6</v>
      </c>
      <c r="F3" s="159"/>
      <c r="G3" s="159"/>
      <c r="H3" s="159"/>
      <c r="I3" s="159"/>
      <c r="J3" s="159"/>
      <c r="K3" s="159"/>
      <c r="L3" s="159"/>
      <c r="M3" s="159"/>
    </row>
    <row r="4" spans="2:13" ht="18.75">
      <c r="B4" s="165"/>
      <c r="C4" s="166"/>
      <c r="D4" s="167"/>
      <c r="E4" s="168"/>
      <c r="F4" s="159"/>
      <c r="G4" s="159"/>
      <c r="H4" s="159"/>
      <c r="I4" s="159"/>
      <c r="J4" s="159"/>
      <c r="K4" s="159"/>
      <c r="L4" s="159"/>
      <c r="M4" s="159"/>
    </row>
    <row r="5" spans="2:13" ht="18.75">
      <c r="B5" s="169">
        <v>1</v>
      </c>
      <c r="C5" s="170" t="s">
        <v>1770</v>
      </c>
      <c r="D5" s="171"/>
      <c r="E5" s="172">
        <f>+'LOTE A'!$H$983</f>
        <v>0</v>
      </c>
      <c r="F5" s="159"/>
      <c r="G5" s="159"/>
      <c r="H5" s="159"/>
      <c r="I5" s="159"/>
      <c r="J5" s="159"/>
      <c r="K5" s="173"/>
      <c r="L5" s="159">
        <f t="shared" ref="L5:L9" si="0">+K5*10%</f>
        <v>0</v>
      </c>
      <c r="M5" s="159">
        <f t="shared" ref="M5:M9" si="1">+K5-L5</f>
        <v>0</v>
      </c>
    </row>
    <row r="6" spans="2:13" ht="18.75">
      <c r="B6" s="169">
        <v>2</v>
      </c>
      <c r="C6" s="170" t="s">
        <v>1771</v>
      </c>
      <c r="D6" s="171"/>
      <c r="E6" s="172">
        <f>+'LOTE B'!$H$570</f>
        <v>0</v>
      </c>
      <c r="F6" s="159"/>
      <c r="G6" s="159"/>
      <c r="H6" s="159"/>
      <c r="I6" s="159"/>
      <c r="J6" s="159"/>
      <c r="K6" s="173"/>
      <c r="L6" s="159"/>
      <c r="M6" s="159"/>
    </row>
    <row r="7" spans="2:13" ht="18.75">
      <c r="B7" s="169">
        <v>3</v>
      </c>
      <c r="C7" s="170" t="s">
        <v>1772</v>
      </c>
      <c r="D7" s="171"/>
      <c r="E7" s="172">
        <f>+'LOTE C'!$H$130</f>
        <v>0</v>
      </c>
      <c r="F7" s="159"/>
      <c r="G7" s="159"/>
      <c r="H7" s="159"/>
      <c r="I7" s="159"/>
      <c r="J7" s="159"/>
      <c r="K7" s="174">
        <v>5957.6</v>
      </c>
      <c r="L7" s="159">
        <f t="shared" si="0"/>
        <v>595.7600000000001</v>
      </c>
      <c r="M7" s="159">
        <f t="shared" si="1"/>
        <v>5361.84</v>
      </c>
    </row>
    <row r="8" spans="2:13" ht="18.75">
      <c r="B8" s="169">
        <v>4</v>
      </c>
      <c r="C8" s="170" t="s">
        <v>1773</v>
      </c>
      <c r="D8" s="171"/>
      <c r="E8" s="172">
        <f>+'LOTE D'!$H$1007</f>
        <v>0</v>
      </c>
      <c r="F8" s="159"/>
      <c r="G8" s="159"/>
      <c r="H8" s="159"/>
      <c r="I8" s="159"/>
      <c r="J8" s="159"/>
      <c r="K8" s="174"/>
      <c r="L8" s="159"/>
      <c r="M8" s="159"/>
    </row>
    <row r="9" spans="2:13" ht="18.75">
      <c r="B9" s="169">
        <v>5</v>
      </c>
      <c r="C9" s="175" t="s">
        <v>1774</v>
      </c>
      <c r="D9" s="176"/>
      <c r="E9" s="172">
        <f>+'LOTE E'!$H$753</f>
        <v>0</v>
      </c>
      <c r="F9" s="159"/>
      <c r="G9" s="159"/>
      <c r="H9" s="159"/>
      <c r="I9" s="159"/>
      <c r="J9" s="159"/>
      <c r="K9" s="174">
        <v>5957.6</v>
      </c>
      <c r="L9" s="159">
        <f t="shared" si="0"/>
        <v>595.7600000000001</v>
      </c>
      <c r="M9" s="159">
        <f t="shared" si="1"/>
        <v>5361.84</v>
      </c>
    </row>
    <row r="10" spans="2:13" ht="18.75">
      <c r="B10" s="169">
        <v>6</v>
      </c>
      <c r="C10" s="175" t="s">
        <v>1775</v>
      </c>
      <c r="D10" s="176"/>
      <c r="E10" s="172">
        <f>+'LOTE F'!$H$259</f>
        <v>0</v>
      </c>
      <c r="F10" s="159"/>
      <c r="G10" s="159"/>
      <c r="H10" s="159"/>
      <c r="I10" s="159"/>
      <c r="J10" s="159"/>
      <c r="K10" s="174"/>
      <c r="L10" s="159"/>
      <c r="M10" s="159"/>
    </row>
    <row r="11" spans="2:13" ht="18.75" hidden="1">
      <c r="B11" s="169">
        <f t="shared" ref="B11:B12" si="2">+B10+1</f>
        <v>7</v>
      </c>
      <c r="C11" s="177" t="e">
        <f>CONCATENATE(#REF!," ",#REF!)</f>
        <v>#REF!</v>
      </c>
      <c r="D11" s="176"/>
      <c r="E11" s="172"/>
      <c r="F11" s="159"/>
      <c r="G11" s="159"/>
      <c r="H11" s="159"/>
      <c r="I11" s="159"/>
      <c r="J11" s="159"/>
      <c r="K11" s="174"/>
      <c r="L11" s="159"/>
      <c r="M11" s="159"/>
    </row>
    <row r="12" spans="2:13" ht="18.75" hidden="1">
      <c r="B12" s="169">
        <f t="shared" si="2"/>
        <v>8</v>
      </c>
      <c r="C12" s="177" t="e">
        <f>CONCATENATE(#REF!," ",#REF!," ",#REF!)</f>
        <v>#REF!</v>
      </c>
      <c r="D12" s="176"/>
      <c r="E12" s="172"/>
      <c r="F12" s="159"/>
      <c r="G12" s="159"/>
      <c r="H12" s="159"/>
      <c r="I12" s="159"/>
      <c r="J12" s="159"/>
      <c r="K12" s="174"/>
      <c r="L12" s="159"/>
      <c r="M12" s="159"/>
    </row>
    <row r="13" spans="2:13" ht="37.5">
      <c r="B13" s="169">
        <v>7</v>
      </c>
      <c r="C13" s="175" t="s">
        <v>1776</v>
      </c>
      <c r="D13" s="176"/>
      <c r="E13" s="172">
        <f>+'LOTE G'!$H$104</f>
        <v>0</v>
      </c>
      <c r="F13" s="159"/>
      <c r="G13" s="159"/>
      <c r="H13" s="159"/>
      <c r="I13" s="159"/>
      <c r="J13" s="159"/>
      <c r="K13" s="174"/>
      <c r="L13" s="159"/>
      <c r="M13" s="159"/>
    </row>
    <row r="14" spans="2:13" ht="19.5" thickBot="1">
      <c r="B14" s="178"/>
      <c r="C14" s="179"/>
      <c r="D14" s="180"/>
      <c r="E14" s="172"/>
      <c r="F14" s="159"/>
      <c r="G14" s="159"/>
      <c r="H14" s="159"/>
      <c r="I14" s="159"/>
      <c r="J14" s="159"/>
      <c r="K14" s="174"/>
      <c r="L14" s="159"/>
      <c r="M14" s="159"/>
    </row>
    <row r="15" spans="2:13" ht="19.5" thickBot="1">
      <c r="B15" s="181"/>
      <c r="C15" s="182" t="s">
        <v>12</v>
      </c>
      <c r="D15" s="182"/>
      <c r="E15" s="183">
        <f>SUM(E5:E14)</f>
        <v>0</v>
      </c>
      <c r="F15" s="159"/>
      <c r="G15" s="184"/>
      <c r="H15" s="159"/>
      <c r="I15" s="159"/>
      <c r="J15" s="159"/>
      <c r="K15" s="159"/>
      <c r="L15" s="159"/>
      <c r="M15" s="159"/>
    </row>
    <row r="17" spans="2:7" ht="18.75" hidden="1">
      <c r="B17" s="185"/>
      <c r="C17" s="186" t="s">
        <v>103</v>
      </c>
      <c r="D17" s="186"/>
      <c r="E17" s="159"/>
      <c r="F17" s="159"/>
      <c r="G17" s="159"/>
    </row>
    <row r="18" spans="2:7" ht="18.75" hidden="1">
      <c r="B18" s="185"/>
      <c r="C18" s="158" t="s">
        <v>1</v>
      </c>
      <c r="D18" s="187"/>
      <c r="E18" s="159">
        <f>+D18*$E$15</f>
        <v>0</v>
      </c>
      <c r="F18" s="159"/>
      <c r="G18" s="187"/>
    </row>
    <row r="19" spans="2:7" ht="18.75" hidden="1">
      <c r="B19" s="185"/>
      <c r="C19" s="158" t="s">
        <v>108</v>
      </c>
      <c r="D19" s="187"/>
      <c r="E19" s="159">
        <f>+D19*E18</f>
        <v>0</v>
      </c>
      <c r="F19" s="159"/>
      <c r="G19" s="187"/>
    </row>
    <row r="20" spans="2:7" ht="18.75" hidden="1">
      <c r="B20" s="185"/>
      <c r="C20" s="158" t="s">
        <v>104</v>
      </c>
      <c r="D20" s="187"/>
      <c r="E20" s="159">
        <f t="shared" ref="E20:E26" si="3">+D20*$E$15</f>
        <v>0</v>
      </c>
      <c r="F20" s="159"/>
      <c r="G20" s="187"/>
    </row>
    <row r="21" spans="2:7" ht="18.75" hidden="1">
      <c r="B21" s="185"/>
      <c r="C21" s="158" t="s">
        <v>8</v>
      </c>
      <c r="D21" s="187"/>
      <c r="E21" s="159">
        <f t="shared" si="3"/>
        <v>0</v>
      </c>
      <c r="F21" s="159"/>
      <c r="G21" s="187"/>
    </row>
    <row r="22" spans="2:7" ht="18.75" hidden="1">
      <c r="B22" s="185"/>
      <c r="C22" s="158" t="s">
        <v>105</v>
      </c>
      <c r="D22" s="187"/>
      <c r="E22" s="159">
        <f t="shared" si="3"/>
        <v>0</v>
      </c>
      <c r="F22" s="159"/>
      <c r="G22" s="187"/>
    </row>
    <row r="23" spans="2:7" ht="18.75" hidden="1">
      <c r="B23" s="185"/>
      <c r="C23" s="158" t="s">
        <v>9</v>
      </c>
      <c r="D23" s="187"/>
      <c r="E23" s="159">
        <f t="shared" si="3"/>
        <v>0</v>
      </c>
      <c r="F23" s="159"/>
      <c r="G23" s="187"/>
    </row>
    <row r="24" spans="2:7" ht="18.75" hidden="1">
      <c r="B24" s="185"/>
      <c r="C24" s="158" t="s">
        <v>106</v>
      </c>
      <c r="D24" s="187"/>
      <c r="E24" s="159">
        <f t="shared" si="3"/>
        <v>0</v>
      </c>
      <c r="F24" s="159"/>
      <c r="G24" s="187"/>
    </row>
    <row r="25" spans="2:7" ht="18.75" hidden="1">
      <c r="B25" s="185"/>
      <c r="C25" s="158" t="s">
        <v>71</v>
      </c>
      <c r="D25" s="187"/>
      <c r="E25" s="159">
        <f t="shared" si="3"/>
        <v>0</v>
      </c>
      <c r="F25" s="159"/>
      <c r="G25" s="187"/>
    </row>
    <row r="26" spans="2:7" ht="18.75" hidden="1">
      <c r="B26" s="185"/>
      <c r="C26" s="158" t="s">
        <v>107</v>
      </c>
      <c r="D26" s="187"/>
      <c r="E26" s="159">
        <f t="shared" si="3"/>
        <v>0</v>
      </c>
      <c r="F26" s="159"/>
      <c r="G26" s="187"/>
    </row>
    <row r="27" spans="2:7" ht="18.75" hidden="1">
      <c r="B27" s="188"/>
      <c r="C27" s="186"/>
      <c r="D27" s="189"/>
      <c r="E27" s="190">
        <f>SUM(E18:E26)</f>
        <v>0</v>
      </c>
      <c r="F27" s="159"/>
      <c r="G27" s="189"/>
    </row>
    <row r="28" spans="2:7" ht="18.75" hidden="1">
      <c r="B28" s="188"/>
      <c r="C28" s="158"/>
      <c r="D28" s="189"/>
      <c r="E28" s="159"/>
      <c r="F28" s="159"/>
      <c r="G28" s="189"/>
    </row>
    <row r="29" spans="2:7" ht="19.5" hidden="1" thickBot="1">
      <c r="B29" s="191"/>
      <c r="C29" s="182" t="s">
        <v>6</v>
      </c>
      <c r="D29" s="192"/>
      <c r="E29" s="193">
        <f>+E27+E15</f>
        <v>0</v>
      </c>
      <c r="F29" s="159"/>
      <c r="G29" s="192"/>
    </row>
    <row r="30" spans="2:7" ht="18.75" hidden="1">
      <c r="B30" s="194"/>
      <c r="C30" s="195"/>
      <c r="D30" s="196"/>
      <c r="E30" s="196"/>
      <c r="F30" s="196"/>
      <c r="G30" s="196"/>
    </row>
    <row r="31" spans="2:7" ht="18.75" hidden="1">
      <c r="B31" s="194"/>
      <c r="C31" s="197" t="s">
        <v>10</v>
      </c>
      <c r="D31" s="198"/>
      <c r="E31" s="173">
        <f>+D31*$E$15</f>
        <v>0</v>
      </c>
      <c r="F31" s="159"/>
      <c r="G31" s="198"/>
    </row>
    <row r="32" spans="2:7" ht="18.75" hidden="1">
      <c r="B32" s="194"/>
      <c r="C32" s="195"/>
      <c r="D32" s="195"/>
      <c r="E32" s="199"/>
      <c r="F32" s="159"/>
      <c r="G32" s="159"/>
    </row>
    <row r="33" spans="2:5" ht="19.5" hidden="1" thickBot="1">
      <c r="B33" s="191"/>
      <c r="C33" s="200" t="s">
        <v>109</v>
      </c>
      <c r="D33" s="200"/>
      <c r="E33" s="193">
        <f>+E31+E29</f>
        <v>0</v>
      </c>
    </row>
    <row r="34" spans="2:5" ht="18.75" hidden="1">
      <c r="B34" s="194"/>
      <c r="C34" s="195"/>
      <c r="D34" s="195"/>
      <c r="E34" s="199"/>
    </row>
    <row r="35" spans="2:5" ht="18.75">
      <c r="B35" s="185"/>
      <c r="C35" s="158"/>
      <c r="D35" s="158"/>
      <c r="E35" s="159"/>
    </row>
  </sheetData>
  <mergeCells count="2">
    <mergeCell ref="B1:E1"/>
    <mergeCell ref="B2:E2"/>
  </mergeCells>
  <printOptions horizontalCentered="1"/>
  <pageMargins left="0.19685039370078741" right="0.19685039370078741" top="0.35433070866141736" bottom="0.35433070866141736" header="0" footer="0"/>
  <pageSetup paperSize="123" scale="73" fitToHeight="0" orientation="portrait" r:id="rId1"/>
  <headerFooter>
    <oddFooter>&amp;C&amp;F&amp;R&amp;P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EI986"/>
  <sheetViews>
    <sheetView showZeros="0" view="pageBreakPreview" zoomScale="60" zoomScaleNormal="60" workbookViewId="0">
      <selection activeCell="M7" sqref="M7"/>
    </sheetView>
  </sheetViews>
  <sheetFormatPr baseColWidth="10" defaultColWidth="11.5703125" defaultRowHeight="18.75"/>
  <cols>
    <col min="1" max="1" width="11.5703125" style="64"/>
    <col min="2" max="2" width="12.7109375" style="80" customWidth="1"/>
    <col min="3" max="3" width="78.7109375" style="85" customWidth="1"/>
    <col min="4" max="4" width="14.5703125" style="81" bestFit="1" customWidth="1"/>
    <col min="5" max="5" width="14.85546875" style="82" customWidth="1"/>
    <col min="6" max="6" width="16.28515625" style="83" customWidth="1"/>
    <col min="7" max="7" width="19.5703125" style="84" customWidth="1"/>
    <col min="8" max="8" width="20.5703125" style="79" customWidth="1"/>
    <col min="9" max="9" width="16" style="64" customWidth="1"/>
    <col min="10" max="10" width="11.85546875" style="64" bestFit="1" customWidth="1"/>
    <col min="11" max="11" width="11.7109375" style="64" bestFit="1" customWidth="1"/>
    <col min="12" max="12" width="11.85546875" style="64" bestFit="1" customWidth="1"/>
    <col min="13" max="13" width="11.5703125" style="64"/>
    <col min="14" max="14" width="11.7109375" style="64" bestFit="1" customWidth="1"/>
    <col min="15" max="15" width="15.28515625" style="64" bestFit="1" customWidth="1"/>
    <col min="16" max="150" width="11.5703125" style="64"/>
    <col min="151" max="151" width="11.85546875" style="64" customWidth="1"/>
    <col min="152" max="152" width="76.7109375" style="64" customWidth="1"/>
    <col min="153" max="153" width="15" style="64" customWidth="1"/>
    <col min="154" max="154" width="11.7109375" style="64" customWidth="1"/>
    <col min="155" max="155" width="14.7109375" style="64" customWidth="1"/>
    <col min="156" max="156" width="23.28515625" style="64" customWidth="1"/>
    <col min="157" max="157" width="9.5703125" style="64" customWidth="1"/>
    <col min="158" max="158" width="16" style="64" customWidth="1"/>
    <col min="159" max="159" width="16.5703125" style="64" customWidth="1"/>
    <col min="160" max="160" width="10.85546875" style="64" customWidth="1"/>
    <col min="161" max="161" width="14.28515625" style="64" customWidth="1"/>
    <col min="162" max="162" width="22.42578125" style="64" customWidth="1"/>
    <col min="163" max="163" width="11.85546875" style="64" customWidth="1"/>
    <col min="164" max="164" width="16.7109375" style="64" customWidth="1"/>
    <col min="165" max="165" width="20.85546875" style="64" bestFit="1" customWidth="1"/>
    <col min="166" max="166" width="14.28515625" style="64" customWidth="1"/>
    <col min="167" max="167" width="24.28515625" style="64" customWidth="1"/>
    <col min="168" max="168" width="17.140625" style="64" customWidth="1"/>
    <col min="169" max="169" width="18.7109375" style="64" customWidth="1"/>
    <col min="170" max="171" width="11.5703125" style="64" customWidth="1"/>
    <col min="172" max="172" width="30" style="64" customWidth="1"/>
    <col min="173" max="16384" width="11.5703125" style="64"/>
  </cols>
  <sheetData>
    <row r="1" spans="2:11" s="31" customFormat="1">
      <c r="B1" s="771" t="s">
        <v>21</v>
      </c>
      <c r="C1" s="771"/>
      <c r="D1" s="771"/>
      <c r="E1" s="771"/>
      <c r="F1" s="771"/>
      <c r="G1" s="771"/>
      <c r="H1" s="771"/>
      <c r="I1" s="567"/>
      <c r="J1" s="567"/>
      <c r="K1" s="567"/>
    </row>
    <row r="2" spans="2:11" s="31" customFormat="1">
      <c r="B2" s="772" t="s">
        <v>1721</v>
      </c>
      <c r="C2" s="772"/>
      <c r="D2" s="772"/>
      <c r="E2" s="772"/>
      <c r="F2" s="772"/>
      <c r="G2" s="772"/>
      <c r="H2" s="772"/>
    </row>
    <row r="3" spans="2:11" s="31" customFormat="1">
      <c r="B3" s="772" t="s">
        <v>1824</v>
      </c>
      <c r="C3" s="772"/>
      <c r="D3" s="772"/>
      <c r="E3" s="772"/>
      <c r="F3" s="772"/>
      <c r="G3" s="772"/>
      <c r="H3" s="772"/>
    </row>
    <row r="4" spans="2:11" s="31" customFormat="1">
      <c r="B4" s="1" t="s">
        <v>75</v>
      </c>
      <c r="C4" s="1"/>
      <c r="D4" s="32"/>
      <c r="E4" s="2" t="s">
        <v>1817</v>
      </c>
      <c r="F4" s="32"/>
      <c r="G4" s="32"/>
      <c r="H4" s="3"/>
    </row>
    <row r="5" spans="2:11" s="34" customFormat="1">
      <c r="B5" s="1" t="s">
        <v>1560</v>
      </c>
      <c r="C5" s="1" t="s">
        <v>1768</v>
      </c>
      <c r="D5" s="33"/>
      <c r="E5" s="2" t="s">
        <v>1769</v>
      </c>
      <c r="F5" s="33"/>
      <c r="G5" s="33"/>
      <c r="H5" s="3"/>
    </row>
    <row r="6" spans="2:11" s="31" customFormat="1" ht="19.5" thickBot="1">
      <c r="B6" s="35"/>
      <c r="C6" s="388"/>
      <c r="D6" s="388"/>
      <c r="E6" s="388"/>
      <c r="F6" s="388"/>
      <c r="G6" s="388"/>
      <c r="H6" s="36"/>
    </row>
    <row r="7" spans="2:11" s="31" customFormat="1" ht="38.25" thickBot="1">
      <c r="B7" s="4" t="s">
        <v>4</v>
      </c>
      <c r="C7" s="5" t="s">
        <v>5</v>
      </c>
      <c r="D7" s="6" t="s">
        <v>7</v>
      </c>
      <c r="E7" s="6" t="s">
        <v>63</v>
      </c>
      <c r="F7" s="5" t="s">
        <v>16</v>
      </c>
      <c r="G7" s="6" t="s">
        <v>6</v>
      </c>
      <c r="H7" s="7" t="s">
        <v>11</v>
      </c>
    </row>
    <row r="8" spans="2:11" s="38" customFormat="1" ht="19.5" thickBot="1">
      <c r="B8" s="230"/>
      <c r="C8" s="642"/>
      <c r="D8" s="231"/>
      <c r="E8" s="231"/>
      <c r="F8" s="231"/>
      <c r="G8" s="231"/>
      <c r="H8" s="232"/>
    </row>
    <row r="9" spans="2:11" s="38" customFormat="1" ht="19.5" thickBot="1">
      <c r="B9" s="640"/>
      <c r="C9" s="643" t="s">
        <v>873</v>
      </c>
      <c r="D9" s="641"/>
      <c r="E9" s="10"/>
      <c r="F9" s="11"/>
      <c r="G9" s="12"/>
      <c r="H9" s="37"/>
    </row>
    <row r="10" spans="2:11" s="38" customFormat="1">
      <c r="B10" s="8"/>
      <c r="C10" s="9"/>
      <c r="D10" s="9"/>
      <c r="E10" s="10"/>
      <c r="F10" s="11"/>
      <c r="G10" s="12"/>
      <c r="H10" s="37"/>
    </row>
    <row r="11" spans="2:11" s="38" customFormat="1">
      <c r="B11" s="39">
        <v>1</v>
      </c>
      <c r="C11" s="13" t="s">
        <v>116</v>
      </c>
      <c r="D11" s="14"/>
      <c r="E11" s="15"/>
      <c r="F11" s="16"/>
      <c r="G11" s="17"/>
      <c r="H11" s="40"/>
    </row>
    <row r="12" spans="2:11" s="31" customFormat="1">
      <c r="B12" s="41">
        <f t="shared" ref="B12:B19" si="0">+B11+0.01</f>
        <v>1.01</v>
      </c>
      <c r="C12" s="18" t="s">
        <v>139</v>
      </c>
      <c r="D12" s="16">
        <v>323.43</v>
      </c>
      <c r="E12" s="19" t="s">
        <v>15</v>
      </c>
      <c r="F12" s="42"/>
      <c r="G12" s="14">
        <f t="shared" ref="G12:G19" si="1">ROUND(F12*D12,2)</f>
        <v>0</v>
      </c>
      <c r="H12" s="40"/>
      <c r="I12" s="42"/>
    </row>
    <row r="13" spans="2:11" s="31" customFormat="1">
      <c r="B13" s="41">
        <f t="shared" si="0"/>
        <v>1.02</v>
      </c>
      <c r="C13" s="18" t="s">
        <v>76</v>
      </c>
      <c r="D13" s="16">
        <v>2</v>
      </c>
      <c r="E13" s="19" t="s">
        <v>13</v>
      </c>
      <c r="F13" s="42"/>
      <c r="G13" s="14">
        <f t="shared" si="1"/>
        <v>0</v>
      </c>
      <c r="H13" s="40"/>
      <c r="I13" s="42"/>
    </row>
    <row r="14" spans="2:11" s="31" customFormat="1">
      <c r="B14" s="41">
        <f t="shared" si="0"/>
        <v>1.03</v>
      </c>
      <c r="C14" s="18" t="s">
        <v>1682</v>
      </c>
      <c r="D14" s="16">
        <v>12</v>
      </c>
      <c r="E14" s="19" t="s">
        <v>141</v>
      </c>
      <c r="F14" s="42"/>
      <c r="G14" s="14">
        <f t="shared" si="1"/>
        <v>0</v>
      </c>
      <c r="H14" s="40"/>
      <c r="I14" s="42"/>
    </row>
    <row r="15" spans="2:11" s="31" customFormat="1">
      <c r="B15" s="41">
        <f t="shared" si="0"/>
        <v>1.04</v>
      </c>
      <c r="C15" s="18" t="s">
        <v>77</v>
      </c>
      <c r="D15" s="16">
        <v>1</v>
      </c>
      <c r="E15" s="20" t="s">
        <v>13</v>
      </c>
      <c r="F15" s="16"/>
      <c r="G15" s="14">
        <f t="shared" si="1"/>
        <v>0</v>
      </c>
      <c r="H15" s="21"/>
      <c r="I15" s="16"/>
    </row>
    <row r="16" spans="2:11" s="31" customFormat="1">
      <c r="B16" s="41">
        <f t="shared" si="0"/>
        <v>1.05</v>
      </c>
      <c r="C16" s="18" t="s">
        <v>145</v>
      </c>
      <c r="D16" s="16">
        <v>1</v>
      </c>
      <c r="E16" s="20" t="s">
        <v>28</v>
      </c>
      <c r="F16" s="16"/>
      <c r="G16" s="14">
        <f t="shared" si="1"/>
        <v>0</v>
      </c>
      <c r="H16" s="21"/>
      <c r="I16" s="16"/>
    </row>
    <row r="17" spans="2:9" s="31" customFormat="1">
      <c r="B17" s="41">
        <f t="shared" si="0"/>
        <v>1.06</v>
      </c>
      <c r="C17" s="18" t="s">
        <v>355</v>
      </c>
      <c r="D17" s="16">
        <v>12</v>
      </c>
      <c r="E17" s="19" t="s">
        <v>141</v>
      </c>
      <c r="F17" s="16"/>
      <c r="G17" s="14">
        <f t="shared" si="1"/>
        <v>0</v>
      </c>
      <c r="H17" s="21"/>
      <c r="I17" s="16"/>
    </row>
    <row r="18" spans="2:9" s="31" customFormat="1">
      <c r="B18" s="41">
        <f t="shared" si="0"/>
        <v>1.07</v>
      </c>
      <c r="C18" s="18" t="s">
        <v>356</v>
      </c>
      <c r="D18" s="16">
        <v>12</v>
      </c>
      <c r="E18" s="19" t="s">
        <v>141</v>
      </c>
      <c r="F18" s="16"/>
      <c r="G18" s="14">
        <f t="shared" si="1"/>
        <v>0</v>
      </c>
      <c r="H18" s="21"/>
      <c r="I18" s="16"/>
    </row>
    <row r="19" spans="2:9" s="31" customFormat="1" ht="48" customHeight="1">
      <c r="B19" s="512">
        <f t="shared" si="0"/>
        <v>1.08</v>
      </c>
      <c r="C19" s="18" t="s">
        <v>1679</v>
      </c>
      <c r="D19" s="16">
        <v>1</v>
      </c>
      <c r="E19" s="19" t="s">
        <v>13</v>
      </c>
      <c r="F19" s="16"/>
      <c r="G19" s="14">
        <f t="shared" si="1"/>
        <v>0</v>
      </c>
      <c r="H19" s="21"/>
      <c r="I19" s="16"/>
    </row>
    <row r="20" spans="2:9" s="31" customFormat="1">
      <c r="B20" s="41"/>
      <c r="C20" s="18"/>
      <c r="D20" s="16"/>
      <c r="E20" s="20" t="s">
        <v>140</v>
      </c>
      <c r="F20" s="16"/>
      <c r="G20" s="32"/>
      <c r="H20" s="21">
        <f>SUM(G12:G19)</f>
        <v>0</v>
      </c>
      <c r="I20" s="16"/>
    </row>
    <row r="21" spans="2:9" s="31" customFormat="1">
      <c r="B21" s="39">
        <v>2</v>
      </c>
      <c r="C21" s="22" t="s">
        <v>117</v>
      </c>
      <c r="D21" s="16"/>
      <c r="E21" s="20" t="s">
        <v>140</v>
      </c>
      <c r="F21" s="16"/>
      <c r="G21" s="14"/>
      <c r="H21" s="21"/>
      <c r="I21" s="16"/>
    </row>
    <row r="22" spans="2:9" s="31" customFormat="1" ht="37.5">
      <c r="B22" s="41">
        <f>+B21+0.01</f>
        <v>2.0099999999999998</v>
      </c>
      <c r="C22" s="18" t="s">
        <v>1695</v>
      </c>
      <c r="D22" s="16">
        <v>9092.7900000000009</v>
      </c>
      <c r="E22" s="20" t="s">
        <v>14</v>
      </c>
      <c r="F22" s="16"/>
      <c r="G22" s="14">
        <f>ROUND(F22*D22,2)</f>
        <v>0</v>
      </c>
      <c r="H22" s="21"/>
      <c r="I22" s="16"/>
    </row>
    <row r="23" spans="2:9" s="31" customFormat="1">
      <c r="B23" s="41">
        <f>+B22+0.01</f>
        <v>2.0199999999999996</v>
      </c>
      <c r="C23" s="18" t="s">
        <v>78</v>
      </c>
      <c r="D23" s="16">
        <v>1</v>
      </c>
      <c r="E23" s="20" t="s">
        <v>13</v>
      </c>
      <c r="F23" s="16"/>
      <c r="G23" s="14">
        <f>ROUND(F23*D23,2)</f>
        <v>0</v>
      </c>
      <c r="H23" s="21"/>
      <c r="I23" s="16"/>
    </row>
    <row r="24" spans="2:9" s="31" customFormat="1">
      <c r="B24" s="41"/>
      <c r="C24" s="18"/>
      <c r="D24" s="16"/>
      <c r="E24" s="20" t="s">
        <v>140</v>
      </c>
      <c r="F24" s="16"/>
      <c r="G24" s="14">
        <f>ROUND(F24*D24,2)</f>
        <v>0</v>
      </c>
      <c r="H24" s="21">
        <f>SUM(G21:G23)</f>
        <v>0</v>
      </c>
      <c r="I24" s="16"/>
    </row>
    <row r="25" spans="2:9" s="31" customFormat="1">
      <c r="B25" s="39">
        <v>3</v>
      </c>
      <c r="C25" s="22" t="s">
        <v>230</v>
      </c>
      <c r="D25" s="427"/>
      <c r="E25" s="428"/>
      <c r="F25" s="16"/>
      <c r="G25" s="233"/>
      <c r="H25" s="21"/>
      <c r="I25" s="16"/>
    </row>
    <row r="26" spans="2:9" s="31" customFormat="1" ht="37.5">
      <c r="B26" s="41">
        <f t="shared" ref="B26:B33" si="2">+B25+0.01</f>
        <v>3.01</v>
      </c>
      <c r="C26" s="505" t="s">
        <v>231</v>
      </c>
      <c r="D26" s="506">
        <f>1102.23</f>
        <v>1102.23</v>
      </c>
      <c r="E26" s="507" t="s">
        <v>18</v>
      </c>
      <c r="F26" s="16"/>
      <c r="G26" s="233"/>
      <c r="H26" s="21"/>
      <c r="I26" s="16"/>
    </row>
    <row r="27" spans="2:9" s="31" customFormat="1">
      <c r="B27" s="41">
        <f t="shared" si="2"/>
        <v>3.0199999999999996</v>
      </c>
      <c r="C27" s="505" t="s">
        <v>232</v>
      </c>
      <c r="D27" s="506">
        <v>716.44899999999996</v>
      </c>
      <c r="E27" s="507" t="s">
        <v>33</v>
      </c>
      <c r="F27" s="16"/>
      <c r="G27" s="233"/>
      <c r="H27" s="21"/>
      <c r="I27" s="16"/>
    </row>
    <row r="28" spans="2:9" s="31" customFormat="1">
      <c r="B28" s="41">
        <f t="shared" si="2"/>
        <v>3.0299999999999994</v>
      </c>
      <c r="C28" s="505" t="s">
        <v>1707</v>
      </c>
      <c r="D28" s="506">
        <f>+D26*91</f>
        <v>100302.93000000001</v>
      </c>
      <c r="E28" s="507" t="s">
        <v>1708</v>
      </c>
      <c r="F28" s="16"/>
      <c r="G28" s="233"/>
      <c r="H28" s="21"/>
      <c r="I28" s="16"/>
    </row>
    <row r="29" spans="2:9" s="31" customFormat="1" ht="37.5">
      <c r="B29" s="41">
        <f t="shared" si="2"/>
        <v>3.0399999999999991</v>
      </c>
      <c r="C29" s="505" t="s">
        <v>233</v>
      </c>
      <c r="D29" s="506">
        <v>412.5</v>
      </c>
      <c r="E29" s="507" t="s">
        <v>18</v>
      </c>
      <c r="F29" s="16"/>
      <c r="G29" s="233"/>
      <c r="H29" s="21"/>
      <c r="I29" s="16"/>
    </row>
    <row r="30" spans="2:9" s="31" customFormat="1">
      <c r="B30" s="41">
        <f t="shared" si="2"/>
        <v>3.0499999999999989</v>
      </c>
      <c r="C30" s="505" t="s">
        <v>234</v>
      </c>
      <c r="D30" s="506">
        <f>+D29*0.65</f>
        <v>268.125</v>
      </c>
      <c r="E30" s="507" t="s">
        <v>33</v>
      </c>
      <c r="F30" s="16"/>
      <c r="G30" s="233"/>
      <c r="H30" s="21"/>
      <c r="I30" s="16"/>
    </row>
    <row r="31" spans="2:9" s="31" customFormat="1">
      <c r="B31" s="41">
        <f t="shared" si="2"/>
        <v>3.0599999999999987</v>
      </c>
      <c r="C31" s="505" t="s">
        <v>1709</v>
      </c>
      <c r="D31" s="506">
        <f>+D29*45</f>
        <v>18562.5</v>
      </c>
      <c r="E31" s="507" t="s">
        <v>1708</v>
      </c>
      <c r="F31" s="16"/>
      <c r="G31" s="233"/>
      <c r="H31" s="21"/>
      <c r="I31" s="16"/>
    </row>
    <row r="32" spans="2:9" s="31" customFormat="1">
      <c r="B32" s="41">
        <f t="shared" si="2"/>
        <v>3.0699999999999985</v>
      </c>
      <c r="C32" s="505" t="s">
        <v>146</v>
      </c>
      <c r="D32" s="506">
        <v>216.36</v>
      </c>
      <c r="E32" s="507" t="s">
        <v>33</v>
      </c>
      <c r="F32" s="16"/>
      <c r="G32" s="233"/>
      <c r="H32" s="21"/>
      <c r="I32" s="16"/>
    </row>
    <row r="33" spans="2:17" s="31" customFormat="1">
      <c r="B33" s="41">
        <f t="shared" si="2"/>
        <v>3.0799999999999983</v>
      </c>
      <c r="C33" s="505" t="s">
        <v>1712</v>
      </c>
      <c r="D33" s="506">
        <v>43015.34</v>
      </c>
      <c r="E33" s="507" t="s">
        <v>316</v>
      </c>
      <c r="F33" s="16"/>
      <c r="G33" s="233"/>
      <c r="H33" s="21"/>
      <c r="I33" s="16"/>
    </row>
    <row r="34" spans="2:17" s="31" customFormat="1">
      <c r="B34" s="39"/>
      <c r="C34" s="22"/>
      <c r="D34" s="427"/>
      <c r="E34" s="428"/>
      <c r="F34" s="16"/>
      <c r="G34" s="233"/>
      <c r="H34" s="21"/>
      <c r="I34" s="16"/>
    </row>
    <row r="35" spans="2:17" s="31" customFormat="1">
      <c r="B35" s="39">
        <v>4</v>
      </c>
      <c r="C35" s="22" t="s">
        <v>1346</v>
      </c>
      <c r="D35" s="16"/>
      <c r="E35" s="20"/>
      <c r="F35" s="16"/>
      <c r="G35" s="14"/>
      <c r="H35" s="21"/>
      <c r="I35" s="16"/>
    </row>
    <row r="36" spans="2:17" s="31" customFormat="1">
      <c r="B36" s="41">
        <f t="shared" ref="B36:B41" si="3">+B35+0.01</f>
        <v>4.01</v>
      </c>
      <c r="C36" s="18" t="s">
        <v>1502</v>
      </c>
      <c r="D36" s="16">
        <v>6449</v>
      </c>
      <c r="E36" s="20" t="s">
        <v>14</v>
      </c>
      <c r="F36" s="16"/>
      <c r="G36" s="14"/>
      <c r="H36" s="21"/>
      <c r="I36" s="16"/>
    </row>
    <row r="37" spans="2:17" s="31" customFormat="1">
      <c r="B37" s="41">
        <f t="shared" si="3"/>
        <v>4.0199999999999996</v>
      </c>
      <c r="C37" s="508" t="s">
        <v>1713</v>
      </c>
      <c r="D37" s="155">
        <v>9435</v>
      </c>
      <c r="E37" s="20" t="s">
        <v>18</v>
      </c>
      <c r="F37" s="16"/>
      <c r="G37" s="14"/>
      <c r="H37" s="21"/>
      <c r="I37" s="16"/>
    </row>
    <row r="38" spans="2:17" s="31" customFormat="1" ht="37.5">
      <c r="B38" s="41">
        <f t="shared" si="3"/>
        <v>4.0299999999999994</v>
      </c>
      <c r="C38" s="95" t="s">
        <v>1714</v>
      </c>
      <c r="D38" s="382">
        <v>6387.5</v>
      </c>
      <c r="E38" s="385" t="s">
        <v>18</v>
      </c>
      <c r="F38" s="16"/>
      <c r="G38" s="14"/>
      <c r="H38" s="21"/>
      <c r="I38" s="16"/>
    </row>
    <row r="39" spans="2:17" s="31" customFormat="1" ht="37.5">
      <c r="B39" s="41">
        <f t="shared" si="3"/>
        <v>4.0399999999999991</v>
      </c>
      <c r="C39" s="95" t="s">
        <v>1715</v>
      </c>
      <c r="D39" s="382">
        <v>2509.375</v>
      </c>
      <c r="E39" s="385" t="s">
        <v>18</v>
      </c>
      <c r="F39" s="16"/>
      <c r="G39" s="14"/>
      <c r="H39" s="21"/>
      <c r="I39" s="16"/>
    </row>
    <row r="40" spans="2:17" s="31" customFormat="1" ht="37.5">
      <c r="B40" s="41">
        <f t="shared" si="3"/>
        <v>4.0499999999999989</v>
      </c>
      <c r="C40" s="95" t="s">
        <v>1684</v>
      </c>
      <c r="D40" s="155">
        <f>13020.3</f>
        <v>13020.3</v>
      </c>
      <c r="E40" s="509" t="s">
        <v>38</v>
      </c>
      <c r="F40" s="16"/>
      <c r="G40" s="14"/>
      <c r="H40" s="21"/>
      <c r="I40" s="16"/>
    </row>
    <row r="41" spans="2:17" s="31" customFormat="1">
      <c r="B41" s="41">
        <f t="shared" si="3"/>
        <v>4.0599999999999987</v>
      </c>
      <c r="C41" s="18" t="s">
        <v>79</v>
      </c>
      <c r="D41" s="16">
        <v>6449</v>
      </c>
      <c r="E41" s="20" t="s">
        <v>14</v>
      </c>
      <c r="F41" s="16"/>
      <c r="G41" s="14">
        <f t="shared" ref="G41" si="4">ROUND(F41*D41,2)</f>
        <v>0</v>
      </c>
      <c r="H41" s="21"/>
      <c r="J41" s="41"/>
      <c r="K41" s="391"/>
      <c r="L41" s="16"/>
      <c r="M41" s="20"/>
      <c r="N41" s="16"/>
      <c r="O41" s="14"/>
      <c r="P41" s="21"/>
      <c r="Q41" s="16"/>
    </row>
    <row r="42" spans="2:17" s="31" customFormat="1">
      <c r="B42" s="41"/>
      <c r="C42" s="18"/>
      <c r="D42" s="16"/>
      <c r="E42" s="20" t="s">
        <v>140</v>
      </c>
      <c r="F42" s="16"/>
      <c r="H42" s="21">
        <f>SUM(G41:G41)</f>
        <v>0</v>
      </c>
      <c r="J42" s="41"/>
      <c r="K42" s="391"/>
      <c r="L42" s="16"/>
      <c r="M42" s="20"/>
      <c r="N42" s="16"/>
      <c r="O42" s="14"/>
      <c r="P42" s="21"/>
      <c r="Q42" s="16"/>
    </row>
    <row r="43" spans="2:17" s="31" customFormat="1">
      <c r="B43" s="321"/>
      <c r="C43" s="10" t="s">
        <v>1161</v>
      </c>
      <c r="D43" s="260"/>
      <c r="E43" s="260"/>
      <c r="F43" s="16"/>
      <c r="G43" s="14"/>
      <c r="H43" s="21"/>
      <c r="I43" s="16"/>
    </row>
    <row r="44" spans="2:17" s="31" customFormat="1">
      <c r="B44" s="260"/>
      <c r="C44" s="93"/>
      <c r="D44" s="260"/>
      <c r="E44" s="260"/>
      <c r="F44" s="16"/>
      <c r="G44" s="14"/>
      <c r="H44" s="21"/>
      <c r="I44" s="16"/>
    </row>
    <row r="45" spans="2:17" s="31" customFormat="1">
      <c r="B45" s="39">
        <v>1</v>
      </c>
      <c r="C45" s="93" t="s">
        <v>117</v>
      </c>
      <c r="D45" s="260"/>
      <c r="E45" s="260"/>
      <c r="F45" s="16"/>
      <c r="G45" s="14"/>
      <c r="H45" s="21"/>
      <c r="I45" s="16"/>
    </row>
    <row r="46" spans="2:17" s="31" customFormat="1">
      <c r="B46" s="385">
        <f>B45+0.01</f>
        <v>1.01</v>
      </c>
      <c r="C46" s="95" t="s">
        <v>186</v>
      </c>
      <c r="D46" s="16">
        <v>3650.64</v>
      </c>
      <c r="E46" s="385" t="s">
        <v>14</v>
      </c>
      <c r="F46" s="16"/>
      <c r="G46" s="14">
        <f>ROUND(F46*D46,2)</f>
        <v>0</v>
      </c>
      <c r="H46" s="21"/>
      <c r="I46" s="16"/>
    </row>
    <row r="47" spans="2:17" s="31" customFormat="1">
      <c r="B47" s="260"/>
      <c r="C47" s="93"/>
      <c r="D47" s="16"/>
      <c r="E47" s="260"/>
      <c r="F47" s="16"/>
      <c r="G47" s="14">
        <f>ROUND(F47*D47,2)</f>
        <v>0</v>
      </c>
      <c r="H47" s="21">
        <f>SUM(G45:G47)</f>
        <v>0</v>
      </c>
      <c r="I47" s="16"/>
      <c r="K47" s="386"/>
    </row>
    <row r="48" spans="2:17" s="31" customFormat="1">
      <c r="B48" s="39">
        <v>2</v>
      </c>
      <c r="C48" s="93" t="s">
        <v>1162</v>
      </c>
      <c r="D48" s="16"/>
      <c r="E48" s="385"/>
      <c r="F48" s="16"/>
      <c r="G48" s="14">
        <f>ROUND(F48*D48,2)</f>
        <v>0</v>
      </c>
      <c r="H48" s="21"/>
      <c r="I48" s="16"/>
    </row>
    <row r="49" spans="2:9" s="31" customFormat="1">
      <c r="B49" s="384"/>
      <c r="C49" s="93" t="s">
        <v>1681</v>
      </c>
      <c r="D49" s="16"/>
      <c r="E49" s="385"/>
      <c r="F49" s="16"/>
      <c r="G49" s="14"/>
      <c r="H49" s="21"/>
      <c r="I49" s="16"/>
    </row>
    <row r="50" spans="2:9" s="31" customFormat="1">
      <c r="B50" s="385">
        <f>+B48+0.01</f>
        <v>2.0099999999999998</v>
      </c>
      <c r="C50" s="95" t="s">
        <v>1710</v>
      </c>
      <c r="D50" s="16">
        <f>+D51/0.45</f>
        <v>3329.8294444444446</v>
      </c>
      <c r="E50" s="385" t="s">
        <v>14</v>
      </c>
      <c r="F50" s="16"/>
      <c r="G50" s="14"/>
      <c r="H50" s="21"/>
      <c r="I50" s="16"/>
    </row>
    <row r="51" spans="2:9" s="31" customFormat="1">
      <c r="B51" s="385">
        <f t="shared" ref="B51:B113" si="5">B50+0.01</f>
        <v>2.0199999999999996</v>
      </c>
      <c r="C51" s="95" t="s">
        <v>1711</v>
      </c>
      <c r="D51" s="16">
        <v>1498.4232500000001</v>
      </c>
      <c r="E51" s="385" t="s">
        <v>18</v>
      </c>
      <c r="F51" s="16"/>
      <c r="G51" s="14"/>
      <c r="H51" s="21"/>
      <c r="I51" s="16"/>
    </row>
    <row r="52" spans="2:9" s="31" customFormat="1" ht="37.5">
      <c r="B52" s="385"/>
      <c r="C52" s="93" t="s">
        <v>1687</v>
      </c>
      <c r="D52" s="16"/>
      <c r="E52" s="385"/>
      <c r="F52" s="16"/>
      <c r="G52" s="14">
        <f t="shared" ref="G52:G96" si="6">ROUND(F52*D52,2)</f>
        <v>0</v>
      </c>
      <c r="H52" s="21"/>
      <c r="I52" s="16"/>
    </row>
    <row r="53" spans="2:9" s="31" customFormat="1">
      <c r="B53" s="385">
        <f>+B51+0.01</f>
        <v>2.0299999999999994</v>
      </c>
      <c r="C53" s="95" t="s">
        <v>1180</v>
      </c>
      <c r="D53" s="16">
        <f>(2.9*2.9*0.65)*5</f>
        <v>27.3325</v>
      </c>
      <c r="E53" s="385" t="s">
        <v>18</v>
      </c>
      <c r="F53" s="16"/>
      <c r="G53" s="14">
        <f t="shared" si="6"/>
        <v>0</v>
      </c>
      <c r="H53" s="21"/>
      <c r="I53" s="16"/>
    </row>
    <row r="54" spans="2:9" s="31" customFormat="1">
      <c r="B54" s="385">
        <f t="shared" si="5"/>
        <v>2.0399999999999991</v>
      </c>
      <c r="C54" s="95" t="s">
        <v>1181</v>
      </c>
      <c r="D54" s="16">
        <f>(2.5*2.5*0.55)*2</f>
        <v>6.8750000000000009</v>
      </c>
      <c r="E54" s="385" t="s">
        <v>18</v>
      </c>
      <c r="F54" s="16"/>
      <c r="G54" s="14">
        <f t="shared" si="6"/>
        <v>0</v>
      </c>
      <c r="H54" s="21"/>
      <c r="I54" s="16"/>
    </row>
    <row r="55" spans="2:9" s="31" customFormat="1">
      <c r="B55" s="385">
        <f t="shared" si="5"/>
        <v>2.0499999999999989</v>
      </c>
      <c r="C55" s="95" t="s">
        <v>1182</v>
      </c>
      <c r="D55" s="16">
        <f>(2.3*2.3*0.5)*6</f>
        <v>15.869999999999997</v>
      </c>
      <c r="E55" s="385" t="s">
        <v>18</v>
      </c>
      <c r="F55" s="16"/>
      <c r="G55" s="14">
        <f t="shared" si="6"/>
        <v>0</v>
      </c>
      <c r="H55" s="21"/>
      <c r="I55" s="16"/>
    </row>
    <row r="56" spans="2:9" s="31" customFormat="1" ht="37.5">
      <c r="B56" s="385">
        <f t="shared" si="5"/>
        <v>2.0599999999999987</v>
      </c>
      <c r="C56" s="95" t="s">
        <v>1183</v>
      </c>
      <c r="D56" s="16">
        <f>(2.1*2.1*0.45)*12</f>
        <v>23.814</v>
      </c>
      <c r="E56" s="385" t="s">
        <v>18</v>
      </c>
      <c r="F56" s="16"/>
      <c r="G56" s="14">
        <f t="shared" si="6"/>
        <v>0</v>
      </c>
      <c r="H56" s="21"/>
      <c r="I56" s="16"/>
    </row>
    <row r="57" spans="2:9" s="31" customFormat="1">
      <c r="B57" s="385">
        <f t="shared" si="5"/>
        <v>2.0699999999999985</v>
      </c>
      <c r="C57" s="95" t="s">
        <v>1184</v>
      </c>
      <c r="D57" s="16">
        <f>(3.1*3.1*0.7)*4</f>
        <v>26.908000000000001</v>
      </c>
      <c r="E57" s="385" t="s">
        <v>18</v>
      </c>
      <c r="F57" s="16"/>
      <c r="G57" s="14">
        <f t="shared" si="6"/>
        <v>0</v>
      </c>
      <c r="H57" s="21"/>
      <c r="I57" s="16"/>
    </row>
    <row r="58" spans="2:9" s="31" customFormat="1">
      <c r="B58" s="385">
        <f t="shared" si="5"/>
        <v>2.0799999999999983</v>
      </c>
      <c r="C58" s="95" t="s">
        <v>1185</v>
      </c>
      <c r="D58" s="16">
        <f>1.7*1.7*0.35</f>
        <v>1.0114999999999998</v>
      </c>
      <c r="E58" s="385" t="s">
        <v>18</v>
      </c>
      <c r="F58" s="16"/>
      <c r="G58" s="14">
        <f t="shared" si="6"/>
        <v>0</v>
      </c>
      <c r="H58" s="21"/>
      <c r="I58" s="16"/>
    </row>
    <row r="59" spans="2:9" s="31" customFormat="1">
      <c r="B59" s="385">
        <f t="shared" si="5"/>
        <v>2.0899999999999981</v>
      </c>
      <c r="C59" s="95" t="s">
        <v>1186</v>
      </c>
      <c r="D59" s="16">
        <f>(1.7*1.7*0.35)*2</f>
        <v>2.0229999999999997</v>
      </c>
      <c r="E59" s="385" t="s">
        <v>18</v>
      </c>
      <c r="F59" s="16"/>
      <c r="G59" s="14">
        <f t="shared" si="6"/>
        <v>0</v>
      </c>
      <c r="H59" s="21"/>
      <c r="I59" s="16"/>
    </row>
    <row r="60" spans="2:9" s="31" customFormat="1">
      <c r="B60" s="385">
        <f t="shared" si="5"/>
        <v>2.0999999999999979</v>
      </c>
      <c r="C60" s="95" t="s">
        <v>1187</v>
      </c>
      <c r="D60" s="16">
        <f>+(1.5*1.5*0.35)*2</f>
        <v>1.575</v>
      </c>
      <c r="E60" s="385" t="s">
        <v>18</v>
      </c>
      <c r="F60" s="16"/>
      <c r="G60" s="14">
        <f t="shared" si="6"/>
        <v>0</v>
      </c>
      <c r="H60" s="21"/>
      <c r="I60" s="16"/>
    </row>
    <row r="61" spans="2:9" s="31" customFormat="1" ht="37.5">
      <c r="B61" s="385">
        <f t="shared" si="5"/>
        <v>2.1099999999999977</v>
      </c>
      <c r="C61" s="95" t="s">
        <v>1188</v>
      </c>
      <c r="D61" s="16">
        <f>+(1.3*1.3*0.35)*7</f>
        <v>4.1405000000000003</v>
      </c>
      <c r="E61" s="385" t="s">
        <v>18</v>
      </c>
      <c r="F61" s="16"/>
      <c r="G61" s="14">
        <f t="shared" si="6"/>
        <v>0</v>
      </c>
      <c r="H61" s="21"/>
      <c r="I61" s="16"/>
    </row>
    <row r="62" spans="2:9" s="31" customFormat="1" ht="34.5" customHeight="1">
      <c r="B62" s="385">
        <f t="shared" si="5"/>
        <v>2.1199999999999974</v>
      </c>
      <c r="C62" s="95" t="s">
        <v>1189</v>
      </c>
      <c r="D62" s="16">
        <f>+(1.3*1.3*0.35)*2</f>
        <v>1.1830000000000001</v>
      </c>
      <c r="E62" s="385" t="s">
        <v>18</v>
      </c>
      <c r="F62" s="16"/>
      <c r="G62" s="14">
        <f t="shared" si="6"/>
        <v>0</v>
      </c>
      <c r="H62" s="21"/>
      <c r="I62" s="16"/>
    </row>
    <row r="63" spans="2:9" s="31" customFormat="1">
      <c r="B63" s="385">
        <f t="shared" si="5"/>
        <v>2.1299999999999972</v>
      </c>
      <c r="C63" s="95" t="s">
        <v>1190</v>
      </c>
      <c r="D63" s="16">
        <f>(1.65*2.45*0.65)</f>
        <v>2.6276250000000005</v>
      </c>
      <c r="E63" s="385" t="s">
        <v>18</v>
      </c>
      <c r="F63" s="16"/>
      <c r="G63" s="14">
        <f t="shared" si="6"/>
        <v>0</v>
      </c>
      <c r="H63" s="21"/>
      <c r="I63" s="16"/>
    </row>
    <row r="64" spans="2:9" s="31" customFormat="1">
      <c r="B64" s="385">
        <f t="shared" si="5"/>
        <v>2.139999999999997</v>
      </c>
      <c r="C64" s="95" t="s">
        <v>1191</v>
      </c>
      <c r="D64" s="16">
        <f>(2.95*2.95*0.65)</f>
        <v>5.6566250000000009</v>
      </c>
      <c r="E64" s="385" t="s">
        <v>18</v>
      </c>
      <c r="F64" s="16"/>
      <c r="G64" s="14">
        <f t="shared" si="6"/>
        <v>0</v>
      </c>
      <c r="H64" s="21"/>
      <c r="I64" s="16"/>
    </row>
    <row r="65" spans="2:9" s="31" customFormat="1">
      <c r="B65" s="385">
        <f t="shared" si="5"/>
        <v>2.1499999999999968</v>
      </c>
      <c r="C65" s="95" t="s">
        <v>1192</v>
      </c>
      <c r="D65" s="16">
        <f>(1.9*1.9*0.4)*5</f>
        <v>7.22</v>
      </c>
      <c r="E65" s="385" t="s">
        <v>18</v>
      </c>
      <c r="F65" s="16"/>
      <c r="G65" s="14">
        <f t="shared" si="6"/>
        <v>0</v>
      </c>
      <c r="H65" s="21"/>
      <c r="I65" s="16"/>
    </row>
    <row r="66" spans="2:9" s="31" customFormat="1">
      <c r="B66" s="385">
        <f t="shared" si="5"/>
        <v>2.1599999999999966</v>
      </c>
      <c r="C66" s="95" t="s">
        <v>1193</v>
      </c>
      <c r="D66" s="16">
        <f>(1.7*1.7*0.35)*2</f>
        <v>2.0229999999999997</v>
      </c>
      <c r="E66" s="385" t="s">
        <v>18</v>
      </c>
      <c r="F66" s="16"/>
      <c r="G66" s="14">
        <f t="shared" si="6"/>
        <v>0</v>
      </c>
      <c r="H66" s="21"/>
      <c r="I66" s="16"/>
    </row>
    <row r="67" spans="2:9" s="31" customFormat="1">
      <c r="B67" s="385">
        <f t="shared" si="5"/>
        <v>2.1699999999999964</v>
      </c>
      <c r="C67" s="95" t="s">
        <v>1194</v>
      </c>
      <c r="D67" s="16">
        <f>(1.5*1.5*0.3)</f>
        <v>0.67499999999999993</v>
      </c>
      <c r="E67" s="385" t="s">
        <v>18</v>
      </c>
      <c r="F67" s="16"/>
      <c r="G67" s="14">
        <f t="shared" si="6"/>
        <v>0</v>
      </c>
      <c r="H67" s="21"/>
      <c r="I67" s="16"/>
    </row>
    <row r="68" spans="2:9" s="31" customFormat="1">
      <c r="B68" s="385">
        <f t="shared" si="5"/>
        <v>2.1799999999999962</v>
      </c>
      <c r="C68" s="95" t="s">
        <v>1195</v>
      </c>
      <c r="D68" s="16">
        <f>(1.5*1.5*0.3)*4</f>
        <v>2.6999999999999997</v>
      </c>
      <c r="E68" s="385" t="s">
        <v>18</v>
      </c>
      <c r="F68" s="16"/>
      <c r="G68" s="14">
        <f t="shared" si="6"/>
        <v>0</v>
      </c>
      <c r="H68" s="21"/>
      <c r="I68" s="16"/>
    </row>
    <row r="69" spans="2:9" s="31" customFormat="1">
      <c r="B69" s="385">
        <f t="shared" si="5"/>
        <v>2.1899999999999959</v>
      </c>
      <c r="C69" s="95" t="s">
        <v>1196</v>
      </c>
      <c r="D69" s="16">
        <f>(1.3*1.3*0.35)*2</f>
        <v>1.1830000000000001</v>
      </c>
      <c r="E69" s="385" t="s">
        <v>18</v>
      </c>
      <c r="F69" s="16"/>
      <c r="G69" s="14">
        <f t="shared" si="6"/>
        <v>0</v>
      </c>
      <c r="H69" s="21"/>
      <c r="I69" s="16"/>
    </row>
    <row r="70" spans="2:9" s="31" customFormat="1">
      <c r="B70" s="385">
        <f t="shared" si="5"/>
        <v>2.1999999999999957</v>
      </c>
      <c r="C70" s="95" t="s">
        <v>1197</v>
      </c>
      <c r="D70" s="16">
        <f>(1.5*1.5*0.3)</f>
        <v>0.67499999999999993</v>
      </c>
      <c r="E70" s="385" t="s">
        <v>18</v>
      </c>
      <c r="F70" s="16"/>
      <c r="G70" s="14">
        <f t="shared" si="6"/>
        <v>0</v>
      </c>
      <c r="H70" s="21"/>
      <c r="I70" s="16"/>
    </row>
    <row r="71" spans="2:9" s="31" customFormat="1">
      <c r="B71" s="385">
        <f t="shared" si="5"/>
        <v>2.2099999999999955</v>
      </c>
      <c r="C71" s="95" t="s">
        <v>1198</v>
      </c>
      <c r="D71" s="16">
        <f>(1.7*1.7*0.35)*5</f>
        <v>5.0574999999999992</v>
      </c>
      <c r="E71" s="385" t="s">
        <v>18</v>
      </c>
      <c r="F71" s="16"/>
      <c r="G71" s="14">
        <f t="shared" si="6"/>
        <v>0</v>
      </c>
      <c r="H71" s="21"/>
      <c r="I71" s="16"/>
    </row>
    <row r="72" spans="2:9" s="31" customFormat="1">
      <c r="B72" s="385">
        <f t="shared" si="5"/>
        <v>2.2199999999999953</v>
      </c>
      <c r="C72" s="95" t="s">
        <v>1199</v>
      </c>
      <c r="D72" s="16">
        <f>(3.55*3.55*0.8)</f>
        <v>10.082000000000001</v>
      </c>
      <c r="E72" s="385" t="s">
        <v>18</v>
      </c>
      <c r="F72" s="16"/>
      <c r="G72" s="14">
        <f t="shared" si="6"/>
        <v>0</v>
      </c>
      <c r="H72" s="21"/>
      <c r="I72" s="16"/>
    </row>
    <row r="73" spans="2:9" s="31" customFormat="1">
      <c r="B73" s="385">
        <f t="shared" si="5"/>
        <v>2.2299999999999951</v>
      </c>
      <c r="C73" s="95" t="s">
        <v>1200</v>
      </c>
      <c r="D73" s="16">
        <f>(2.75*2.75*0.6)*3</f>
        <v>13.612499999999999</v>
      </c>
      <c r="E73" s="385" t="s">
        <v>18</v>
      </c>
      <c r="F73" s="16"/>
      <c r="G73" s="14">
        <f t="shared" si="6"/>
        <v>0</v>
      </c>
      <c r="H73" s="21"/>
      <c r="I73" s="16"/>
    </row>
    <row r="74" spans="2:9" s="31" customFormat="1">
      <c r="B74" s="385">
        <f t="shared" si="5"/>
        <v>2.2399999999999949</v>
      </c>
      <c r="C74" s="95" t="s">
        <v>1201</v>
      </c>
      <c r="D74" s="16">
        <f>(2.55*2.55*0.55)*3</f>
        <v>10.729125</v>
      </c>
      <c r="E74" s="385" t="s">
        <v>18</v>
      </c>
      <c r="F74" s="16"/>
      <c r="G74" s="14">
        <f t="shared" si="6"/>
        <v>0</v>
      </c>
      <c r="H74" s="21"/>
      <c r="I74" s="16"/>
    </row>
    <row r="75" spans="2:9" s="31" customFormat="1">
      <c r="B75" s="385">
        <f t="shared" si="5"/>
        <v>2.2499999999999947</v>
      </c>
      <c r="C75" s="95" t="s">
        <v>1202</v>
      </c>
      <c r="D75" s="16">
        <f>(1.4*1.4*0.35)</f>
        <v>0.68599999999999983</v>
      </c>
      <c r="E75" s="385" t="s">
        <v>18</v>
      </c>
      <c r="F75" s="16"/>
      <c r="G75" s="14">
        <f t="shared" si="6"/>
        <v>0</v>
      </c>
      <c r="H75" s="21"/>
      <c r="I75" s="16"/>
    </row>
    <row r="76" spans="2:9" s="31" customFormat="1">
      <c r="B76" s="385">
        <f t="shared" si="5"/>
        <v>2.2599999999999945</v>
      </c>
      <c r="C76" s="95" t="s">
        <v>1203</v>
      </c>
      <c r="D76" s="16">
        <f>(1.3*1.3*0.4)</f>
        <v>0.67600000000000016</v>
      </c>
      <c r="E76" s="385" t="s">
        <v>18</v>
      </c>
      <c r="F76" s="16"/>
      <c r="G76" s="14">
        <f t="shared" si="6"/>
        <v>0</v>
      </c>
      <c r="H76" s="21"/>
      <c r="I76" s="16"/>
    </row>
    <row r="77" spans="2:9" s="31" customFormat="1">
      <c r="B77" s="385">
        <f t="shared" si="5"/>
        <v>2.2699999999999942</v>
      </c>
      <c r="C77" s="95" t="s">
        <v>1204</v>
      </c>
      <c r="D77" s="16">
        <f>(1.95*1.95*0.4)</f>
        <v>1.5209999999999999</v>
      </c>
      <c r="E77" s="385" t="s">
        <v>18</v>
      </c>
      <c r="F77" s="16"/>
      <c r="G77" s="14">
        <f t="shared" si="6"/>
        <v>0</v>
      </c>
      <c r="H77" s="21"/>
      <c r="I77" s="16"/>
    </row>
    <row r="78" spans="2:9" s="31" customFormat="1">
      <c r="B78" s="385">
        <f t="shared" si="5"/>
        <v>2.279999999999994</v>
      </c>
      <c r="C78" s="95" t="s">
        <v>1205</v>
      </c>
      <c r="D78" s="16">
        <f>(1.2*1.2*0.3)</f>
        <v>0.432</v>
      </c>
      <c r="E78" s="385" t="s">
        <v>18</v>
      </c>
      <c r="F78" s="16"/>
      <c r="G78" s="14">
        <f t="shared" si="6"/>
        <v>0</v>
      </c>
      <c r="H78" s="21"/>
      <c r="I78" s="16"/>
    </row>
    <row r="79" spans="2:9" s="31" customFormat="1">
      <c r="B79" s="385">
        <f t="shared" si="5"/>
        <v>2.2899999999999938</v>
      </c>
      <c r="C79" s="95" t="s">
        <v>1206</v>
      </c>
      <c r="D79" s="16">
        <f>(1.3*1.3*0.35)*2</f>
        <v>1.1830000000000001</v>
      </c>
      <c r="E79" s="385" t="s">
        <v>18</v>
      </c>
      <c r="F79" s="16"/>
      <c r="G79" s="14">
        <f t="shared" si="6"/>
        <v>0</v>
      </c>
      <c r="H79" s="21"/>
      <c r="I79" s="16"/>
    </row>
    <row r="80" spans="2:9" s="31" customFormat="1">
      <c r="B80" s="385">
        <f t="shared" si="5"/>
        <v>2.2999999999999936</v>
      </c>
      <c r="C80" s="95" t="s">
        <v>1207</v>
      </c>
      <c r="D80" s="16">
        <f>(1.95*1.95*0.4)</f>
        <v>1.5209999999999999</v>
      </c>
      <c r="E80" s="385" t="s">
        <v>18</v>
      </c>
      <c r="F80" s="16"/>
      <c r="G80" s="14">
        <f t="shared" si="6"/>
        <v>0</v>
      </c>
      <c r="H80" s="21"/>
      <c r="I80" s="16"/>
    </row>
    <row r="81" spans="2:9" s="31" customFormat="1">
      <c r="B81" s="385">
        <f t="shared" si="5"/>
        <v>2.3099999999999934</v>
      </c>
      <c r="C81" s="95" t="s">
        <v>1208</v>
      </c>
      <c r="D81" s="16">
        <f>(1.3*1.3*0.4)</f>
        <v>0.67600000000000016</v>
      </c>
      <c r="E81" s="385" t="s">
        <v>18</v>
      </c>
      <c r="F81" s="16"/>
      <c r="G81" s="14">
        <f t="shared" si="6"/>
        <v>0</v>
      </c>
      <c r="H81" s="21"/>
      <c r="I81" s="16"/>
    </row>
    <row r="82" spans="2:9" s="31" customFormat="1">
      <c r="B82" s="385">
        <f t="shared" si="5"/>
        <v>2.3199999999999932</v>
      </c>
      <c r="C82" s="95" t="s">
        <v>1209</v>
      </c>
      <c r="D82" s="16">
        <f>(1.4*1.4*0.4)</f>
        <v>0.78399999999999992</v>
      </c>
      <c r="E82" s="385" t="s">
        <v>18</v>
      </c>
      <c r="F82" s="16"/>
      <c r="G82" s="14">
        <f t="shared" si="6"/>
        <v>0</v>
      </c>
      <c r="H82" s="21"/>
      <c r="I82" s="16"/>
    </row>
    <row r="83" spans="2:9" s="31" customFormat="1">
      <c r="B83" s="385">
        <f t="shared" si="5"/>
        <v>2.329999999999993</v>
      </c>
      <c r="C83" s="95" t="s">
        <v>1210</v>
      </c>
      <c r="D83" s="16">
        <f>(3.25*3.25*0.7)*2</f>
        <v>14.7875</v>
      </c>
      <c r="E83" s="385" t="s">
        <v>18</v>
      </c>
      <c r="F83" s="16"/>
      <c r="G83" s="14">
        <f t="shared" si="6"/>
        <v>0</v>
      </c>
      <c r="H83" s="21"/>
      <c r="I83" s="16"/>
    </row>
    <row r="84" spans="2:9" s="31" customFormat="1">
      <c r="B84" s="385">
        <f t="shared" si="5"/>
        <v>2.3399999999999928</v>
      </c>
      <c r="C84" s="95" t="s">
        <v>1211</v>
      </c>
      <c r="D84" s="16">
        <f>(2.4*2.4*0.5)</f>
        <v>2.88</v>
      </c>
      <c r="E84" s="385" t="s">
        <v>18</v>
      </c>
      <c r="F84" s="16"/>
      <c r="G84" s="14">
        <f t="shared" si="6"/>
        <v>0</v>
      </c>
      <c r="H84" s="21"/>
      <c r="I84" s="16"/>
    </row>
    <row r="85" spans="2:9" s="31" customFormat="1">
      <c r="B85" s="385">
        <f t="shared" si="5"/>
        <v>2.3499999999999925</v>
      </c>
      <c r="C85" s="95" t="s">
        <v>1212</v>
      </c>
      <c r="D85" s="16">
        <f>(2.2*2.2*0.45)</f>
        <v>2.1780000000000004</v>
      </c>
      <c r="E85" s="385" t="s">
        <v>18</v>
      </c>
      <c r="F85" s="16"/>
      <c r="G85" s="14">
        <f t="shared" si="6"/>
        <v>0</v>
      </c>
      <c r="H85" s="21"/>
      <c r="I85" s="16"/>
    </row>
    <row r="86" spans="2:9" s="31" customFormat="1">
      <c r="B86" s="385">
        <f t="shared" si="5"/>
        <v>2.3599999999999923</v>
      </c>
      <c r="C86" s="95" t="s">
        <v>1213</v>
      </c>
      <c r="D86" s="16">
        <f>(3.65*3.65*0.8)</f>
        <v>10.658000000000001</v>
      </c>
      <c r="E86" s="385" t="s">
        <v>18</v>
      </c>
      <c r="F86" s="16"/>
      <c r="G86" s="14">
        <f t="shared" si="6"/>
        <v>0</v>
      </c>
      <c r="H86" s="21"/>
      <c r="I86" s="16"/>
    </row>
    <row r="87" spans="2:9" s="31" customFormat="1">
      <c r="B87" s="385">
        <f t="shared" si="5"/>
        <v>2.3699999999999921</v>
      </c>
      <c r="C87" s="95" t="s">
        <v>1214</v>
      </c>
      <c r="D87" s="16">
        <f>(2.7*2.7*0.6)</f>
        <v>4.3740000000000006</v>
      </c>
      <c r="E87" s="385" t="s">
        <v>18</v>
      </c>
      <c r="F87" s="16"/>
      <c r="G87" s="14">
        <f t="shared" si="6"/>
        <v>0</v>
      </c>
      <c r="H87" s="21"/>
      <c r="I87" s="16"/>
    </row>
    <row r="88" spans="2:9" s="31" customFormat="1">
      <c r="B88" s="385">
        <f t="shared" si="5"/>
        <v>2.3799999999999919</v>
      </c>
      <c r="C88" s="95" t="s">
        <v>1215</v>
      </c>
      <c r="D88" s="16">
        <f>(3.05*3.05*0.65)</f>
        <v>6.0466249999999988</v>
      </c>
      <c r="E88" s="385" t="s">
        <v>18</v>
      </c>
      <c r="F88" s="16"/>
      <c r="G88" s="14">
        <f t="shared" si="6"/>
        <v>0</v>
      </c>
      <c r="H88" s="21"/>
      <c r="I88" s="16"/>
    </row>
    <row r="89" spans="2:9" s="31" customFormat="1">
      <c r="B89" s="385">
        <f t="shared" si="5"/>
        <v>2.3899999999999917</v>
      </c>
      <c r="C89" s="95" t="s">
        <v>1216</v>
      </c>
      <c r="D89" s="16">
        <f>(2.95*2.95*0.6)</f>
        <v>5.2214999999999998</v>
      </c>
      <c r="E89" s="385" t="s">
        <v>18</v>
      </c>
      <c r="F89" s="16"/>
      <c r="G89" s="14">
        <f t="shared" si="6"/>
        <v>0</v>
      </c>
      <c r="H89" s="21"/>
      <c r="I89" s="16"/>
    </row>
    <row r="90" spans="2:9" s="31" customFormat="1">
      <c r="B90" s="385">
        <f t="shared" si="5"/>
        <v>2.3999999999999915</v>
      </c>
      <c r="C90" s="95" t="s">
        <v>1217</v>
      </c>
      <c r="D90" s="16">
        <f>(2.9*2.1*0.65)</f>
        <v>3.9584999999999999</v>
      </c>
      <c r="E90" s="385" t="s">
        <v>18</v>
      </c>
      <c r="F90" s="16"/>
      <c r="G90" s="14">
        <f t="shared" si="6"/>
        <v>0</v>
      </c>
      <c r="H90" s="21"/>
      <c r="I90" s="16"/>
    </row>
    <row r="91" spans="2:9" s="31" customFormat="1">
      <c r="B91" s="385">
        <f t="shared" si="5"/>
        <v>2.4099999999999913</v>
      </c>
      <c r="C91" s="95" t="s">
        <v>1218</v>
      </c>
      <c r="D91" s="16">
        <f>(2.85*2.85*0.6)*2</f>
        <v>9.7469999999999999</v>
      </c>
      <c r="E91" s="385" t="s">
        <v>18</v>
      </c>
      <c r="F91" s="16"/>
      <c r="G91" s="14">
        <f t="shared" si="6"/>
        <v>0</v>
      </c>
      <c r="H91" s="21"/>
      <c r="I91" s="16"/>
    </row>
    <row r="92" spans="2:9" s="31" customFormat="1">
      <c r="B92" s="385">
        <f t="shared" si="5"/>
        <v>2.419999999999991</v>
      </c>
      <c r="C92" s="95" t="s">
        <v>1219</v>
      </c>
      <c r="D92" s="16">
        <f>(2.9*2.3*0.65)</f>
        <v>4.3354999999999997</v>
      </c>
      <c r="E92" s="385" t="s">
        <v>18</v>
      </c>
      <c r="F92" s="16"/>
      <c r="G92" s="14">
        <f t="shared" si="6"/>
        <v>0</v>
      </c>
      <c r="H92" s="21"/>
      <c r="I92" s="16"/>
    </row>
    <row r="93" spans="2:9" s="31" customFormat="1">
      <c r="B93" s="385">
        <f t="shared" si="5"/>
        <v>2.4299999999999908</v>
      </c>
      <c r="C93" s="95" t="s">
        <v>1220</v>
      </c>
      <c r="D93" s="16">
        <f>(3.05*2.15*1)</f>
        <v>6.5574999999999992</v>
      </c>
      <c r="E93" s="385" t="s">
        <v>18</v>
      </c>
      <c r="F93" s="16"/>
      <c r="G93" s="14">
        <f t="shared" si="6"/>
        <v>0</v>
      </c>
      <c r="H93" s="21"/>
      <c r="I93" s="16"/>
    </row>
    <row r="94" spans="2:9" s="31" customFormat="1">
      <c r="B94" s="385">
        <f t="shared" si="5"/>
        <v>2.4399999999999906</v>
      </c>
      <c r="C94" s="95" t="s">
        <v>1221</v>
      </c>
      <c r="D94" s="16">
        <f>(2.3*3.1*0.7)</f>
        <v>4.9909999999999997</v>
      </c>
      <c r="E94" s="385" t="s">
        <v>18</v>
      </c>
      <c r="F94" s="16"/>
      <c r="G94" s="14">
        <f t="shared" si="6"/>
        <v>0</v>
      </c>
      <c r="H94" s="21"/>
      <c r="I94" s="16"/>
    </row>
    <row r="95" spans="2:9" s="31" customFormat="1">
      <c r="B95" s="385">
        <f t="shared" si="5"/>
        <v>2.4499999999999904</v>
      </c>
      <c r="C95" s="95" t="s">
        <v>1222</v>
      </c>
      <c r="D95" s="16">
        <f>(4.65*2.5*0.55)*2</f>
        <v>12.787500000000001</v>
      </c>
      <c r="E95" s="385" t="s">
        <v>18</v>
      </c>
      <c r="F95" s="16"/>
      <c r="G95" s="14">
        <f t="shared" si="6"/>
        <v>0</v>
      </c>
      <c r="H95" s="21"/>
      <c r="I95" s="16"/>
    </row>
    <row r="96" spans="2:9" s="31" customFormat="1" ht="37.5">
      <c r="B96" s="385"/>
      <c r="C96" s="93" t="s">
        <v>1667</v>
      </c>
      <c r="D96" s="16"/>
      <c r="E96" s="385"/>
      <c r="F96" s="16"/>
      <c r="G96" s="14">
        <f t="shared" si="6"/>
        <v>0</v>
      </c>
      <c r="H96" s="21"/>
      <c r="I96" s="16"/>
    </row>
    <row r="97" spans="2:11" s="31" customFormat="1">
      <c r="B97" s="385">
        <f>+B95+0.01</f>
        <v>2.4599999999999902</v>
      </c>
      <c r="C97" s="95" t="s">
        <v>1641</v>
      </c>
      <c r="D97" s="16">
        <f>+(0.4*0.4*(3.5+0.55))*4</f>
        <v>2.5920000000000005</v>
      </c>
      <c r="E97" s="385" t="s">
        <v>18</v>
      </c>
      <c r="F97" s="16"/>
      <c r="G97" s="14"/>
      <c r="H97" s="21"/>
      <c r="I97" s="16"/>
    </row>
    <row r="98" spans="2:11" s="31" customFormat="1">
      <c r="B98" s="385">
        <f t="shared" si="5"/>
        <v>2.46999999999999</v>
      </c>
      <c r="C98" s="95" t="s">
        <v>1642</v>
      </c>
      <c r="D98" s="16">
        <f>+(0.4*0.4*(3.5+0.55))*7</f>
        <v>4.5360000000000014</v>
      </c>
      <c r="E98" s="385" t="s">
        <v>18</v>
      </c>
      <c r="F98" s="16"/>
      <c r="G98" s="14"/>
      <c r="H98" s="21"/>
      <c r="I98" s="16"/>
      <c r="K98" s="16"/>
    </row>
    <row r="99" spans="2:11" s="31" customFormat="1">
      <c r="B99" s="385">
        <f t="shared" si="5"/>
        <v>2.4799999999999898</v>
      </c>
      <c r="C99" s="95" t="s">
        <v>1643</v>
      </c>
      <c r="D99" s="16">
        <f>+(0.4*0.4*(3.5+0.55))*4</f>
        <v>2.5920000000000005</v>
      </c>
      <c r="E99" s="385" t="s">
        <v>18</v>
      </c>
      <c r="F99" s="16"/>
      <c r="G99" s="14"/>
      <c r="H99" s="21"/>
      <c r="I99" s="16"/>
      <c r="K99" s="16"/>
    </row>
    <row r="100" spans="2:11" s="31" customFormat="1">
      <c r="B100" s="385">
        <f t="shared" si="5"/>
        <v>2.4899999999999896</v>
      </c>
      <c r="C100" s="95" t="s">
        <v>1644</v>
      </c>
      <c r="D100" s="16">
        <f>+(0.4*0.4*(3.5+0.55))*8</f>
        <v>5.1840000000000011</v>
      </c>
      <c r="E100" s="385" t="s">
        <v>18</v>
      </c>
      <c r="F100" s="16"/>
      <c r="G100" s="14"/>
      <c r="H100" s="21"/>
      <c r="I100" s="16"/>
      <c r="K100" s="16"/>
    </row>
    <row r="101" spans="2:11" s="31" customFormat="1">
      <c r="B101" s="385">
        <f t="shared" si="5"/>
        <v>2.4999999999999893</v>
      </c>
      <c r="C101" s="95" t="s">
        <v>1645</v>
      </c>
      <c r="D101" s="16">
        <f>+(0.4*0.4*(3.5+0.55))*5</f>
        <v>3.2400000000000007</v>
      </c>
      <c r="E101" s="385" t="s">
        <v>18</v>
      </c>
      <c r="F101" s="16"/>
      <c r="G101" s="14"/>
      <c r="H101" s="21"/>
      <c r="I101" s="16"/>
      <c r="K101" s="16"/>
    </row>
    <row r="102" spans="2:11" s="31" customFormat="1" ht="37.5">
      <c r="B102" s="385">
        <f t="shared" si="5"/>
        <v>2.5099999999999891</v>
      </c>
      <c r="C102" s="95" t="s">
        <v>1646</v>
      </c>
      <c r="D102" s="16">
        <f>+(0.4*0.4*(3.5+0.55))*20</f>
        <v>12.960000000000003</v>
      </c>
      <c r="E102" s="385" t="s">
        <v>18</v>
      </c>
      <c r="F102" s="16"/>
      <c r="G102" s="14"/>
      <c r="H102" s="21"/>
      <c r="I102" s="16"/>
      <c r="K102" s="16"/>
    </row>
    <row r="103" spans="2:11" s="31" customFormat="1">
      <c r="B103" s="385">
        <f t="shared" si="5"/>
        <v>2.5199999999999889</v>
      </c>
      <c r="C103" s="95" t="s">
        <v>1647</v>
      </c>
      <c r="D103" s="16">
        <f>+(0.4*0.4*(3.5+0.55))*2</f>
        <v>1.2960000000000003</v>
      </c>
      <c r="E103" s="385" t="s">
        <v>18</v>
      </c>
      <c r="F103" s="16"/>
      <c r="G103" s="14"/>
      <c r="H103" s="21"/>
      <c r="I103" s="16"/>
      <c r="K103" s="16"/>
    </row>
    <row r="104" spans="2:11" s="31" customFormat="1">
      <c r="B104" s="385">
        <f t="shared" si="5"/>
        <v>2.5299999999999887</v>
      </c>
      <c r="C104" s="95" t="s">
        <v>1648</v>
      </c>
      <c r="D104" s="16">
        <f>+(0.4*0.4*(3.5+0.55))*5</f>
        <v>3.2400000000000007</v>
      </c>
      <c r="E104" s="385" t="s">
        <v>18</v>
      </c>
      <c r="F104" s="16"/>
      <c r="G104" s="14"/>
      <c r="H104" s="21"/>
      <c r="I104" s="16"/>
      <c r="K104" s="16"/>
    </row>
    <row r="105" spans="2:11" s="31" customFormat="1">
      <c r="B105" s="385">
        <f t="shared" si="5"/>
        <v>2.5399999999999885</v>
      </c>
      <c r="C105" s="95" t="s">
        <v>124</v>
      </c>
      <c r="D105" s="16">
        <f>+(0.45*0.45*(3.5+0.55))*1</f>
        <v>0.82012499999999999</v>
      </c>
      <c r="E105" s="385" t="s">
        <v>18</v>
      </c>
      <c r="F105" s="16"/>
      <c r="G105" s="14"/>
      <c r="H105" s="21"/>
      <c r="I105" s="16"/>
      <c r="K105" s="16"/>
    </row>
    <row r="106" spans="2:11" s="31" customFormat="1" ht="25.5" customHeight="1">
      <c r="B106" s="385">
        <f t="shared" si="5"/>
        <v>2.5499999999999883</v>
      </c>
      <c r="C106" s="95" t="s">
        <v>1649</v>
      </c>
      <c r="D106" s="16">
        <f>+(0.4*0.4*(3.5+0.55))*1</f>
        <v>0.64800000000000013</v>
      </c>
      <c r="E106" s="385" t="s">
        <v>18</v>
      </c>
      <c r="F106" s="16"/>
      <c r="G106" s="14"/>
      <c r="H106" s="21"/>
      <c r="I106" s="16"/>
      <c r="K106" s="16"/>
    </row>
    <row r="107" spans="2:11" s="31" customFormat="1">
      <c r="B107" s="385">
        <f t="shared" si="5"/>
        <v>2.5599999999999881</v>
      </c>
      <c r="C107" s="95" t="s">
        <v>125</v>
      </c>
      <c r="D107" s="16">
        <f>+(0.45*0.45*(3.5+0.55))*1</f>
        <v>0.82012499999999999</v>
      </c>
      <c r="E107" s="385" t="s">
        <v>18</v>
      </c>
      <c r="F107" s="16"/>
      <c r="G107" s="14"/>
      <c r="H107" s="21"/>
      <c r="I107" s="16"/>
      <c r="K107" s="16"/>
    </row>
    <row r="108" spans="2:11" s="31" customFormat="1">
      <c r="B108" s="385">
        <f t="shared" si="5"/>
        <v>2.5699999999999878</v>
      </c>
      <c r="C108" s="95" t="s">
        <v>126</v>
      </c>
      <c r="D108" s="16">
        <f>+(0.45*0.45*(3.5+0.55))*1</f>
        <v>0.82012499999999999</v>
      </c>
      <c r="E108" s="385" t="s">
        <v>18</v>
      </c>
      <c r="F108" s="16"/>
      <c r="G108" s="14"/>
      <c r="H108" s="21"/>
      <c r="I108" s="16"/>
      <c r="K108" s="16"/>
    </row>
    <row r="109" spans="2:11" s="31" customFormat="1">
      <c r="B109" s="385">
        <f t="shared" si="5"/>
        <v>2.5799999999999876</v>
      </c>
      <c r="C109" s="95" t="s">
        <v>127</v>
      </c>
      <c r="D109" s="16">
        <f>+(0.4*0.4*(3.5+0.55))*1</f>
        <v>0.64800000000000013</v>
      </c>
      <c r="E109" s="385" t="s">
        <v>18</v>
      </c>
      <c r="F109" s="16"/>
      <c r="G109" s="14"/>
      <c r="H109" s="21"/>
      <c r="I109" s="16"/>
      <c r="K109" s="16"/>
    </row>
    <row r="110" spans="2:11" s="31" customFormat="1">
      <c r="B110" s="385">
        <f t="shared" si="5"/>
        <v>2.5899999999999874</v>
      </c>
      <c r="C110" s="95" t="s">
        <v>1650</v>
      </c>
      <c r="D110" s="16">
        <f>+(0.4*0.4*(3.5+0.55))*3</f>
        <v>1.9440000000000004</v>
      </c>
      <c r="E110" s="385" t="s">
        <v>18</v>
      </c>
      <c r="F110" s="16"/>
      <c r="G110" s="14"/>
      <c r="H110" s="21"/>
      <c r="I110" s="16"/>
      <c r="K110" s="16"/>
    </row>
    <row r="111" spans="2:11" s="31" customFormat="1">
      <c r="B111" s="385">
        <f t="shared" si="5"/>
        <v>2.5999999999999872</v>
      </c>
      <c r="C111" s="95" t="s">
        <v>1651</v>
      </c>
      <c r="D111" s="16">
        <f>+(0.4*0.4*(3.5+0.55))*2</f>
        <v>1.2960000000000003</v>
      </c>
      <c r="E111" s="385" t="s">
        <v>18</v>
      </c>
      <c r="F111" s="16"/>
      <c r="G111" s="14"/>
      <c r="H111" s="21"/>
      <c r="I111" s="16"/>
      <c r="K111" s="16"/>
    </row>
    <row r="112" spans="2:11" s="31" customFormat="1">
      <c r="B112" s="385">
        <f t="shared" si="5"/>
        <v>2.609999999999987</v>
      </c>
      <c r="C112" s="95" t="s">
        <v>128</v>
      </c>
      <c r="D112" s="16">
        <f>+(0.45*0.45*(3.5+0.55))*1</f>
        <v>0.82012499999999999</v>
      </c>
      <c r="E112" s="385" t="s">
        <v>18</v>
      </c>
      <c r="F112" s="16"/>
      <c r="G112" s="14"/>
      <c r="H112" s="21"/>
      <c r="I112" s="16"/>
    </row>
    <row r="113" spans="2:9" s="31" customFormat="1">
      <c r="B113" s="385">
        <f t="shared" si="5"/>
        <v>2.6199999999999868</v>
      </c>
      <c r="C113" s="95" t="s">
        <v>1652</v>
      </c>
      <c r="D113" s="16">
        <f>+(0.45*0.45*3.5)*2</f>
        <v>1.4175</v>
      </c>
      <c r="E113" s="385" t="s">
        <v>18</v>
      </c>
      <c r="F113" s="16"/>
      <c r="G113" s="14"/>
      <c r="H113" s="21"/>
      <c r="I113" s="16"/>
    </row>
    <row r="114" spans="2:9" s="31" customFormat="1">
      <c r="B114" s="385">
        <f t="shared" ref="B114:B152" si="7">B113+0.01</f>
        <v>2.6299999999999866</v>
      </c>
      <c r="C114" s="95" t="s">
        <v>129</v>
      </c>
      <c r="D114" s="16">
        <f>+(0.4*0.4*(3.5+0.55))*1</f>
        <v>0.64800000000000013</v>
      </c>
      <c r="E114" s="385" t="s">
        <v>18</v>
      </c>
      <c r="F114" s="16"/>
      <c r="G114" s="14"/>
      <c r="H114" s="21"/>
      <c r="I114" s="16"/>
    </row>
    <row r="115" spans="2:9" s="31" customFormat="1">
      <c r="B115" s="385">
        <f t="shared" si="7"/>
        <v>2.6399999999999864</v>
      </c>
      <c r="C115" s="95" t="s">
        <v>1653</v>
      </c>
      <c r="D115" s="16">
        <f>+(0.4*0.4*(3.5+0.55))*2</f>
        <v>1.2960000000000003</v>
      </c>
      <c r="E115" s="385" t="s">
        <v>18</v>
      </c>
      <c r="F115" s="16"/>
      <c r="G115" s="14"/>
      <c r="H115" s="21"/>
      <c r="I115" s="16"/>
    </row>
    <row r="116" spans="2:9" s="31" customFormat="1">
      <c r="B116" s="385">
        <f t="shared" si="7"/>
        <v>2.6499999999999861</v>
      </c>
      <c r="C116" s="95" t="s">
        <v>1654</v>
      </c>
      <c r="D116" s="16">
        <f>+(0.4*0.4*(3.5+0.55))*1</f>
        <v>0.64800000000000013</v>
      </c>
      <c r="E116" s="385" t="s">
        <v>18</v>
      </c>
      <c r="F116" s="16"/>
      <c r="G116" s="14"/>
      <c r="H116" s="21"/>
      <c r="I116" s="16"/>
    </row>
    <row r="117" spans="2:9" s="31" customFormat="1">
      <c r="B117" s="385">
        <f t="shared" si="7"/>
        <v>2.6599999999999859</v>
      </c>
      <c r="C117" s="95" t="s">
        <v>1655</v>
      </c>
      <c r="D117" s="16">
        <f>+(0.45*0.45*(3.5+0.55))*2</f>
        <v>1.64025</v>
      </c>
      <c r="E117" s="385" t="s">
        <v>18</v>
      </c>
      <c r="F117" s="16"/>
      <c r="G117" s="14"/>
      <c r="H117" s="21"/>
      <c r="I117" s="16"/>
    </row>
    <row r="118" spans="2:9" s="31" customFormat="1">
      <c r="B118" s="385">
        <f t="shared" si="7"/>
        <v>2.6699999999999857</v>
      </c>
      <c r="C118" s="95" t="s">
        <v>130</v>
      </c>
      <c r="D118" s="16">
        <f>+(0.4*0.4*(3.5+0.55))*1</f>
        <v>0.64800000000000013</v>
      </c>
      <c r="E118" s="385" t="s">
        <v>18</v>
      </c>
      <c r="F118" s="16"/>
      <c r="G118" s="14"/>
      <c r="H118" s="21"/>
      <c r="I118" s="16"/>
    </row>
    <row r="119" spans="2:9" s="31" customFormat="1">
      <c r="B119" s="385">
        <f t="shared" si="7"/>
        <v>2.6799999999999855</v>
      </c>
      <c r="C119" s="95" t="s">
        <v>1656</v>
      </c>
      <c r="D119" s="16">
        <f>+(0.4*0.4*(3.5+0.55))*2</f>
        <v>1.2960000000000003</v>
      </c>
      <c r="E119" s="385" t="s">
        <v>18</v>
      </c>
      <c r="F119" s="16"/>
      <c r="G119" s="14"/>
      <c r="H119" s="21"/>
      <c r="I119" s="16"/>
    </row>
    <row r="120" spans="2:9" s="31" customFormat="1">
      <c r="B120" s="385">
        <f t="shared" si="7"/>
        <v>2.6899999999999853</v>
      </c>
      <c r="C120" s="95" t="s">
        <v>1657</v>
      </c>
      <c r="D120" s="16">
        <f>+(0.4*0.4*(3.5+0.55))*2</f>
        <v>1.2960000000000003</v>
      </c>
      <c r="E120" s="385" t="s">
        <v>18</v>
      </c>
      <c r="F120" s="16"/>
      <c r="G120" s="14"/>
      <c r="H120" s="21"/>
      <c r="I120" s="16"/>
    </row>
    <row r="121" spans="2:9" s="31" customFormat="1">
      <c r="B121" s="385">
        <f t="shared" si="7"/>
        <v>2.6999999999999851</v>
      </c>
      <c r="C121" s="95" t="s">
        <v>131</v>
      </c>
      <c r="D121" s="16">
        <f>+(0.4*0.4*(3.5+0.55))*1</f>
        <v>0.64800000000000013</v>
      </c>
      <c r="E121" s="385" t="s">
        <v>18</v>
      </c>
      <c r="F121" s="16"/>
      <c r="G121" s="14"/>
      <c r="H121" s="21"/>
      <c r="I121" s="16"/>
    </row>
    <row r="122" spans="2:9" s="31" customFormat="1">
      <c r="B122" s="385">
        <f t="shared" si="7"/>
        <v>2.7099999999999849</v>
      </c>
      <c r="C122" s="95" t="s">
        <v>1658</v>
      </c>
      <c r="D122" s="16">
        <f>+(0.4*0.4*(3.5+0.55))*2</f>
        <v>1.2960000000000003</v>
      </c>
      <c r="E122" s="385" t="s">
        <v>18</v>
      </c>
      <c r="F122" s="16"/>
      <c r="G122" s="14"/>
      <c r="H122" s="21"/>
      <c r="I122" s="16"/>
    </row>
    <row r="123" spans="2:9" s="31" customFormat="1">
      <c r="B123" s="385">
        <f t="shared" si="7"/>
        <v>2.7199999999999847</v>
      </c>
      <c r="C123" s="95" t="s">
        <v>1659</v>
      </c>
      <c r="D123" s="16">
        <f>+(0.55*0.55*(3.5+0.55))*1</f>
        <v>1.2251250000000002</v>
      </c>
      <c r="E123" s="385" t="s">
        <v>18</v>
      </c>
      <c r="F123" s="16"/>
      <c r="G123" s="14"/>
      <c r="H123" s="21"/>
      <c r="I123" s="16"/>
    </row>
    <row r="124" spans="2:9" s="31" customFormat="1">
      <c r="B124" s="385">
        <f t="shared" si="7"/>
        <v>2.7299999999999844</v>
      </c>
      <c r="C124" s="95" t="s">
        <v>132</v>
      </c>
      <c r="D124" s="16">
        <f>+(0.4*0.4*(3.5+0.55))*1</f>
        <v>0.64800000000000013</v>
      </c>
      <c r="E124" s="385" t="s">
        <v>18</v>
      </c>
      <c r="F124" s="16"/>
      <c r="G124" s="14"/>
      <c r="H124" s="21"/>
      <c r="I124" s="16"/>
    </row>
    <row r="125" spans="2:9" s="31" customFormat="1">
      <c r="B125" s="385">
        <f t="shared" si="7"/>
        <v>2.7399999999999842</v>
      </c>
      <c r="C125" s="95" t="s">
        <v>1660</v>
      </c>
      <c r="D125" s="16">
        <f>+(0.55*0.55*(3.5+0.55))*2</f>
        <v>2.4502500000000005</v>
      </c>
      <c r="E125" s="385" t="s">
        <v>18</v>
      </c>
      <c r="F125" s="16"/>
      <c r="G125" s="14"/>
      <c r="H125" s="21"/>
      <c r="I125" s="16"/>
    </row>
    <row r="126" spans="2:9" s="31" customFormat="1">
      <c r="B126" s="385">
        <f t="shared" si="7"/>
        <v>2.749999999999984</v>
      </c>
      <c r="C126" s="95" t="s">
        <v>133</v>
      </c>
      <c r="D126" s="16">
        <f>+(0.5*0.5*(3.5+0.55))*1</f>
        <v>1.0125</v>
      </c>
      <c r="E126" s="385" t="s">
        <v>18</v>
      </c>
      <c r="F126" s="16"/>
      <c r="G126" s="14"/>
      <c r="H126" s="21"/>
      <c r="I126" s="16"/>
    </row>
    <row r="127" spans="2:9" s="31" customFormat="1">
      <c r="B127" s="385">
        <f t="shared" si="7"/>
        <v>2.7599999999999838</v>
      </c>
      <c r="C127" s="95" t="s">
        <v>1661</v>
      </c>
      <c r="D127" s="16">
        <f>+(0.5*0.5*(3.5+0.55))*1</f>
        <v>1.0125</v>
      </c>
      <c r="E127" s="385" t="s">
        <v>18</v>
      </c>
      <c r="F127" s="16"/>
      <c r="G127" s="14"/>
      <c r="H127" s="21"/>
      <c r="I127" s="16"/>
    </row>
    <row r="128" spans="2:9" s="31" customFormat="1">
      <c r="B128" s="385">
        <f t="shared" si="7"/>
        <v>2.7699999999999836</v>
      </c>
      <c r="C128" s="95" t="s">
        <v>1662</v>
      </c>
      <c r="D128" s="16">
        <f>+(0.55*0.55*(3.5+0.55))*1</f>
        <v>1.2251250000000002</v>
      </c>
      <c r="E128" s="385" t="s">
        <v>18</v>
      </c>
      <c r="F128" s="16"/>
      <c r="G128" s="14"/>
      <c r="H128" s="21"/>
      <c r="I128" s="16"/>
    </row>
    <row r="129" spans="2:9" s="31" customFormat="1">
      <c r="B129" s="385">
        <f t="shared" si="7"/>
        <v>2.7799999999999834</v>
      </c>
      <c r="C129" s="95" t="s">
        <v>1663</v>
      </c>
      <c r="D129" s="16">
        <f>+(0.45*0.45*(3.5+0.55))*2</f>
        <v>1.64025</v>
      </c>
      <c r="E129" s="385" t="s">
        <v>18</v>
      </c>
      <c r="F129" s="16"/>
      <c r="G129" s="14"/>
      <c r="H129" s="21"/>
      <c r="I129" s="16"/>
    </row>
    <row r="130" spans="2:9" s="31" customFormat="1">
      <c r="B130" s="385">
        <f t="shared" si="7"/>
        <v>2.7899999999999832</v>
      </c>
      <c r="C130" s="95" t="s">
        <v>1664</v>
      </c>
      <c r="D130" s="16">
        <f>+(0.4*0.4*(3.5+0.55))*2</f>
        <v>1.2960000000000003</v>
      </c>
      <c r="E130" s="385" t="s">
        <v>18</v>
      </c>
      <c r="F130" s="16"/>
      <c r="G130" s="14"/>
      <c r="H130" s="21"/>
      <c r="I130" s="16"/>
    </row>
    <row r="131" spans="2:9" s="31" customFormat="1">
      <c r="B131" s="385">
        <f t="shared" si="7"/>
        <v>2.7999999999999829</v>
      </c>
      <c r="C131" s="95" t="s">
        <v>1665</v>
      </c>
      <c r="D131" s="16">
        <f>+(0.55*0.55*(3.5+0.55))*2</f>
        <v>2.4502500000000005</v>
      </c>
      <c r="E131" s="385" t="s">
        <v>18</v>
      </c>
      <c r="F131" s="16"/>
      <c r="G131" s="14"/>
      <c r="H131" s="21"/>
      <c r="I131" s="16"/>
    </row>
    <row r="132" spans="2:9" s="31" customFormat="1">
      <c r="B132" s="385">
        <f t="shared" si="7"/>
        <v>2.8099999999999827</v>
      </c>
      <c r="C132" s="95" t="s">
        <v>134</v>
      </c>
      <c r="D132" s="16">
        <f>+(0.55*0.55*(3.5+0.55))*1</f>
        <v>1.2251250000000002</v>
      </c>
      <c r="E132" s="385" t="s">
        <v>18</v>
      </c>
      <c r="F132" s="16"/>
      <c r="G132" s="14"/>
      <c r="H132" s="21"/>
      <c r="I132" s="16"/>
    </row>
    <row r="133" spans="2:9" s="31" customFormat="1">
      <c r="B133" s="385">
        <f t="shared" si="7"/>
        <v>2.8199999999999825</v>
      </c>
      <c r="C133" s="95" t="s">
        <v>135</v>
      </c>
      <c r="D133" s="16">
        <f>+(0.4*0.4*(3.5+0.55))*1</f>
        <v>0.64800000000000013</v>
      </c>
      <c r="E133" s="385" t="s">
        <v>18</v>
      </c>
      <c r="F133" s="16"/>
      <c r="G133" s="14"/>
      <c r="H133" s="21"/>
      <c r="I133" s="16"/>
    </row>
    <row r="134" spans="2:9" s="31" customFormat="1" ht="37.5">
      <c r="B134" s="385"/>
      <c r="C134" s="93" t="s">
        <v>1666</v>
      </c>
      <c r="D134" s="16"/>
      <c r="E134" s="385"/>
      <c r="F134" s="16"/>
      <c r="G134" s="14"/>
      <c r="H134" s="21"/>
      <c r="I134" s="16"/>
    </row>
    <row r="135" spans="2:9" s="31" customFormat="1">
      <c r="B135" s="385">
        <f>+B133+0.01</f>
        <v>2.8299999999999823</v>
      </c>
      <c r="C135" s="95" t="s">
        <v>1653</v>
      </c>
      <c r="D135" s="16">
        <f>+(0.4*0.4)*(4.9-3.65-0.15*2)</f>
        <v>0.15200000000000011</v>
      </c>
      <c r="E135" s="385" t="s">
        <v>18</v>
      </c>
      <c r="F135" s="16"/>
      <c r="G135" s="14"/>
      <c r="H135" s="21"/>
      <c r="I135" s="16"/>
    </row>
    <row r="136" spans="2:9" s="31" customFormat="1">
      <c r="B136" s="385">
        <f t="shared" si="7"/>
        <v>2.8399999999999821</v>
      </c>
      <c r="C136" s="95" t="s">
        <v>1654</v>
      </c>
      <c r="D136" s="16">
        <f>+(0.4*0.4)*(4.9-3.65-0.15*2)</f>
        <v>0.15200000000000011</v>
      </c>
      <c r="E136" s="385" t="s">
        <v>18</v>
      </c>
      <c r="F136" s="16"/>
      <c r="G136" s="14"/>
      <c r="H136" s="21"/>
      <c r="I136" s="16"/>
    </row>
    <row r="137" spans="2:9" s="31" customFormat="1">
      <c r="B137" s="385">
        <f t="shared" si="7"/>
        <v>2.8499999999999819</v>
      </c>
      <c r="C137" s="95" t="s">
        <v>1655</v>
      </c>
      <c r="D137" s="16">
        <f>+(0.45*0.45)*(4.9-3.65-0.15*2)*2</f>
        <v>0.3847500000000002</v>
      </c>
      <c r="E137" s="385" t="s">
        <v>18</v>
      </c>
      <c r="F137" s="16"/>
      <c r="G137" s="14"/>
      <c r="H137" s="21"/>
      <c r="I137" s="16"/>
    </row>
    <row r="138" spans="2:9" s="31" customFormat="1">
      <c r="B138" s="385">
        <f t="shared" si="7"/>
        <v>2.8599999999999817</v>
      </c>
      <c r="C138" s="95" t="s">
        <v>1659</v>
      </c>
      <c r="D138" s="16">
        <f>+(0.55*0.55)*(4.9-3.65-0.15*2)</f>
        <v>0.28737500000000016</v>
      </c>
      <c r="E138" s="385" t="s">
        <v>18</v>
      </c>
      <c r="F138" s="16"/>
      <c r="G138" s="14"/>
      <c r="H138" s="21"/>
      <c r="I138" s="16"/>
    </row>
    <row r="139" spans="2:9" s="31" customFormat="1">
      <c r="B139" s="385">
        <f t="shared" si="7"/>
        <v>2.8699999999999815</v>
      </c>
      <c r="C139" s="95" t="s">
        <v>1662</v>
      </c>
      <c r="D139" s="16">
        <f>+(0.55*0.55)*(4.9-3.65-0.15*2)</f>
        <v>0.28737500000000016</v>
      </c>
      <c r="E139" s="385" t="s">
        <v>18</v>
      </c>
      <c r="F139" s="16"/>
      <c r="G139" s="14"/>
      <c r="H139" s="21"/>
      <c r="I139" s="16"/>
    </row>
    <row r="140" spans="2:9" s="31" customFormat="1">
      <c r="B140" s="385">
        <f t="shared" si="7"/>
        <v>2.8799999999999812</v>
      </c>
      <c r="C140" s="18" t="s">
        <v>235</v>
      </c>
      <c r="D140" s="16">
        <v>97</v>
      </c>
      <c r="E140" s="20" t="s">
        <v>13</v>
      </c>
      <c r="F140" s="16"/>
      <c r="G140" s="14">
        <f>ROUND(F140*D140,2)</f>
        <v>0</v>
      </c>
      <c r="H140" s="21"/>
      <c r="I140" s="16"/>
    </row>
    <row r="141" spans="2:9" s="31" customFormat="1" ht="30.75" customHeight="1">
      <c r="B141" s="385"/>
      <c r="C141" s="93" t="s">
        <v>1669</v>
      </c>
      <c r="D141" s="16"/>
      <c r="E141" s="20" t="s">
        <v>140</v>
      </c>
      <c r="F141" s="16"/>
      <c r="G141" s="14"/>
      <c r="H141" s="21"/>
      <c r="I141" s="16"/>
    </row>
    <row r="142" spans="2:9" s="31" customFormat="1">
      <c r="B142" s="385">
        <f>+B140+0.01</f>
        <v>2.889999999999981</v>
      </c>
      <c r="C142" s="18" t="s">
        <v>1680</v>
      </c>
      <c r="D142" s="16">
        <v>6.84</v>
      </c>
      <c r="E142" s="20" t="s">
        <v>18</v>
      </c>
      <c r="F142" s="16"/>
      <c r="G142" s="14">
        <f t="shared" ref="G142:G176" si="8">ROUND(F142*D142,2)</f>
        <v>0</v>
      </c>
      <c r="H142" s="387"/>
      <c r="I142" s="16"/>
    </row>
    <row r="143" spans="2:9" s="31" customFormat="1">
      <c r="B143" s="385">
        <f t="shared" si="7"/>
        <v>2.8999999999999808</v>
      </c>
      <c r="C143" s="18" t="s">
        <v>1230</v>
      </c>
      <c r="D143" s="16">
        <f>2316.76*0.15*0.2</f>
        <v>69.502800000000008</v>
      </c>
      <c r="E143" s="20" t="s">
        <v>18</v>
      </c>
      <c r="F143" s="16"/>
      <c r="G143" s="14">
        <f t="shared" si="8"/>
        <v>0</v>
      </c>
      <c r="H143" s="387"/>
      <c r="I143" s="16"/>
    </row>
    <row r="144" spans="2:9" s="31" customFormat="1" ht="33.75" customHeight="1">
      <c r="B144" s="385">
        <f t="shared" si="7"/>
        <v>2.9099999999999806</v>
      </c>
      <c r="C144" s="18" t="s">
        <v>1231</v>
      </c>
      <c r="D144" s="16">
        <v>9.93</v>
      </c>
      <c r="E144" s="20" t="s">
        <v>18</v>
      </c>
      <c r="F144" s="16"/>
      <c r="G144" s="14">
        <f t="shared" si="8"/>
        <v>0</v>
      </c>
      <c r="H144" s="387"/>
      <c r="I144" s="16"/>
    </row>
    <row r="145" spans="2:10" s="31" customFormat="1">
      <c r="B145" s="385">
        <f t="shared" si="7"/>
        <v>2.9199999999999804</v>
      </c>
      <c r="C145" s="18" t="s">
        <v>1347</v>
      </c>
      <c r="D145" s="16">
        <v>10.99</v>
      </c>
      <c r="E145" s="20" t="s">
        <v>18</v>
      </c>
      <c r="F145" s="16"/>
      <c r="G145" s="14">
        <f t="shared" si="8"/>
        <v>0</v>
      </c>
      <c r="H145" s="387"/>
      <c r="I145" s="16"/>
    </row>
    <row r="146" spans="2:10" s="31" customFormat="1">
      <c r="B146" s="385">
        <f t="shared" si="7"/>
        <v>2.9299999999999802</v>
      </c>
      <c r="C146" s="18" t="s">
        <v>1348</v>
      </c>
      <c r="D146" s="16">
        <v>8.9</v>
      </c>
      <c r="E146" s="20" t="s">
        <v>18</v>
      </c>
      <c r="F146" s="16"/>
      <c r="G146" s="14">
        <f t="shared" si="8"/>
        <v>0</v>
      </c>
      <c r="H146" s="387"/>
      <c r="I146" s="16"/>
    </row>
    <row r="147" spans="2:10" s="31" customFormat="1">
      <c r="B147" s="385">
        <f t="shared" si="7"/>
        <v>2.93999999999998</v>
      </c>
      <c r="C147" s="18" t="s">
        <v>1349</v>
      </c>
      <c r="D147" s="16">
        <v>0.38</v>
      </c>
      <c r="E147" s="20" t="s">
        <v>18</v>
      </c>
      <c r="F147" s="16"/>
      <c r="G147" s="14">
        <f t="shared" si="8"/>
        <v>0</v>
      </c>
      <c r="H147" s="387"/>
      <c r="I147" s="16"/>
    </row>
    <row r="148" spans="2:10" s="31" customFormat="1">
      <c r="B148" s="385">
        <f t="shared" si="7"/>
        <v>2.9499999999999797</v>
      </c>
      <c r="C148" s="18" t="s">
        <v>1350</v>
      </c>
      <c r="D148" s="16">
        <v>10.65</v>
      </c>
      <c r="E148" s="20" t="s">
        <v>18</v>
      </c>
      <c r="F148" s="16"/>
      <c r="G148" s="14">
        <f t="shared" si="8"/>
        <v>0</v>
      </c>
      <c r="H148" s="387"/>
      <c r="I148" s="16"/>
    </row>
    <row r="149" spans="2:10" s="31" customFormat="1">
      <c r="B149" s="385">
        <f t="shared" si="7"/>
        <v>2.9599999999999795</v>
      </c>
      <c r="C149" s="18" t="s">
        <v>1351</v>
      </c>
      <c r="D149" s="16">
        <v>0.6</v>
      </c>
      <c r="E149" s="20" t="s">
        <v>18</v>
      </c>
      <c r="F149" s="16"/>
      <c r="G149" s="14">
        <f t="shared" si="8"/>
        <v>0</v>
      </c>
      <c r="H149" s="387"/>
      <c r="I149" s="16"/>
    </row>
    <row r="150" spans="2:10" s="31" customFormat="1">
      <c r="B150" s="385">
        <f t="shared" si="7"/>
        <v>2.9699999999999793</v>
      </c>
      <c r="C150" s="18" t="s">
        <v>1352</v>
      </c>
      <c r="D150" s="16">
        <v>6.39</v>
      </c>
      <c r="E150" s="20" t="s">
        <v>18</v>
      </c>
      <c r="F150" s="16"/>
      <c r="G150" s="14">
        <f t="shared" si="8"/>
        <v>0</v>
      </c>
      <c r="H150" s="387"/>
      <c r="I150" s="16"/>
    </row>
    <row r="151" spans="2:10" s="31" customFormat="1">
      <c r="B151" s="385">
        <f t="shared" si="7"/>
        <v>2.9799999999999791</v>
      </c>
      <c r="C151" s="18" t="s">
        <v>1353</v>
      </c>
      <c r="D151" s="16">
        <v>4.26</v>
      </c>
      <c r="E151" s="20" t="s">
        <v>18</v>
      </c>
      <c r="F151" s="16"/>
      <c r="G151" s="14">
        <f t="shared" si="8"/>
        <v>0</v>
      </c>
      <c r="H151" s="387"/>
      <c r="I151" s="16"/>
    </row>
    <row r="152" spans="2:10" s="31" customFormat="1">
      <c r="B152" s="385">
        <f t="shared" si="7"/>
        <v>2.9899999999999789</v>
      </c>
      <c r="C152" s="18" t="s">
        <v>1370</v>
      </c>
      <c r="D152" s="16">
        <v>1.88</v>
      </c>
      <c r="E152" s="20" t="s">
        <v>18</v>
      </c>
      <c r="F152" s="16"/>
      <c r="G152" s="14">
        <f t="shared" si="8"/>
        <v>0</v>
      </c>
      <c r="H152" s="387"/>
      <c r="I152" s="21"/>
      <c r="J152" s="16"/>
    </row>
    <row r="153" spans="2:10" s="31" customFormat="1">
      <c r="B153" s="392">
        <v>2.1</v>
      </c>
      <c r="C153" s="18" t="s">
        <v>1371</v>
      </c>
      <c r="D153" s="16">
        <v>11.28</v>
      </c>
      <c r="E153" s="20" t="s">
        <v>18</v>
      </c>
      <c r="F153" s="16"/>
      <c r="G153" s="14">
        <f t="shared" si="8"/>
        <v>0</v>
      </c>
      <c r="H153" s="387"/>
      <c r="I153" s="21"/>
      <c r="J153" s="16"/>
    </row>
    <row r="154" spans="2:10" s="31" customFormat="1">
      <c r="B154" s="392">
        <f>+B153+0.001</f>
        <v>2.101</v>
      </c>
      <c r="C154" s="18" t="s">
        <v>1372</v>
      </c>
      <c r="D154" s="16">
        <v>2.76</v>
      </c>
      <c r="E154" s="20" t="s">
        <v>18</v>
      </c>
      <c r="F154" s="16"/>
      <c r="G154" s="14">
        <f t="shared" si="8"/>
        <v>0</v>
      </c>
      <c r="H154" s="387"/>
      <c r="I154" s="21"/>
      <c r="J154" s="16"/>
    </row>
    <row r="155" spans="2:10" s="31" customFormat="1">
      <c r="B155" s="392">
        <f t="shared" ref="B155:B176" si="9">+B154+0.001</f>
        <v>2.1019999999999999</v>
      </c>
      <c r="C155" s="18" t="s">
        <v>1373</v>
      </c>
      <c r="D155" s="16">
        <v>2.76</v>
      </c>
      <c r="E155" s="20" t="s">
        <v>18</v>
      </c>
      <c r="F155" s="16"/>
      <c r="G155" s="14">
        <f t="shared" si="8"/>
        <v>0</v>
      </c>
      <c r="H155" s="387"/>
      <c r="I155" s="21"/>
      <c r="J155" s="16"/>
    </row>
    <row r="156" spans="2:10" s="31" customFormat="1">
      <c r="B156" s="392">
        <f t="shared" si="9"/>
        <v>2.1029999999999998</v>
      </c>
      <c r="C156" s="18" t="s">
        <v>1374</v>
      </c>
      <c r="D156" s="16">
        <v>4.8899999999999997</v>
      </c>
      <c r="E156" s="20" t="s">
        <v>18</v>
      </c>
      <c r="F156" s="16"/>
      <c r="G156" s="14">
        <f t="shared" si="8"/>
        <v>0</v>
      </c>
      <c r="H156" s="387"/>
      <c r="I156" s="21"/>
      <c r="J156" s="16"/>
    </row>
    <row r="157" spans="2:10" s="31" customFormat="1">
      <c r="B157" s="392">
        <f t="shared" si="9"/>
        <v>2.1039999999999996</v>
      </c>
      <c r="C157" s="18" t="s">
        <v>1375</v>
      </c>
      <c r="D157" s="16">
        <v>2.82</v>
      </c>
      <c r="E157" s="20" t="s">
        <v>18</v>
      </c>
      <c r="F157" s="16"/>
      <c r="G157" s="14">
        <f t="shared" si="8"/>
        <v>0</v>
      </c>
      <c r="H157" s="387"/>
      <c r="I157" s="21"/>
      <c r="J157" s="16"/>
    </row>
    <row r="158" spans="2:10" s="31" customFormat="1">
      <c r="B158" s="392">
        <f t="shared" si="9"/>
        <v>2.1049999999999995</v>
      </c>
      <c r="C158" s="18" t="s">
        <v>1376</v>
      </c>
      <c r="D158" s="16">
        <v>2.3199999999999998</v>
      </c>
      <c r="E158" s="20" t="s">
        <v>18</v>
      </c>
      <c r="F158" s="16"/>
      <c r="G158" s="14">
        <f t="shared" si="8"/>
        <v>0</v>
      </c>
      <c r="H158" s="387"/>
      <c r="I158" s="21"/>
      <c r="J158" s="16"/>
    </row>
    <row r="159" spans="2:10" s="31" customFormat="1">
      <c r="B159" s="392">
        <f t="shared" si="9"/>
        <v>2.1059999999999994</v>
      </c>
      <c r="C159" s="18" t="s">
        <v>1377</v>
      </c>
      <c r="D159" s="16">
        <v>1.55</v>
      </c>
      <c r="E159" s="20" t="s">
        <v>18</v>
      </c>
      <c r="F159" s="16"/>
      <c r="G159" s="14">
        <f t="shared" si="8"/>
        <v>0</v>
      </c>
      <c r="H159" s="387"/>
      <c r="I159" s="21"/>
      <c r="J159" s="16"/>
    </row>
    <row r="160" spans="2:10" s="31" customFormat="1">
      <c r="B160" s="392">
        <f t="shared" si="9"/>
        <v>2.1069999999999993</v>
      </c>
      <c r="C160" s="18" t="s">
        <v>1378</v>
      </c>
      <c r="D160" s="16">
        <v>3.09</v>
      </c>
      <c r="E160" s="20" t="s">
        <v>18</v>
      </c>
      <c r="F160" s="16"/>
      <c r="G160" s="14">
        <f t="shared" si="8"/>
        <v>0</v>
      </c>
      <c r="H160" s="387"/>
      <c r="I160" s="21"/>
      <c r="J160" s="16"/>
    </row>
    <row r="161" spans="2:10" s="31" customFormat="1">
      <c r="B161" s="392">
        <f t="shared" si="9"/>
        <v>2.1079999999999992</v>
      </c>
      <c r="C161" s="18" t="s">
        <v>1379</v>
      </c>
      <c r="D161" s="16">
        <v>0.38</v>
      </c>
      <c r="E161" s="20" t="s">
        <v>18</v>
      </c>
      <c r="F161" s="16"/>
      <c r="G161" s="14">
        <f t="shared" si="8"/>
        <v>0</v>
      </c>
      <c r="H161" s="387"/>
      <c r="I161" s="21"/>
      <c r="J161" s="16"/>
    </row>
    <row r="162" spans="2:10" s="31" customFormat="1">
      <c r="B162" s="392">
        <f t="shared" si="9"/>
        <v>2.1089999999999991</v>
      </c>
      <c r="C162" s="18" t="s">
        <v>1380</v>
      </c>
      <c r="D162" s="16">
        <v>3.09</v>
      </c>
      <c r="E162" s="20" t="s">
        <v>18</v>
      </c>
      <c r="F162" s="16"/>
      <c r="G162" s="14">
        <f t="shared" si="8"/>
        <v>0</v>
      </c>
      <c r="H162" s="387"/>
      <c r="I162" s="21"/>
      <c r="J162" s="16"/>
    </row>
    <row r="163" spans="2:10" s="31" customFormat="1">
      <c r="B163" s="392">
        <f t="shared" si="9"/>
        <v>2.109999999999999</v>
      </c>
      <c r="C163" s="18" t="s">
        <v>1381</v>
      </c>
      <c r="D163" s="16">
        <v>3.09</v>
      </c>
      <c r="E163" s="20" t="s">
        <v>18</v>
      </c>
      <c r="F163" s="16"/>
      <c r="G163" s="14">
        <f t="shared" si="8"/>
        <v>0</v>
      </c>
      <c r="H163" s="387"/>
      <c r="I163" s="21"/>
      <c r="J163" s="16"/>
    </row>
    <row r="164" spans="2:10" s="31" customFormat="1">
      <c r="B164" s="392">
        <f t="shared" si="9"/>
        <v>2.1109999999999989</v>
      </c>
      <c r="C164" s="18" t="s">
        <v>1382</v>
      </c>
      <c r="D164" s="16">
        <v>3.09</v>
      </c>
      <c r="E164" s="20" t="s">
        <v>18</v>
      </c>
      <c r="F164" s="16"/>
      <c r="G164" s="14">
        <f t="shared" si="8"/>
        <v>0</v>
      </c>
      <c r="H164" s="387"/>
      <c r="I164" s="21"/>
      <c r="J164" s="16"/>
    </row>
    <row r="165" spans="2:10" s="31" customFormat="1">
      <c r="B165" s="392">
        <f t="shared" si="9"/>
        <v>2.1119999999999988</v>
      </c>
      <c r="C165" s="18" t="s">
        <v>1383</v>
      </c>
      <c r="D165" s="16">
        <v>3.09</v>
      </c>
      <c r="E165" s="20" t="s">
        <v>18</v>
      </c>
      <c r="F165" s="16"/>
      <c r="G165" s="14">
        <f t="shared" si="8"/>
        <v>0</v>
      </c>
      <c r="H165" s="387"/>
      <c r="I165" s="21"/>
      <c r="J165" s="16"/>
    </row>
    <row r="166" spans="2:10" s="31" customFormat="1">
      <c r="B166" s="392">
        <f t="shared" si="9"/>
        <v>2.1129999999999987</v>
      </c>
      <c r="C166" s="18" t="s">
        <v>1384</v>
      </c>
      <c r="D166" s="16">
        <v>0.35</v>
      </c>
      <c r="E166" s="20" t="s">
        <v>18</v>
      </c>
      <c r="F166" s="16"/>
      <c r="G166" s="14">
        <f t="shared" si="8"/>
        <v>0</v>
      </c>
      <c r="H166" s="387"/>
      <c r="I166" s="21"/>
      <c r="J166" s="16"/>
    </row>
    <row r="167" spans="2:10" s="31" customFormat="1">
      <c r="B167" s="392">
        <f t="shared" si="9"/>
        <v>2.1139999999999985</v>
      </c>
      <c r="C167" s="18" t="s">
        <v>1385</v>
      </c>
      <c r="D167" s="16">
        <v>3.09</v>
      </c>
      <c r="E167" s="20" t="s">
        <v>18</v>
      </c>
      <c r="F167" s="16"/>
      <c r="G167" s="14">
        <f t="shared" si="8"/>
        <v>0</v>
      </c>
      <c r="H167" s="387"/>
      <c r="I167" s="21"/>
      <c r="J167" s="16"/>
    </row>
    <row r="168" spans="2:10" s="31" customFormat="1">
      <c r="B168" s="392">
        <f t="shared" si="9"/>
        <v>2.1149999999999984</v>
      </c>
      <c r="C168" s="18" t="s">
        <v>1386</v>
      </c>
      <c r="D168" s="16">
        <v>0.35</v>
      </c>
      <c r="E168" s="20" t="s">
        <v>18</v>
      </c>
      <c r="F168" s="16"/>
      <c r="G168" s="14">
        <f t="shared" si="8"/>
        <v>0</v>
      </c>
      <c r="H168" s="387"/>
      <c r="I168" s="21"/>
      <c r="J168" s="16"/>
    </row>
    <row r="169" spans="2:10" s="31" customFormat="1">
      <c r="B169" s="392">
        <f t="shared" si="9"/>
        <v>2.1159999999999983</v>
      </c>
      <c r="C169" s="18" t="s">
        <v>1387</v>
      </c>
      <c r="D169" s="16">
        <v>3.09</v>
      </c>
      <c r="E169" s="20" t="s">
        <v>18</v>
      </c>
      <c r="F169" s="16"/>
      <c r="G169" s="14">
        <f t="shared" si="8"/>
        <v>0</v>
      </c>
      <c r="H169" s="387"/>
      <c r="I169" s="21"/>
      <c r="J169" s="16"/>
    </row>
    <row r="170" spans="2:10" s="31" customFormat="1">
      <c r="B170" s="392">
        <f t="shared" si="9"/>
        <v>2.1169999999999982</v>
      </c>
      <c r="C170" s="18" t="s">
        <v>1388</v>
      </c>
      <c r="D170" s="16">
        <v>5.95</v>
      </c>
      <c r="E170" s="20" t="s">
        <v>18</v>
      </c>
      <c r="F170" s="16"/>
      <c r="G170" s="14">
        <f t="shared" si="8"/>
        <v>0</v>
      </c>
      <c r="H170" s="387"/>
      <c r="I170" s="21"/>
      <c r="J170" s="16"/>
    </row>
    <row r="171" spans="2:10" s="31" customFormat="1">
      <c r="B171" s="392">
        <f t="shared" si="9"/>
        <v>2.1179999999999981</v>
      </c>
      <c r="C171" s="18" t="s">
        <v>1389</v>
      </c>
      <c r="D171" s="16">
        <v>0.35</v>
      </c>
      <c r="E171" s="20" t="s">
        <v>18</v>
      </c>
      <c r="F171" s="16"/>
      <c r="G171" s="14">
        <f t="shared" si="8"/>
        <v>0</v>
      </c>
      <c r="H171" s="387"/>
      <c r="I171" s="21"/>
      <c r="J171" s="16"/>
    </row>
    <row r="172" spans="2:10" s="31" customFormat="1">
      <c r="B172" s="392">
        <f t="shared" si="9"/>
        <v>2.118999999999998</v>
      </c>
      <c r="C172" s="18" t="s">
        <v>1390</v>
      </c>
      <c r="D172" s="16">
        <v>5.95</v>
      </c>
      <c r="E172" s="20" t="s">
        <v>18</v>
      </c>
      <c r="F172" s="16"/>
      <c r="G172" s="14">
        <f t="shared" si="8"/>
        <v>0</v>
      </c>
      <c r="H172" s="387"/>
      <c r="I172" s="21"/>
      <c r="J172" s="16"/>
    </row>
    <row r="173" spans="2:10" s="31" customFormat="1">
      <c r="B173" s="392">
        <f t="shared" si="9"/>
        <v>2.1199999999999979</v>
      </c>
      <c r="C173" s="18" t="s">
        <v>1391</v>
      </c>
      <c r="D173" s="16">
        <v>5.95</v>
      </c>
      <c r="E173" s="20" t="s">
        <v>18</v>
      </c>
      <c r="F173" s="16"/>
      <c r="G173" s="14">
        <f t="shared" si="8"/>
        <v>0</v>
      </c>
      <c r="H173" s="387"/>
      <c r="I173" s="21"/>
      <c r="J173" s="16"/>
    </row>
    <row r="174" spans="2:10" s="31" customFormat="1">
      <c r="B174" s="392">
        <f t="shared" si="9"/>
        <v>2.1209999999999978</v>
      </c>
      <c r="C174" s="18" t="s">
        <v>1392</v>
      </c>
      <c r="D174" s="16">
        <v>1.34</v>
      </c>
      <c r="E174" s="20" t="s">
        <v>18</v>
      </c>
      <c r="F174" s="16"/>
      <c r="G174" s="14">
        <f t="shared" si="8"/>
        <v>0</v>
      </c>
      <c r="H174" s="387"/>
      <c r="I174" s="21"/>
      <c r="J174" s="16"/>
    </row>
    <row r="175" spans="2:10" s="31" customFormat="1">
      <c r="B175" s="392">
        <f t="shared" si="9"/>
        <v>2.1219999999999977</v>
      </c>
      <c r="C175" s="18" t="s">
        <v>1393</v>
      </c>
      <c r="D175" s="16">
        <v>2.5099999999999998</v>
      </c>
      <c r="E175" s="20" t="s">
        <v>18</v>
      </c>
      <c r="F175" s="16"/>
      <c r="G175" s="14">
        <f t="shared" si="8"/>
        <v>0</v>
      </c>
      <c r="H175" s="387"/>
      <c r="I175" s="21"/>
      <c r="J175" s="16"/>
    </row>
    <row r="176" spans="2:10" s="31" customFormat="1">
      <c r="B176" s="392">
        <f t="shared" si="9"/>
        <v>2.1229999999999976</v>
      </c>
      <c r="C176" s="18" t="s">
        <v>1394</v>
      </c>
      <c r="D176" s="16">
        <v>0.9</v>
      </c>
      <c r="E176" s="20" t="s">
        <v>18</v>
      </c>
      <c r="F176" s="16"/>
      <c r="G176" s="14">
        <f t="shared" si="8"/>
        <v>0</v>
      </c>
      <c r="H176" s="387"/>
      <c r="I176" s="21"/>
      <c r="J176" s="16"/>
    </row>
    <row r="177" spans="2:10" s="31" customFormat="1" ht="32.25" customHeight="1">
      <c r="B177" s="385"/>
      <c r="C177" s="93" t="s">
        <v>1668</v>
      </c>
      <c r="D177" s="16"/>
      <c r="E177" s="20"/>
      <c r="F177" s="16"/>
      <c r="G177" s="14"/>
      <c r="H177" s="387"/>
      <c r="I177" s="21"/>
      <c r="J177" s="16"/>
    </row>
    <row r="178" spans="2:10" s="31" customFormat="1">
      <c r="B178" s="392">
        <f>+B176+0.001</f>
        <v>2.1239999999999974</v>
      </c>
      <c r="C178" s="18" t="s">
        <v>1369</v>
      </c>
      <c r="D178" s="16">
        <v>6.39</v>
      </c>
      <c r="E178" s="20" t="s">
        <v>18</v>
      </c>
      <c r="F178" s="16"/>
      <c r="G178" s="14">
        <f t="shared" ref="G178:G193" si="10">ROUND(F178*D178,2)</f>
        <v>0</v>
      </c>
      <c r="H178" s="387"/>
      <c r="I178" s="21"/>
      <c r="J178" s="16"/>
    </row>
    <row r="179" spans="2:10" s="31" customFormat="1">
      <c r="B179" s="392">
        <f t="shared" ref="B179:B199" si="11">+B178+0.001</f>
        <v>2.1249999999999973</v>
      </c>
      <c r="C179" s="18" t="s">
        <v>1368</v>
      </c>
      <c r="D179" s="16">
        <v>2.13</v>
      </c>
      <c r="E179" s="20" t="s">
        <v>18</v>
      </c>
      <c r="F179" s="16"/>
      <c r="G179" s="14">
        <f t="shared" si="10"/>
        <v>0</v>
      </c>
      <c r="H179" s="387"/>
      <c r="I179" s="21"/>
      <c r="J179" s="16"/>
    </row>
    <row r="180" spans="2:10" s="31" customFormat="1">
      <c r="B180" s="392">
        <f t="shared" si="11"/>
        <v>2.1259999999999972</v>
      </c>
      <c r="C180" s="18" t="s">
        <v>1367</v>
      </c>
      <c r="D180" s="16">
        <v>6.39</v>
      </c>
      <c r="E180" s="20" t="s">
        <v>18</v>
      </c>
      <c r="F180" s="16"/>
      <c r="G180" s="14">
        <f t="shared" si="10"/>
        <v>0</v>
      </c>
      <c r="H180" s="387"/>
      <c r="I180" s="21"/>
      <c r="J180" s="16"/>
    </row>
    <row r="181" spans="2:10" s="31" customFormat="1">
      <c r="B181" s="392">
        <f t="shared" si="11"/>
        <v>2.1269999999999971</v>
      </c>
      <c r="C181" s="18" t="s">
        <v>1366</v>
      </c>
      <c r="D181" s="16">
        <v>2.13</v>
      </c>
      <c r="E181" s="20" t="s">
        <v>18</v>
      </c>
      <c r="F181" s="16"/>
      <c r="G181" s="14">
        <f t="shared" si="10"/>
        <v>0</v>
      </c>
      <c r="H181" s="387"/>
      <c r="I181" s="21"/>
      <c r="J181" s="16"/>
    </row>
    <row r="182" spans="2:10" s="31" customFormat="1">
      <c r="B182" s="392">
        <f t="shared" si="11"/>
        <v>2.127999999999997</v>
      </c>
      <c r="C182" s="18" t="s">
        <v>1365</v>
      </c>
      <c r="D182" s="16">
        <v>3.2</v>
      </c>
      <c r="E182" s="20" t="s">
        <v>18</v>
      </c>
      <c r="F182" s="16"/>
      <c r="G182" s="14">
        <f t="shared" si="10"/>
        <v>0</v>
      </c>
      <c r="H182" s="387"/>
      <c r="I182" s="21"/>
      <c r="J182" s="16"/>
    </row>
    <row r="183" spans="2:10" s="31" customFormat="1">
      <c r="B183" s="392">
        <f t="shared" si="11"/>
        <v>2.1289999999999969</v>
      </c>
      <c r="C183" s="18" t="s">
        <v>1364</v>
      </c>
      <c r="D183" s="16">
        <v>2.13</v>
      </c>
      <c r="E183" s="20" t="s">
        <v>18</v>
      </c>
      <c r="F183" s="16"/>
      <c r="G183" s="14">
        <f t="shared" si="10"/>
        <v>0</v>
      </c>
      <c r="H183" s="387"/>
      <c r="I183" s="21"/>
      <c r="J183" s="16"/>
    </row>
    <row r="184" spans="2:10" s="31" customFormat="1">
      <c r="B184" s="392">
        <f t="shared" si="11"/>
        <v>2.1299999999999968</v>
      </c>
      <c r="C184" s="18" t="s">
        <v>1363</v>
      </c>
      <c r="D184" s="16">
        <v>2.13</v>
      </c>
      <c r="E184" s="20" t="s">
        <v>18</v>
      </c>
      <c r="F184" s="16"/>
      <c r="G184" s="14">
        <f t="shared" si="10"/>
        <v>0</v>
      </c>
      <c r="H184" s="387"/>
      <c r="I184" s="21"/>
      <c r="J184" s="16"/>
    </row>
    <row r="185" spans="2:10" s="31" customFormat="1">
      <c r="B185" s="392">
        <f t="shared" si="11"/>
        <v>2.1309999999999967</v>
      </c>
      <c r="C185" s="18" t="s">
        <v>1362</v>
      </c>
      <c r="D185" s="16">
        <v>1.88</v>
      </c>
      <c r="E185" s="20" t="s">
        <v>18</v>
      </c>
      <c r="F185" s="16"/>
      <c r="G185" s="14">
        <f t="shared" si="10"/>
        <v>0</v>
      </c>
      <c r="H185" s="387"/>
      <c r="I185" s="21"/>
      <c r="J185" s="16"/>
    </row>
    <row r="186" spans="2:10" s="31" customFormat="1">
      <c r="B186" s="392">
        <f t="shared" si="11"/>
        <v>2.1319999999999966</v>
      </c>
      <c r="C186" s="18" t="s">
        <v>1361</v>
      </c>
      <c r="D186" s="16">
        <v>1.88</v>
      </c>
      <c r="E186" s="20" t="s">
        <v>18</v>
      </c>
      <c r="F186" s="16"/>
      <c r="G186" s="14">
        <f t="shared" si="10"/>
        <v>0</v>
      </c>
      <c r="H186" s="387"/>
      <c r="I186" s="21"/>
      <c r="J186" s="16"/>
    </row>
    <row r="187" spans="2:10" s="31" customFormat="1">
      <c r="B187" s="392">
        <f t="shared" si="11"/>
        <v>2.1329999999999965</v>
      </c>
      <c r="C187" s="18" t="s">
        <v>1360</v>
      </c>
      <c r="D187" s="16">
        <v>1.88</v>
      </c>
      <c r="E187" s="20" t="s">
        <v>18</v>
      </c>
      <c r="F187" s="16"/>
      <c r="G187" s="14">
        <f t="shared" si="10"/>
        <v>0</v>
      </c>
      <c r="H187" s="387"/>
      <c r="I187" s="21"/>
      <c r="J187" s="16"/>
    </row>
    <row r="188" spans="2:10" s="31" customFormat="1">
      <c r="B188" s="392">
        <f t="shared" si="11"/>
        <v>2.1339999999999963</v>
      </c>
      <c r="C188" s="18" t="s">
        <v>1359</v>
      </c>
      <c r="D188" s="16">
        <v>1.88</v>
      </c>
      <c r="E188" s="20" t="s">
        <v>18</v>
      </c>
      <c r="F188" s="16"/>
      <c r="G188" s="14">
        <f t="shared" si="10"/>
        <v>0</v>
      </c>
      <c r="H188" s="387"/>
      <c r="I188" s="21"/>
      <c r="J188" s="16"/>
    </row>
    <row r="189" spans="2:10" s="31" customFormat="1">
      <c r="B189" s="392">
        <f t="shared" si="11"/>
        <v>2.1349999999999962</v>
      </c>
      <c r="C189" s="18" t="s">
        <v>1358</v>
      </c>
      <c r="D189" s="16">
        <v>1.88</v>
      </c>
      <c r="E189" s="20" t="s">
        <v>18</v>
      </c>
      <c r="F189" s="16"/>
      <c r="G189" s="14">
        <f t="shared" si="10"/>
        <v>0</v>
      </c>
      <c r="H189" s="387"/>
      <c r="I189" s="21"/>
      <c r="J189" s="16"/>
    </row>
    <row r="190" spans="2:10" s="31" customFormat="1">
      <c r="B190" s="392">
        <f t="shared" si="11"/>
        <v>2.1359999999999961</v>
      </c>
      <c r="C190" s="18" t="s">
        <v>1357</v>
      </c>
      <c r="D190" s="16">
        <v>1.88</v>
      </c>
      <c r="E190" s="20" t="s">
        <v>18</v>
      </c>
      <c r="F190" s="16"/>
      <c r="G190" s="14">
        <f t="shared" si="10"/>
        <v>0</v>
      </c>
      <c r="H190" s="387"/>
      <c r="I190" s="21"/>
      <c r="J190" s="16"/>
    </row>
    <row r="191" spans="2:10" s="31" customFormat="1">
      <c r="B191" s="392">
        <f t="shared" si="11"/>
        <v>2.136999999999996</v>
      </c>
      <c r="C191" s="18" t="s">
        <v>1356</v>
      </c>
      <c r="D191" s="16">
        <v>2.5099999999999998</v>
      </c>
      <c r="E191" s="20" t="s">
        <v>18</v>
      </c>
      <c r="F191" s="16"/>
      <c r="G191" s="14">
        <f t="shared" si="10"/>
        <v>0</v>
      </c>
      <c r="H191" s="387"/>
      <c r="I191" s="21"/>
      <c r="J191" s="16"/>
    </row>
    <row r="192" spans="2:10" s="31" customFormat="1">
      <c r="B192" s="392">
        <f t="shared" si="11"/>
        <v>2.1379999999999959</v>
      </c>
      <c r="C192" s="18" t="s">
        <v>1355</v>
      </c>
      <c r="D192" s="16">
        <v>2.5099999999999998</v>
      </c>
      <c r="E192" s="20" t="s">
        <v>18</v>
      </c>
      <c r="F192" s="16"/>
      <c r="G192" s="14">
        <f t="shared" si="10"/>
        <v>0</v>
      </c>
      <c r="H192" s="387"/>
      <c r="I192" s="21"/>
      <c r="J192" s="16"/>
    </row>
    <row r="193" spans="2:10" s="31" customFormat="1">
      <c r="B193" s="392">
        <f t="shared" si="11"/>
        <v>2.1389999999999958</v>
      </c>
      <c r="C193" s="18" t="s">
        <v>1354</v>
      </c>
      <c r="D193" s="16">
        <v>2.5099999999999998</v>
      </c>
      <c r="E193" s="20" t="s">
        <v>18</v>
      </c>
      <c r="F193" s="16"/>
      <c r="G193" s="14">
        <f t="shared" si="10"/>
        <v>0</v>
      </c>
      <c r="H193" s="387"/>
      <c r="I193" s="21"/>
      <c r="J193" s="16"/>
    </row>
    <row r="194" spans="2:10" s="31" customFormat="1">
      <c r="B194" s="385"/>
      <c r="C194" s="22" t="s">
        <v>80</v>
      </c>
      <c r="D194" s="16"/>
      <c r="E194" s="20" t="s">
        <v>140</v>
      </c>
      <c r="F194" s="16"/>
      <c r="G194" s="14"/>
      <c r="H194" s="387"/>
      <c r="I194" s="21"/>
      <c r="J194" s="16"/>
    </row>
    <row r="195" spans="2:10" s="31" customFormat="1">
      <c r="B195" s="392">
        <f>+B193+0.001</f>
        <v>2.1399999999999957</v>
      </c>
      <c r="C195" s="18" t="s">
        <v>1395</v>
      </c>
      <c r="D195" s="16">
        <v>381.72</v>
      </c>
      <c r="E195" s="20" t="s">
        <v>18</v>
      </c>
      <c r="F195" s="16"/>
      <c r="G195" s="14">
        <f>ROUND(F195*D195,2)</f>
        <v>0</v>
      </c>
      <c r="H195" s="387"/>
      <c r="I195" s="21"/>
      <c r="J195" s="16"/>
    </row>
    <row r="196" spans="2:10" s="31" customFormat="1">
      <c r="B196" s="392">
        <f t="shared" si="11"/>
        <v>2.1409999999999956</v>
      </c>
      <c r="C196" s="18" t="s">
        <v>1688</v>
      </c>
      <c r="D196" s="16">
        <v>499.63</v>
      </c>
      <c r="E196" s="20" t="s">
        <v>15</v>
      </c>
      <c r="F196" s="16"/>
      <c r="G196" s="14">
        <f>ROUND(F196*D196,2)</f>
        <v>0</v>
      </c>
      <c r="H196" s="21"/>
      <c r="I196" s="21"/>
      <c r="J196" s="16"/>
    </row>
    <row r="197" spans="2:10" s="31" customFormat="1">
      <c r="B197" s="392">
        <f t="shared" si="11"/>
        <v>2.1419999999999955</v>
      </c>
      <c r="C197" s="18" t="s">
        <v>236</v>
      </c>
      <c r="D197" s="16">
        <v>42</v>
      </c>
      <c r="E197" s="20" t="s">
        <v>13</v>
      </c>
      <c r="F197" s="16"/>
      <c r="G197" s="14">
        <f>ROUND(F197*D197,2)</f>
        <v>0</v>
      </c>
      <c r="H197" s="21"/>
      <c r="I197" s="21"/>
      <c r="J197" s="16"/>
    </row>
    <row r="198" spans="2:10" s="31" customFormat="1">
      <c r="B198" s="392">
        <f t="shared" si="11"/>
        <v>2.1429999999999954</v>
      </c>
      <c r="C198" s="18" t="s">
        <v>237</v>
      </c>
      <c r="D198" s="16">
        <v>8</v>
      </c>
      <c r="E198" s="20" t="s">
        <v>13</v>
      </c>
      <c r="F198" s="16"/>
      <c r="G198" s="14">
        <f>ROUND(F198*D198,2)</f>
        <v>0</v>
      </c>
      <c r="H198" s="21"/>
      <c r="I198" s="21"/>
      <c r="J198" s="16"/>
    </row>
    <row r="199" spans="2:10" s="31" customFormat="1">
      <c r="B199" s="392">
        <f t="shared" si="11"/>
        <v>2.1439999999999952</v>
      </c>
      <c r="C199" s="18" t="s">
        <v>148</v>
      </c>
      <c r="D199" s="16">
        <v>27</v>
      </c>
      <c r="E199" s="20" t="s">
        <v>13</v>
      </c>
      <c r="F199" s="16"/>
      <c r="G199" s="14">
        <f>ROUND(F199*D199,2)</f>
        <v>0</v>
      </c>
      <c r="H199" s="21"/>
      <c r="I199" s="21"/>
      <c r="J199" s="16"/>
    </row>
    <row r="200" spans="2:10" s="31" customFormat="1">
      <c r="B200" s="41"/>
      <c r="C200" s="18"/>
      <c r="D200" s="16"/>
      <c r="E200" s="20" t="s">
        <v>140</v>
      </c>
      <c r="F200" s="16"/>
      <c r="G200" s="14"/>
      <c r="H200" s="21">
        <f>SUM(G53:G199)</f>
        <v>0</v>
      </c>
      <c r="I200" s="21"/>
      <c r="J200" s="16"/>
    </row>
    <row r="201" spans="2:10" s="31" customFormat="1">
      <c r="B201" s="39">
        <v>3</v>
      </c>
      <c r="C201" s="22" t="s">
        <v>119</v>
      </c>
      <c r="D201" s="16"/>
      <c r="E201" s="20" t="s">
        <v>140</v>
      </c>
      <c r="F201" s="16"/>
      <c r="G201" s="14"/>
      <c r="H201" s="21"/>
      <c r="I201" s="21"/>
      <c r="J201" s="16"/>
    </row>
    <row r="202" spans="2:10" s="31" customFormat="1">
      <c r="B202" s="41">
        <f t="shared" ref="B202:B212" si="12">+B201+0.01</f>
        <v>3.01</v>
      </c>
      <c r="C202" s="234" t="s">
        <v>1696</v>
      </c>
      <c r="D202" s="16">
        <v>15939</v>
      </c>
      <c r="E202" s="235" t="s">
        <v>137</v>
      </c>
      <c r="F202" s="236"/>
      <c r="G202" s="14">
        <f t="shared" ref="G202:G212" si="13">ROUND(F202*D202,2)</f>
        <v>0</v>
      </c>
      <c r="H202" s="118"/>
      <c r="I202" s="21"/>
      <c r="J202" s="16"/>
    </row>
    <row r="203" spans="2:10" s="31" customFormat="1">
      <c r="B203" s="41">
        <f t="shared" si="12"/>
        <v>3.0199999999999996</v>
      </c>
      <c r="C203" s="120" t="s">
        <v>977</v>
      </c>
      <c r="D203" s="16">
        <v>1781</v>
      </c>
      <c r="E203" s="237" t="s">
        <v>137</v>
      </c>
      <c r="F203" s="236"/>
      <c r="G203" s="14">
        <f t="shared" si="13"/>
        <v>0</v>
      </c>
      <c r="H203" s="21"/>
      <c r="I203" s="21"/>
      <c r="J203" s="16"/>
    </row>
    <row r="204" spans="2:10" s="31" customFormat="1">
      <c r="B204" s="41">
        <f t="shared" si="12"/>
        <v>3.0299999999999994</v>
      </c>
      <c r="C204" s="234" t="s">
        <v>978</v>
      </c>
      <c r="D204" s="16">
        <v>5149</v>
      </c>
      <c r="E204" s="235" t="s">
        <v>137</v>
      </c>
      <c r="F204" s="236"/>
      <c r="G204" s="14">
        <f t="shared" si="13"/>
        <v>0</v>
      </c>
      <c r="H204" s="21"/>
      <c r="I204" s="21"/>
      <c r="J204" s="16"/>
    </row>
    <row r="205" spans="2:10" s="31" customFormat="1">
      <c r="B205" s="41">
        <f t="shared" si="12"/>
        <v>3.0399999999999991</v>
      </c>
      <c r="C205" s="234" t="s">
        <v>979</v>
      </c>
      <c r="D205" s="16">
        <v>14010</v>
      </c>
      <c r="E205" s="235" t="s">
        <v>137</v>
      </c>
      <c r="F205" s="236"/>
      <c r="G205" s="14">
        <f t="shared" si="13"/>
        <v>0</v>
      </c>
      <c r="H205" s="21"/>
      <c r="I205" s="21"/>
      <c r="J205" s="16"/>
    </row>
    <row r="206" spans="2:10" s="31" customFormat="1">
      <c r="B206" s="41">
        <f t="shared" si="12"/>
        <v>3.0499999999999989</v>
      </c>
      <c r="C206" s="18" t="s">
        <v>954</v>
      </c>
      <c r="D206" s="16">
        <v>517.4</v>
      </c>
      <c r="E206" s="20" t="s">
        <v>14</v>
      </c>
      <c r="F206" s="16"/>
      <c r="G206" s="14">
        <f t="shared" si="13"/>
        <v>0</v>
      </c>
      <c r="H206" s="21"/>
      <c r="I206" s="16"/>
    </row>
    <row r="207" spans="2:10" s="31" customFormat="1" ht="37.5">
      <c r="B207" s="41">
        <f t="shared" si="12"/>
        <v>3.0599999999999987</v>
      </c>
      <c r="C207" s="18" t="s">
        <v>1396</v>
      </c>
      <c r="D207" s="16">
        <v>546.53</v>
      </c>
      <c r="E207" s="20" t="s">
        <v>14</v>
      </c>
      <c r="F207" s="16"/>
      <c r="G207" s="14">
        <f t="shared" si="13"/>
        <v>0</v>
      </c>
      <c r="H207" s="21"/>
      <c r="I207" s="16"/>
    </row>
    <row r="208" spans="2:10" s="31" customFormat="1">
      <c r="B208" s="41">
        <f t="shared" si="12"/>
        <v>3.0699999999999985</v>
      </c>
      <c r="C208" s="18" t="s">
        <v>149</v>
      </c>
      <c r="D208" s="16">
        <v>48</v>
      </c>
      <c r="E208" s="20" t="s">
        <v>13</v>
      </c>
      <c r="F208" s="236"/>
      <c r="G208" s="14">
        <f t="shared" si="13"/>
        <v>0</v>
      </c>
      <c r="H208" s="21"/>
      <c r="I208" s="16"/>
    </row>
    <row r="209" spans="2:9" s="31" customFormat="1">
      <c r="B209" s="41">
        <f t="shared" si="12"/>
        <v>3.0799999999999983</v>
      </c>
      <c r="C209" s="18" t="s">
        <v>150</v>
      </c>
      <c r="D209" s="16">
        <v>1</v>
      </c>
      <c r="E209" s="20" t="s">
        <v>13</v>
      </c>
      <c r="F209" s="236"/>
      <c r="G209" s="14">
        <f t="shared" si="13"/>
        <v>0</v>
      </c>
      <c r="H209" s="21"/>
      <c r="I209" s="16"/>
    </row>
    <row r="210" spans="2:9" s="31" customFormat="1">
      <c r="B210" s="41">
        <f t="shared" si="12"/>
        <v>3.0899999999999981</v>
      </c>
      <c r="C210" s="18" t="s">
        <v>314</v>
      </c>
      <c r="D210" s="16">
        <v>17</v>
      </c>
      <c r="E210" s="20" t="s">
        <v>13</v>
      </c>
      <c r="F210" s="236"/>
      <c r="G210" s="14">
        <f t="shared" si="13"/>
        <v>0</v>
      </c>
      <c r="H210" s="21"/>
      <c r="I210" s="16"/>
    </row>
    <row r="211" spans="2:9" s="31" customFormat="1">
      <c r="B211" s="41">
        <f t="shared" si="12"/>
        <v>3.0999999999999979</v>
      </c>
      <c r="C211" s="234" t="s">
        <v>138</v>
      </c>
      <c r="D211" s="16">
        <v>655</v>
      </c>
      <c r="E211" s="20" t="s">
        <v>13</v>
      </c>
      <c r="F211" s="236"/>
      <c r="G211" s="14">
        <f t="shared" si="13"/>
        <v>0</v>
      </c>
      <c r="H211" s="118"/>
      <c r="I211" s="16"/>
    </row>
    <row r="212" spans="2:9" s="31" customFormat="1">
      <c r="B212" s="41">
        <f t="shared" si="12"/>
        <v>3.1099999999999977</v>
      </c>
      <c r="C212" s="234" t="s">
        <v>1766</v>
      </c>
      <c r="D212" s="16">
        <v>10</v>
      </c>
      <c r="E212" s="20" t="s">
        <v>13</v>
      </c>
      <c r="F212" s="236"/>
      <c r="G212" s="14">
        <f t="shared" si="13"/>
        <v>0</v>
      </c>
      <c r="H212" s="21"/>
      <c r="I212" s="16"/>
    </row>
    <row r="213" spans="2:9" s="31" customFormat="1">
      <c r="B213" s="41"/>
      <c r="C213" s="22"/>
      <c r="D213" s="16"/>
      <c r="E213" s="20"/>
      <c r="F213" s="16"/>
      <c r="G213" s="14"/>
      <c r="H213" s="21">
        <f>SUM(G202:G212)</f>
        <v>0</v>
      </c>
      <c r="I213" s="115"/>
    </row>
    <row r="214" spans="2:9" s="31" customFormat="1">
      <c r="B214" s="39">
        <v>4</v>
      </c>
      <c r="C214" s="22" t="s">
        <v>110</v>
      </c>
      <c r="D214" s="16"/>
      <c r="E214" s="20" t="s">
        <v>140</v>
      </c>
      <c r="F214" s="16"/>
      <c r="G214" s="14"/>
      <c r="H214" s="21"/>
      <c r="I214" s="16"/>
    </row>
    <row r="215" spans="2:9" s="31" customFormat="1">
      <c r="B215" s="41">
        <f>+B214+0.01</f>
        <v>4.01</v>
      </c>
      <c r="C215" s="18" t="s">
        <v>1397</v>
      </c>
      <c r="D215" s="16">
        <v>884.48</v>
      </c>
      <c r="E215" s="20" t="s">
        <v>14</v>
      </c>
      <c r="F215" s="16"/>
      <c r="G215" s="14">
        <f>ROUND(F215*D215,2)</f>
        <v>0</v>
      </c>
      <c r="H215" s="21"/>
      <c r="I215" s="16"/>
    </row>
    <row r="216" spans="2:9" s="31" customFormat="1" ht="37.5">
      <c r="B216" s="41">
        <f>+B215+0.01</f>
        <v>4.0199999999999996</v>
      </c>
      <c r="C216" s="18" t="s">
        <v>1504</v>
      </c>
      <c r="D216" s="16">
        <v>5024.88</v>
      </c>
      <c r="E216" s="20" t="s">
        <v>14</v>
      </c>
      <c r="F216" s="16"/>
      <c r="G216" s="14">
        <f>ROUND(F216*D216,2)</f>
        <v>0</v>
      </c>
      <c r="H216" s="21"/>
      <c r="I216" s="16"/>
    </row>
    <row r="217" spans="2:9" s="31" customFormat="1" ht="37.5">
      <c r="B217" s="41">
        <f>+B216+0.01</f>
        <v>4.0299999999999994</v>
      </c>
      <c r="C217" s="18" t="s">
        <v>1503</v>
      </c>
      <c r="D217" s="16">
        <v>618.16</v>
      </c>
      <c r="E217" s="20" t="s">
        <v>14</v>
      </c>
      <c r="F217" s="16"/>
      <c r="G217" s="14">
        <f>ROUND(F217*D217,2)</f>
        <v>0</v>
      </c>
      <c r="H217" s="21"/>
      <c r="I217" s="16"/>
    </row>
    <row r="218" spans="2:9" s="31" customFormat="1">
      <c r="B218" s="41"/>
      <c r="C218" s="18"/>
      <c r="D218" s="16"/>
      <c r="E218" s="20" t="s">
        <v>140</v>
      </c>
      <c r="F218" s="16"/>
      <c r="G218" s="32"/>
      <c r="H218" s="21">
        <f>SUM(G215:G217)</f>
        <v>0</v>
      </c>
      <c r="I218" s="16"/>
    </row>
    <row r="219" spans="2:9" s="31" customFormat="1">
      <c r="B219" s="39">
        <v>5</v>
      </c>
      <c r="C219" s="22" t="s">
        <v>111</v>
      </c>
      <c r="D219" s="16"/>
      <c r="E219" s="20" t="s">
        <v>140</v>
      </c>
      <c r="F219" s="16"/>
      <c r="G219" s="14"/>
      <c r="H219" s="21"/>
      <c r="I219" s="16"/>
    </row>
    <row r="220" spans="2:9" s="31" customFormat="1">
      <c r="B220" s="41">
        <f>+B219+0.01</f>
        <v>5.01</v>
      </c>
      <c r="C220" s="18" t="s">
        <v>81</v>
      </c>
      <c r="D220" s="16">
        <v>1102.29</v>
      </c>
      <c r="E220" s="20" t="s">
        <v>14</v>
      </c>
      <c r="F220" s="16"/>
      <c r="G220" s="14">
        <f>ROUND(F220*D220,2)</f>
        <v>0</v>
      </c>
      <c r="H220" s="21"/>
      <c r="I220" s="16"/>
    </row>
    <row r="221" spans="2:9" s="31" customFormat="1">
      <c r="B221" s="41">
        <f>+B220+0.01</f>
        <v>5.0199999999999996</v>
      </c>
      <c r="C221" s="18" t="s">
        <v>305</v>
      </c>
      <c r="D221" s="16">
        <v>5</v>
      </c>
      <c r="E221" s="20" t="s">
        <v>13</v>
      </c>
      <c r="F221" s="16"/>
      <c r="G221" s="14">
        <f>ROUND(F221*D221,2)</f>
        <v>0</v>
      </c>
      <c r="H221" s="21"/>
      <c r="I221" s="16"/>
    </row>
    <row r="222" spans="2:9" s="31" customFormat="1">
      <c r="B222" s="41">
        <f>+B221+0.01</f>
        <v>5.0299999999999994</v>
      </c>
      <c r="C222" s="18" t="s">
        <v>151</v>
      </c>
      <c r="D222" s="16">
        <v>270.97000000000003</v>
      </c>
      <c r="E222" s="20" t="s">
        <v>14</v>
      </c>
      <c r="F222" s="16"/>
      <c r="G222" s="14">
        <f>ROUND(F222*D222,2)</f>
        <v>0</v>
      </c>
      <c r="H222" s="21"/>
      <c r="I222" s="115"/>
    </row>
    <row r="223" spans="2:9" s="31" customFormat="1">
      <c r="B223" s="41">
        <f>+B222+0.01</f>
        <v>5.0399999999999991</v>
      </c>
      <c r="C223" s="18" t="s">
        <v>152</v>
      </c>
      <c r="D223" s="16">
        <v>198.56</v>
      </c>
      <c r="E223" s="20" t="s">
        <v>14</v>
      </c>
      <c r="F223" s="16"/>
      <c r="G223" s="14">
        <f>ROUND(F223*D223,2)</f>
        <v>0</v>
      </c>
      <c r="H223" s="21"/>
      <c r="I223" s="16"/>
    </row>
    <row r="224" spans="2:9" s="31" customFormat="1">
      <c r="B224" s="41"/>
      <c r="C224" s="18"/>
      <c r="D224" s="16"/>
      <c r="E224" s="20" t="s">
        <v>140</v>
      </c>
      <c r="F224" s="16"/>
      <c r="G224" s="32"/>
      <c r="H224" s="21">
        <f>SUM(G220:G223)</f>
        <v>0</v>
      </c>
      <c r="I224" s="16"/>
    </row>
    <row r="225" spans="2:9" s="31" customFormat="1">
      <c r="B225" s="39">
        <v>6</v>
      </c>
      <c r="C225" s="22" t="s">
        <v>112</v>
      </c>
      <c r="D225" s="16"/>
      <c r="E225" s="20" t="s">
        <v>140</v>
      </c>
      <c r="F225" s="16"/>
      <c r="G225" s="14"/>
      <c r="H225" s="21"/>
      <c r="I225" s="16"/>
    </row>
    <row r="226" spans="2:9" s="31" customFormat="1">
      <c r="B226" s="41">
        <f t="shared" ref="B226:B240" si="14">+B225+0.01</f>
        <v>6.01</v>
      </c>
      <c r="C226" s="18" t="s">
        <v>82</v>
      </c>
      <c r="D226" s="16">
        <v>613.20000000000005</v>
      </c>
      <c r="E226" s="20" t="s">
        <v>14</v>
      </c>
      <c r="F226" s="16"/>
      <c r="G226" s="14">
        <f t="shared" ref="G226:G240" si="15">ROUND(F226*D226,2)</f>
        <v>0</v>
      </c>
      <c r="H226" s="21"/>
      <c r="I226" s="16"/>
    </row>
    <row r="227" spans="2:9" s="31" customFormat="1">
      <c r="B227" s="41">
        <f t="shared" si="14"/>
        <v>6.02</v>
      </c>
      <c r="C227" s="18" t="s">
        <v>83</v>
      </c>
      <c r="D227" s="16">
        <v>16245.95</v>
      </c>
      <c r="E227" s="20" t="s">
        <v>14</v>
      </c>
      <c r="F227" s="16"/>
      <c r="G227" s="14">
        <f t="shared" si="15"/>
        <v>0</v>
      </c>
      <c r="H227" s="21"/>
      <c r="I227" s="16"/>
    </row>
    <row r="228" spans="2:9" s="31" customFormat="1">
      <c r="B228" s="41">
        <f t="shared" si="14"/>
        <v>6.0299999999999994</v>
      </c>
      <c r="C228" s="18" t="s">
        <v>1398</v>
      </c>
      <c r="D228" s="16">
        <f>7206.11</f>
        <v>7206.11</v>
      </c>
      <c r="E228" s="20" t="s">
        <v>14</v>
      </c>
      <c r="F228" s="16"/>
      <c r="G228" s="14">
        <f t="shared" si="15"/>
        <v>0</v>
      </c>
      <c r="H228" s="21"/>
      <c r="I228" s="16"/>
    </row>
    <row r="229" spans="2:9" s="31" customFormat="1">
      <c r="B229" s="41">
        <f t="shared" si="14"/>
        <v>6.0399999999999991</v>
      </c>
      <c r="C229" s="18" t="s">
        <v>1399</v>
      </c>
      <c r="D229" s="16">
        <v>1130.27</v>
      </c>
      <c r="E229" s="20" t="s">
        <v>14</v>
      </c>
      <c r="F229" s="16"/>
      <c r="G229" s="14">
        <f t="shared" si="15"/>
        <v>0</v>
      </c>
      <c r="H229" s="21"/>
      <c r="I229" s="16"/>
    </row>
    <row r="230" spans="2:9" s="31" customFormat="1">
      <c r="B230" s="41">
        <f t="shared" si="14"/>
        <v>6.0499999999999989</v>
      </c>
      <c r="C230" s="18" t="s">
        <v>238</v>
      </c>
      <c r="D230" s="16">
        <v>1084.1400000000001</v>
      </c>
      <c r="E230" s="20" t="s">
        <v>14</v>
      </c>
      <c r="F230" s="16"/>
      <c r="G230" s="14">
        <f t="shared" si="15"/>
        <v>0</v>
      </c>
      <c r="H230" s="21"/>
      <c r="I230" s="16"/>
    </row>
    <row r="231" spans="2:9" s="31" customFormat="1">
      <c r="B231" s="41">
        <f t="shared" si="14"/>
        <v>6.0599999999999987</v>
      </c>
      <c r="C231" s="18" t="s">
        <v>239</v>
      </c>
      <c r="D231" s="16">
        <f>624.84+1.24</f>
        <v>626.08000000000004</v>
      </c>
      <c r="E231" s="20" t="s">
        <v>14</v>
      </c>
      <c r="F231" s="16"/>
      <c r="G231" s="14">
        <f t="shared" si="15"/>
        <v>0</v>
      </c>
      <c r="H231" s="21"/>
      <c r="I231" s="16"/>
    </row>
    <row r="232" spans="2:9" s="31" customFormat="1">
      <c r="B232" s="41">
        <f t="shared" si="14"/>
        <v>6.0699999999999985</v>
      </c>
      <c r="C232" s="18" t="s">
        <v>1400</v>
      </c>
      <c r="D232" s="16">
        <f>262.14+44.89+288.45+94.88+69.46</f>
        <v>759.82</v>
      </c>
      <c r="E232" s="20" t="s">
        <v>14</v>
      </c>
      <c r="F232" s="16"/>
      <c r="G232" s="14">
        <f t="shared" si="15"/>
        <v>0</v>
      </c>
      <c r="H232" s="21"/>
      <c r="I232" s="16"/>
    </row>
    <row r="233" spans="2:9" s="31" customFormat="1">
      <c r="B233" s="41">
        <f t="shared" si="14"/>
        <v>6.0799999999999983</v>
      </c>
      <c r="C233" s="18" t="s">
        <v>1401</v>
      </c>
      <c r="D233" s="16">
        <f>153.15+61.8+198.46+17.36</f>
        <v>430.77</v>
      </c>
      <c r="E233" s="20" t="s">
        <v>14</v>
      </c>
      <c r="F233" s="16"/>
      <c r="G233" s="14">
        <f t="shared" si="15"/>
        <v>0</v>
      </c>
      <c r="H233" s="21"/>
      <c r="I233" s="16"/>
    </row>
    <row r="234" spans="2:9" s="31" customFormat="1">
      <c r="B234" s="41">
        <f t="shared" si="14"/>
        <v>6.0899999999999981</v>
      </c>
      <c r="C234" s="18" t="s">
        <v>240</v>
      </c>
      <c r="D234" s="16">
        <f>669.96</f>
        <v>669.96</v>
      </c>
      <c r="E234" s="20" t="s">
        <v>14</v>
      </c>
      <c r="F234" s="16"/>
      <c r="G234" s="14">
        <f t="shared" si="15"/>
        <v>0</v>
      </c>
      <c r="H234" s="21"/>
      <c r="I234" s="16"/>
    </row>
    <row r="235" spans="2:9" s="31" customFormat="1">
      <c r="B235" s="41">
        <f t="shared" si="14"/>
        <v>6.0999999999999979</v>
      </c>
      <c r="C235" s="18" t="s">
        <v>241</v>
      </c>
      <c r="D235" s="16">
        <f>43.89+71.55+112.41</f>
        <v>227.85</v>
      </c>
      <c r="E235" s="20" t="s">
        <v>14</v>
      </c>
      <c r="F235" s="16"/>
      <c r="G235" s="14">
        <f t="shared" si="15"/>
        <v>0</v>
      </c>
      <c r="H235" s="21"/>
      <c r="I235" s="16"/>
    </row>
    <row r="236" spans="2:9" s="31" customFormat="1">
      <c r="B236" s="41">
        <f t="shared" si="14"/>
        <v>6.1099999999999977</v>
      </c>
      <c r="C236" s="18" t="s">
        <v>19</v>
      </c>
      <c r="D236" s="16">
        <f>237.43+2536.33+1814.84+163.01+9.6+2.28+2183.49</f>
        <v>6946.98</v>
      </c>
      <c r="E236" s="20" t="s">
        <v>15</v>
      </c>
      <c r="F236" s="16"/>
      <c r="G236" s="14">
        <f t="shared" si="15"/>
        <v>0</v>
      </c>
      <c r="H236" s="21"/>
      <c r="I236" s="16"/>
    </row>
    <row r="237" spans="2:9" s="31" customFormat="1">
      <c r="B237" s="41">
        <f t="shared" si="14"/>
        <v>6.1199999999999974</v>
      </c>
      <c r="C237" s="18" t="s">
        <v>242</v>
      </c>
      <c r="D237" s="16">
        <v>922.85</v>
      </c>
      <c r="E237" s="20" t="s">
        <v>15</v>
      </c>
      <c r="F237" s="393"/>
      <c r="G237" s="14">
        <f t="shared" si="15"/>
        <v>0</v>
      </c>
      <c r="H237" s="21"/>
      <c r="I237" s="16"/>
    </row>
    <row r="238" spans="2:9" s="31" customFormat="1">
      <c r="B238" s="41">
        <f t="shared" si="14"/>
        <v>6.1299999999999972</v>
      </c>
      <c r="C238" s="18" t="s">
        <v>243</v>
      </c>
      <c r="D238" s="16">
        <v>86.45</v>
      </c>
      <c r="E238" s="20" t="s">
        <v>15</v>
      </c>
      <c r="F238" s="16"/>
      <c r="G238" s="14">
        <f t="shared" si="15"/>
        <v>0</v>
      </c>
      <c r="H238" s="21"/>
      <c r="I238" s="16"/>
    </row>
    <row r="239" spans="2:9" s="31" customFormat="1">
      <c r="B239" s="41">
        <f t="shared" si="14"/>
        <v>6.139999999999997</v>
      </c>
      <c r="C239" s="18" t="s">
        <v>244</v>
      </c>
      <c r="D239" s="16">
        <f>54.72+0.15</f>
        <v>54.87</v>
      </c>
      <c r="E239" s="20" t="s">
        <v>15</v>
      </c>
      <c r="F239" s="16"/>
      <c r="G239" s="14">
        <f t="shared" si="15"/>
        <v>0</v>
      </c>
      <c r="H239" s="21"/>
      <c r="I239" s="16"/>
    </row>
    <row r="240" spans="2:9" s="31" customFormat="1">
      <c r="B240" s="41">
        <f t="shared" si="14"/>
        <v>6.1499999999999968</v>
      </c>
      <c r="C240" s="18" t="s">
        <v>245</v>
      </c>
      <c r="D240" s="16">
        <f>380.79+22.23+672.16+230.72+4.35</f>
        <v>1310.25</v>
      </c>
      <c r="E240" s="20" t="s">
        <v>14</v>
      </c>
      <c r="F240" s="16"/>
      <c r="G240" s="14">
        <f t="shared" si="15"/>
        <v>0</v>
      </c>
      <c r="H240" s="21"/>
      <c r="I240" s="16"/>
    </row>
    <row r="241" spans="2:9" s="31" customFormat="1">
      <c r="B241" s="41"/>
      <c r="C241" s="18"/>
      <c r="D241" s="16"/>
      <c r="E241" s="20" t="s">
        <v>140</v>
      </c>
      <c r="F241" s="16"/>
      <c r="G241" s="32"/>
      <c r="H241" s="21">
        <f>SUM(G225:G240)</f>
        <v>0</v>
      </c>
      <c r="I241" s="16"/>
    </row>
    <row r="242" spans="2:9" s="31" customFormat="1">
      <c r="B242" s="39">
        <v>7</v>
      </c>
      <c r="C242" s="22" t="s">
        <v>113</v>
      </c>
      <c r="D242" s="16"/>
      <c r="E242" s="20" t="s">
        <v>140</v>
      </c>
      <c r="F242" s="16"/>
      <c r="G242" s="14"/>
      <c r="H242" s="21"/>
      <c r="I242" s="16"/>
    </row>
    <row r="243" spans="2:9" s="31" customFormat="1" ht="37.5">
      <c r="B243" s="41">
        <f t="shared" ref="B243:B250" si="16">+B242+0.01</f>
        <v>7.01</v>
      </c>
      <c r="C243" s="18" t="s">
        <v>1402</v>
      </c>
      <c r="D243" s="16">
        <f>1693.5*0.15</f>
        <v>254.02499999999998</v>
      </c>
      <c r="E243" s="20" t="s">
        <v>18</v>
      </c>
      <c r="F243" s="16"/>
      <c r="G243" s="14">
        <f t="shared" ref="G243:G250" si="17">ROUND(F243*D243,2)</f>
        <v>0</v>
      </c>
      <c r="H243" s="21"/>
      <c r="I243" s="16"/>
    </row>
    <row r="244" spans="2:9" s="31" customFormat="1" ht="37.5">
      <c r="B244" s="41">
        <f t="shared" si="16"/>
        <v>7.02</v>
      </c>
      <c r="C244" s="18" t="s">
        <v>1403</v>
      </c>
      <c r="D244" s="16">
        <f>782.22*0.15</f>
        <v>117.333</v>
      </c>
      <c r="E244" s="20" t="s">
        <v>18</v>
      </c>
      <c r="F244" s="16"/>
      <c r="G244" s="14">
        <f t="shared" si="17"/>
        <v>0</v>
      </c>
      <c r="H244" s="21"/>
      <c r="I244" s="16"/>
    </row>
    <row r="245" spans="2:9" s="31" customFormat="1" ht="37.5">
      <c r="B245" s="41">
        <f t="shared" si="16"/>
        <v>7.0299999999999994</v>
      </c>
      <c r="C245" s="18" t="s">
        <v>1238</v>
      </c>
      <c r="D245" s="16">
        <f>1693.5</f>
        <v>1693.5</v>
      </c>
      <c r="E245" s="20" t="s">
        <v>14</v>
      </c>
      <c r="F245" s="16"/>
      <c r="G245" s="14">
        <f t="shared" si="17"/>
        <v>0</v>
      </c>
      <c r="H245" s="21"/>
      <c r="I245" s="16"/>
    </row>
    <row r="246" spans="2:9" s="31" customFormat="1">
      <c r="B246" s="41">
        <f t="shared" si="16"/>
        <v>7.0399999999999991</v>
      </c>
      <c r="C246" s="18" t="s">
        <v>1239</v>
      </c>
      <c r="D246" s="16">
        <v>1328.7</v>
      </c>
      <c r="E246" s="20" t="s">
        <v>15</v>
      </c>
      <c r="F246" s="16"/>
      <c r="G246" s="14">
        <f t="shared" si="17"/>
        <v>0</v>
      </c>
      <c r="H246" s="21"/>
      <c r="I246" s="16"/>
    </row>
    <row r="247" spans="2:9" s="31" customFormat="1">
      <c r="B247" s="41">
        <f t="shared" si="16"/>
        <v>7.0499999999999989</v>
      </c>
      <c r="C247" s="18" t="s">
        <v>955</v>
      </c>
      <c r="D247" s="16">
        <v>109.51</v>
      </c>
      <c r="E247" s="20" t="s">
        <v>14</v>
      </c>
      <c r="F247" s="16"/>
      <c r="G247" s="14">
        <f t="shared" si="17"/>
        <v>0</v>
      </c>
      <c r="H247" s="21"/>
      <c r="I247" s="16"/>
    </row>
    <row r="248" spans="2:9" s="31" customFormat="1">
      <c r="B248" s="41">
        <f t="shared" si="16"/>
        <v>7.0599999999999987</v>
      </c>
      <c r="C248" s="18" t="s">
        <v>956</v>
      </c>
      <c r="D248" s="16">
        <f>117.62</f>
        <v>117.62</v>
      </c>
      <c r="E248" s="20" t="s">
        <v>15</v>
      </c>
      <c r="F248" s="16"/>
      <c r="G248" s="14">
        <f t="shared" si="17"/>
        <v>0</v>
      </c>
      <c r="H248" s="21"/>
      <c r="I248" s="16"/>
    </row>
    <row r="249" spans="2:9" s="31" customFormat="1" ht="168.75">
      <c r="B249" s="41">
        <f t="shared" si="16"/>
        <v>7.0699999999999985</v>
      </c>
      <c r="C249" s="18" t="s">
        <v>874</v>
      </c>
      <c r="D249" s="16">
        <v>782.22</v>
      </c>
      <c r="E249" s="20" t="s">
        <v>14</v>
      </c>
      <c r="F249" s="16"/>
      <c r="G249" s="14">
        <f t="shared" si="17"/>
        <v>0</v>
      </c>
      <c r="H249" s="21"/>
      <c r="I249" s="16"/>
    </row>
    <row r="250" spans="2:9" s="31" customFormat="1" ht="168.75">
      <c r="B250" s="41">
        <f t="shared" si="16"/>
        <v>7.0799999999999983</v>
      </c>
      <c r="C250" s="18" t="s">
        <v>875</v>
      </c>
      <c r="D250" s="16">
        <v>685.05</v>
      </c>
      <c r="E250" s="20" t="s">
        <v>15</v>
      </c>
      <c r="F250" s="16"/>
      <c r="G250" s="14">
        <f t="shared" si="17"/>
        <v>0</v>
      </c>
      <c r="H250" s="21"/>
      <c r="I250" s="16"/>
    </row>
    <row r="251" spans="2:9" s="31" customFormat="1">
      <c r="B251" s="41"/>
      <c r="C251" s="18"/>
      <c r="D251" s="16"/>
      <c r="E251" s="20" t="s">
        <v>140</v>
      </c>
      <c r="F251" s="16"/>
      <c r="G251" s="32"/>
      <c r="H251" s="21">
        <f>SUM(G242:G250)</f>
        <v>0</v>
      </c>
      <c r="I251" s="16"/>
    </row>
    <row r="252" spans="2:9" s="31" customFormat="1">
      <c r="B252" s="39">
        <v>8</v>
      </c>
      <c r="C252" s="22" t="s">
        <v>246</v>
      </c>
      <c r="D252" s="16"/>
      <c r="E252" s="20" t="s">
        <v>140</v>
      </c>
      <c r="F252" s="16"/>
      <c r="G252" s="14"/>
      <c r="H252" s="21"/>
      <c r="I252" s="16"/>
    </row>
    <row r="253" spans="2:9" s="31" customFormat="1">
      <c r="B253" s="41">
        <f t="shared" ref="B253:B284" si="18">+B252+0.01</f>
        <v>8.01</v>
      </c>
      <c r="C253" s="18" t="s">
        <v>1404</v>
      </c>
      <c r="D253" s="16">
        <v>639.55999999999995</v>
      </c>
      <c r="E253" s="20" t="s">
        <v>14</v>
      </c>
      <c r="F253" s="16"/>
      <c r="G253" s="14">
        <f t="shared" ref="G253:G284" si="19">ROUND(F253*D253,2)</f>
        <v>0</v>
      </c>
      <c r="H253" s="21"/>
      <c r="I253" s="16"/>
    </row>
    <row r="254" spans="2:9" s="31" customFormat="1">
      <c r="B254" s="41">
        <f t="shared" si="18"/>
        <v>8.02</v>
      </c>
      <c r="C254" s="18" t="s">
        <v>1405</v>
      </c>
      <c r="D254" s="16">
        <v>51.2</v>
      </c>
      <c r="E254" s="20" t="s">
        <v>14</v>
      </c>
      <c r="F254" s="16"/>
      <c r="G254" s="14">
        <f t="shared" si="19"/>
        <v>0</v>
      </c>
      <c r="H254" s="21"/>
      <c r="I254" s="16"/>
    </row>
    <row r="255" spans="2:9" s="31" customFormat="1">
      <c r="B255" s="41">
        <f t="shared" si="18"/>
        <v>8.0299999999999994</v>
      </c>
      <c r="C255" s="18" t="s">
        <v>1406</v>
      </c>
      <c r="D255" s="16">
        <v>31.52</v>
      </c>
      <c r="E255" s="20" t="s">
        <v>14</v>
      </c>
      <c r="F255" s="16"/>
      <c r="G255" s="14">
        <f t="shared" si="19"/>
        <v>0</v>
      </c>
      <c r="H255" s="21"/>
      <c r="I255" s="16"/>
    </row>
    <row r="256" spans="2:9" s="31" customFormat="1">
      <c r="B256" s="41">
        <f t="shared" si="18"/>
        <v>8.0399999999999991</v>
      </c>
      <c r="C256" s="18" t="s">
        <v>1407</v>
      </c>
      <c r="D256" s="16">
        <v>41.6</v>
      </c>
      <c r="E256" s="20" t="s">
        <v>14</v>
      </c>
      <c r="F256" s="16"/>
      <c r="G256" s="14">
        <f t="shared" si="19"/>
        <v>0</v>
      </c>
      <c r="H256" s="21"/>
      <c r="I256" s="16"/>
    </row>
    <row r="257" spans="2:9" s="31" customFormat="1">
      <c r="B257" s="41">
        <f t="shared" si="18"/>
        <v>8.0499999999999989</v>
      </c>
      <c r="C257" s="18" t="s">
        <v>1408</v>
      </c>
      <c r="D257" s="16">
        <v>38.96</v>
      </c>
      <c r="E257" s="20" t="s">
        <v>14</v>
      </c>
      <c r="F257" s="16"/>
      <c r="G257" s="14">
        <f t="shared" si="19"/>
        <v>0</v>
      </c>
      <c r="H257" s="21"/>
      <c r="I257" s="16"/>
    </row>
    <row r="258" spans="2:9" s="31" customFormat="1">
      <c r="B258" s="41">
        <f t="shared" si="18"/>
        <v>8.0599999999999987</v>
      </c>
      <c r="C258" s="18" t="s">
        <v>1409</v>
      </c>
      <c r="D258" s="16">
        <v>45.92</v>
      </c>
      <c r="E258" s="20" t="s">
        <v>14</v>
      </c>
      <c r="F258" s="16"/>
      <c r="G258" s="14">
        <f t="shared" si="19"/>
        <v>0</v>
      </c>
      <c r="H258" s="21"/>
      <c r="I258" s="16"/>
    </row>
    <row r="259" spans="2:9" s="31" customFormat="1">
      <c r="B259" s="41">
        <f t="shared" si="18"/>
        <v>8.0699999999999985</v>
      </c>
      <c r="C259" s="18" t="s">
        <v>1410</v>
      </c>
      <c r="D259" s="16">
        <v>92.32</v>
      </c>
      <c r="E259" s="20" t="s">
        <v>14</v>
      </c>
      <c r="F259" s="16"/>
      <c r="G259" s="14">
        <f t="shared" si="19"/>
        <v>0</v>
      </c>
      <c r="H259" s="21"/>
      <c r="I259" s="16"/>
    </row>
    <row r="260" spans="2:9" s="31" customFormat="1">
      <c r="B260" s="41">
        <f t="shared" si="18"/>
        <v>8.0799999999999983</v>
      </c>
      <c r="C260" s="18" t="s">
        <v>1411</v>
      </c>
      <c r="D260" s="16">
        <v>89.31</v>
      </c>
      <c r="E260" s="20" t="s">
        <v>14</v>
      </c>
      <c r="F260" s="16"/>
      <c r="G260" s="14">
        <f t="shared" si="19"/>
        <v>0</v>
      </c>
      <c r="H260" s="21"/>
      <c r="I260" s="16"/>
    </row>
    <row r="261" spans="2:9" s="31" customFormat="1">
      <c r="B261" s="41">
        <f t="shared" si="18"/>
        <v>8.0899999999999981</v>
      </c>
      <c r="C261" s="18" t="s">
        <v>1412</v>
      </c>
      <c r="D261" s="16">
        <v>16.13</v>
      </c>
      <c r="E261" s="20" t="s">
        <v>14</v>
      </c>
      <c r="F261" s="16"/>
      <c r="G261" s="14">
        <f t="shared" si="19"/>
        <v>0</v>
      </c>
      <c r="H261" s="21"/>
      <c r="I261" s="16"/>
    </row>
    <row r="262" spans="2:9" s="31" customFormat="1">
      <c r="B262" s="41">
        <f t="shared" si="18"/>
        <v>8.0999999999999979</v>
      </c>
      <c r="C262" s="18" t="s">
        <v>1413</v>
      </c>
      <c r="D262" s="16">
        <v>19.850000000000001</v>
      </c>
      <c r="E262" s="20" t="s">
        <v>14</v>
      </c>
      <c r="F262" s="16"/>
      <c r="G262" s="14">
        <f t="shared" si="19"/>
        <v>0</v>
      </c>
      <c r="H262" s="21"/>
      <c r="I262" s="16"/>
    </row>
    <row r="263" spans="2:9" s="31" customFormat="1">
      <c r="B263" s="41">
        <f t="shared" si="18"/>
        <v>8.1099999999999977</v>
      </c>
      <c r="C263" s="18" t="s">
        <v>1414</v>
      </c>
      <c r="D263" s="16">
        <v>39.840000000000003</v>
      </c>
      <c r="E263" s="20" t="s">
        <v>14</v>
      </c>
      <c r="F263" s="16"/>
      <c r="G263" s="14">
        <f t="shared" si="19"/>
        <v>0</v>
      </c>
      <c r="H263" s="21"/>
      <c r="I263" s="16"/>
    </row>
    <row r="264" spans="2:9" s="31" customFormat="1">
      <c r="B264" s="41">
        <f t="shared" si="18"/>
        <v>8.1199999999999974</v>
      </c>
      <c r="C264" s="18" t="s">
        <v>1415</v>
      </c>
      <c r="D264" s="16">
        <v>25.92</v>
      </c>
      <c r="E264" s="20" t="s">
        <v>14</v>
      </c>
      <c r="F264" s="16"/>
      <c r="G264" s="14">
        <f t="shared" si="19"/>
        <v>0</v>
      </c>
      <c r="H264" s="21"/>
      <c r="I264" s="16"/>
    </row>
    <row r="265" spans="2:9" s="31" customFormat="1">
      <c r="B265" s="41">
        <f t="shared" si="18"/>
        <v>8.1299999999999972</v>
      </c>
      <c r="C265" s="18" t="s">
        <v>1416</v>
      </c>
      <c r="D265" s="16">
        <v>19.579999999999998</v>
      </c>
      <c r="E265" s="20" t="s">
        <v>14</v>
      </c>
      <c r="F265" s="16"/>
      <c r="G265" s="14">
        <f t="shared" si="19"/>
        <v>0</v>
      </c>
      <c r="H265" s="21"/>
      <c r="I265" s="16"/>
    </row>
    <row r="266" spans="2:9" s="31" customFormat="1">
      <c r="B266" s="41">
        <f t="shared" si="18"/>
        <v>8.139999999999997</v>
      </c>
      <c r="C266" s="18" t="s">
        <v>1417</v>
      </c>
      <c r="D266" s="16">
        <v>27.5</v>
      </c>
      <c r="E266" s="20" t="s">
        <v>14</v>
      </c>
      <c r="F266" s="16"/>
      <c r="G266" s="14">
        <f t="shared" si="19"/>
        <v>0</v>
      </c>
      <c r="H266" s="21"/>
      <c r="I266" s="16"/>
    </row>
    <row r="267" spans="2:9" s="31" customFormat="1">
      <c r="B267" s="41">
        <f t="shared" si="18"/>
        <v>8.1499999999999968</v>
      </c>
      <c r="C267" s="18" t="s">
        <v>1418</v>
      </c>
      <c r="D267" s="16">
        <v>36.19</v>
      </c>
      <c r="E267" s="20" t="s">
        <v>14</v>
      </c>
      <c r="F267" s="16"/>
      <c r="G267" s="14">
        <f t="shared" si="19"/>
        <v>0</v>
      </c>
      <c r="H267" s="21"/>
      <c r="I267" s="16"/>
    </row>
    <row r="268" spans="2:9" s="31" customFormat="1">
      <c r="B268" s="41">
        <f t="shared" si="18"/>
        <v>8.1599999999999966</v>
      </c>
      <c r="C268" s="18" t="s">
        <v>1419</v>
      </c>
      <c r="D268" s="16">
        <v>34.75</v>
      </c>
      <c r="E268" s="20" t="s">
        <v>14</v>
      </c>
      <c r="F268" s="16"/>
      <c r="G268" s="14">
        <f t="shared" si="19"/>
        <v>0</v>
      </c>
      <c r="H268" s="21"/>
      <c r="I268" s="16"/>
    </row>
    <row r="269" spans="2:9" s="31" customFormat="1">
      <c r="B269" s="41">
        <f t="shared" si="18"/>
        <v>8.1699999999999964</v>
      </c>
      <c r="C269" s="18" t="s">
        <v>1420</v>
      </c>
      <c r="D269" s="16">
        <v>14.64</v>
      </c>
      <c r="E269" s="20" t="s">
        <v>14</v>
      </c>
      <c r="F269" s="16"/>
      <c r="G269" s="14">
        <f t="shared" si="19"/>
        <v>0</v>
      </c>
      <c r="H269" s="21"/>
      <c r="I269" s="16"/>
    </row>
    <row r="270" spans="2:9" s="31" customFormat="1">
      <c r="B270" s="41">
        <f t="shared" si="18"/>
        <v>8.1799999999999962</v>
      </c>
      <c r="C270" s="18" t="s">
        <v>1421</v>
      </c>
      <c r="D270" s="16">
        <v>41.76</v>
      </c>
      <c r="E270" s="20" t="s">
        <v>14</v>
      </c>
      <c r="F270" s="16"/>
      <c r="G270" s="14">
        <f t="shared" si="19"/>
        <v>0</v>
      </c>
      <c r="H270" s="21"/>
      <c r="I270" s="16"/>
    </row>
    <row r="271" spans="2:9" s="31" customFormat="1">
      <c r="B271" s="41">
        <f t="shared" si="18"/>
        <v>8.1899999999999959</v>
      </c>
      <c r="C271" s="18" t="s">
        <v>1422</v>
      </c>
      <c r="D271" s="16">
        <v>65.760000000000005</v>
      </c>
      <c r="E271" s="20" t="s">
        <v>14</v>
      </c>
      <c r="F271" s="16"/>
      <c r="G271" s="14">
        <f t="shared" si="19"/>
        <v>0</v>
      </c>
      <c r="H271" s="21"/>
      <c r="I271" s="16"/>
    </row>
    <row r="272" spans="2:9" s="31" customFormat="1">
      <c r="B272" s="41">
        <f t="shared" si="18"/>
        <v>8.1999999999999957</v>
      </c>
      <c r="C272" s="18" t="s">
        <v>1423</v>
      </c>
      <c r="D272" s="16">
        <v>40.659999999999997</v>
      </c>
      <c r="E272" s="20" t="s">
        <v>14</v>
      </c>
      <c r="F272" s="16"/>
      <c r="G272" s="14">
        <f t="shared" si="19"/>
        <v>0</v>
      </c>
      <c r="H272" s="21"/>
      <c r="I272" s="16"/>
    </row>
    <row r="273" spans="2:9" s="31" customFormat="1">
      <c r="B273" s="41">
        <f t="shared" si="18"/>
        <v>8.2099999999999955</v>
      </c>
      <c r="C273" s="18" t="s">
        <v>1424</v>
      </c>
      <c r="D273" s="16">
        <v>36.29</v>
      </c>
      <c r="E273" s="20" t="s">
        <v>14</v>
      </c>
      <c r="F273" s="16"/>
      <c r="G273" s="14">
        <f t="shared" si="19"/>
        <v>0</v>
      </c>
      <c r="H273" s="21"/>
      <c r="I273" s="16"/>
    </row>
    <row r="274" spans="2:9" s="31" customFormat="1">
      <c r="B274" s="41">
        <f t="shared" si="18"/>
        <v>8.2199999999999953</v>
      </c>
      <c r="C274" s="18" t="s">
        <v>1425</v>
      </c>
      <c r="D274" s="16">
        <v>30.38</v>
      </c>
      <c r="E274" s="20" t="s">
        <v>14</v>
      </c>
      <c r="F274" s="16"/>
      <c r="G274" s="14">
        <f t="shared" si="19"/>
        <v>0</v>
      </c>
      <c r="H274" s="21"/>
      <c r="I274" s="16"/>
    </row>
    <row r="275" spans="2:9" s="31" customFormat="1">
      <c r="B275" s="41">
        <f t="shared" si="18"/>
        <v>8.2299999999999951</v>
      </c>
      <c r="C275" s="18" t="s">
        <v>1426</v>
      </c>
      <c r="D275" s="16">
        <v>17.760000000000002</v>
      </c>
      <c r="E275" s="20" t="s">
        <v>14</v>
      </c>
      <c r="F275" s="16"/>
      <c r="G275" s="14">
        <f t="shared" si="19"/>
        <v>0</v>
      </c>
      <c r="H275" s="21"/>
      <c r="I275" s="16"/>
    </row>
    <row r="276" spans="2:9" s="31" customFormat="1">
      <c r="B276" s="41">
        <f t="shared" si="18"/>
        <v>8.2399999999999949</v>
      </c>
      <c r="C276" s="18" t="s">
        <v>1427</v>
      </c>
      <c r="D276" s="16">
        <v>17.18</v>
      </c>
      <c r="E276" s="20" t="s">
        <v>14</v>
      </c>
      <c r="F276" s="16"/>
      <c r="G276" s="14">
        <f t="shared" si="19"/>
        <v>0</v>
      </c>
      <c r="H276" s="21"/>
      <c r="I276" s="16"/>
    </row>
    <row r="277" spans="2:9" s="31" customFormat="1">
      <c r="B277" s="41">
        <f t="shared" si="18"/>
        <v>8.2499999999999947</v>
      </c>
      <c r="C277" s="18" t="s">
        <v>1428</v>
      </c>
      <c r="D277" s="16">
        <v>20.99</v>
      </c>
      <c r="E277" s="20" t="s">
        <v>14</v>
      </c>
      <c r="F277" s="16"/>
      <c r="G277" s="14">
        <f t="shared" si="19"/>
        <v>0</v>
      </c>
      <c r="H277" s="21"/>
      <c r="I277" s="16"/>
    </row>
    <row r="278" spans="2:9" s="31" customFormat="1">
      <c r="B278" s="41">
        <f t="shared" si="18"/>
        <v>8.2599999999999945</v>
      </c>
      <c r="C278" s="18" t="s">
        <v>1429</v>
      </c>
      <c r="D278" s="16">
        <v>75.62</v>
      </c>
      <c r="E278" s="20" t="s">
        <v>14</v>
      </c>
      <c r="F278" s="16"/>
      <c r="G278" s="14">
        <f t="shared" si="19"/>
        <v>0</v>
      </c>
      <c r="H278" s="21"/>
      <c r="I278" s="16"/>
    </row>
    <row r="279" spans="2:9" s="31" customFormat="1">
      <c r="B279" s="41">
        <f t="shared" si="18"/>
        <v>8.2699999999999942</v>
      </c>
      <c r="C279" s="18" t="s">
        <v>1430</v>
      </c>
      <c r="D279" s="16">
        <v>12</v>
      </c>
      <c r="E279" s="20" t="s">
        <v>14</v>
      </c>
      <c r="F279" s="16"/>
      <c r="G279" s="14">
        <f t="shared" si="19"/>
        <v>0</v>
      </c>
      <c r="H279" s="21"/>
      <c r="I279" s="16"/>
    </row>
    <row r="280" spans="2:9" s="31" customFormat="1">
      <c r="B280" s="41">
        <f t="shared" si="18"/>
        <v>8.279999999999994</v>
      </c>
      <c r="C280" s="18" t="s">
        <v>1431</v>
      </c>
      <c r="D280" s="16">
        <v>35.520000000000003</v>
      </c>
      <c r="E280" s="20" t="s">
        <v>14</v>
      </c>
      <c r="F280" s="16"/>
      <c r="G280" s="14">
        <f t="shared" si="19"/>
        <v>0</v>
      </c>
      <c r="H280" s="21"/>
      <c r="I280" s="16"/>
    </row>
    <row r="281" spans="2:9" s="31" customFormat="1">
      <c r="B281" s="41">
        <f t="shared" si="18"/>
        <v>8.2899999999999938</v>
      </c>
      <c r="C281" s="18" t="s">
        <v>1432</v>
      </c>
      <c r="D281" s="16">
        <v>38.590000000000003</v>
      </c>
      <c r="E281" s="20" t="s">
        <v>14</v>
      </c>
      <c r="F281" s="16"/>
      <c r="G281" s="14">
        <f t="shared" si="19"/>
        <v>0</v>
      </c>
      <c r="H281" s="21"/>
      <c r="I281" s="16"/>
    </row>
    <row r="282" spans="2:9" s="31" customFormat="1">
      <c r="B282" s="41">
        <f t="shared" si="18"/>
        <v>8.2999999999999936</v>
      </c>
      <c r="C282" s="151" t="s">
        <v>363</v>
      </c>
      <c r="D282" s="238">
        <v>51.2</v>
      </c>
      <c r="E282" s="116" t="s">
        <v>14</v>
      </c>
      <c r="F282" s="238"/>
      <c r="G282" s="238">
        <f t="shared" si="19"/>
        <v>0</v>
      </c>
      <c r="H282" s="118"/>
      <c r="I282" s="16"/>
    </row>
    <row r="283" spans="2:9" s="31" customFormat="1">
      <c r="B283" s="41">
        <f t="shared" si="18"/>
        <v>8.3099999999999934</v>
      </c>
      <c r="C283" s="151" t="s">
        <v>364</v>
      </c>
      <c r="D283" s="238">
        <v>2101.0100000000002</v>
      </c>
      <c r="E283" s="116" t="s">
        <v>14</v>
      </c>
      <c r="F283" s="149"/>
      <c r="G283" s="238">
        <f t="shared" si="19"/>
        <v>0</v>
      </c>
      <c r="H283" s="118"/>
      <c r="I283" s="16"/>
    </row>
    <row r="284" spans="2:9" s="31" customFormat="1">
      <c r="B284" s="41">
        <f t="shared" si="18"/>
        <v>8.3199999999999932</v>
      </c>
      <c r="C284" s="151" t="s">
        <v>365</v>
      </c>
      <c r="D284" s="238">
        <v>536.34</v>
      </c>
      <c r="E284" s="116" t="s">
        <v>14</v>
      </c>
      <c r="F284" s="238"/>
      <c r="G284" s="238">
        <f t="shared" si="19"/>
        <v>0</v>
      </c>
      <c r="H284" s="118"/>
      <c r="I284" s="16"/>
    </row>
    <row r="285" spans="2:9" s="31" customFormat="1">
      <c r="B285" s="41"/>
      <c r="C285" s="18"/>
      <c r="D285" s="16"/>
      <c r="E285" s="20" t="s">
        <v>140</v>
      </c>
      <c r="F285" s="16"/>
      <c r="G285" s="32"/>
      <c r="H285" s="21">
        <f>SUM(G252:G284)</f>
        <v>0</v>
      </c>
      <c r="I285" s="16"/>
    </row>
    <row r="286" spans="2:9" s="31" customFormat="1">
      <c r="B286" s="39">
        <v>9</v>
      </c>
      <c r="C286" s="22" t="s">
        <v>249</v>
      </c>
      <c r="D286" s="16"/>
      <c r="E286" s="20" t="s">
        <v>140</v>
      </c>
      <c r="F286" s="16"/>
      <c r="G286" s="14"/>
      <c r="H286" s="21"/>
      <c r="I286" s="16"/>
    </row>
    <row r="287" spans="2:9" s="31" customFormat="1">
      <c r="B287" s="41">
        <f t="shared" ref="B287:B293" si="20">+B286+0.01</f>
        <v>9.01</v>
      </c>
      <c r="C287" s="18" t="s">
        <v>85</v>
      </c>
      <c r="D287" s="16">
        <f>1207.53+626.3+60</f>
        <v>1893.83</v>
      </c>
      <c r="E287" s="20" t="s">
        <v>14</v>
      </c>
      <c r="F287" s="16"/>
      <c r="G287" s="14">
        <f t="shared" ref="G287:G293" si="21">ROUND(F287*D287,2)</f>
        <v>0</v>
      </c>
      <c r="H287" s="21"/>
      <c r="I287" s="16"/>
    </row>
    <row r="288" spans="2:9" s="31" customFormat="1">
      <c r="B288" s="41">
        <f t="shared" si="20"/>
        <v>9.02</v>
      </c>
      <c r="C288" s="18" t="s">
        <v>86</v>
      </c>
      <c r="D288" s="16">
        <v>202</v>
      </c>
      <c r="E288" s="20" t="s">
        <v>14</v>
      </c>
      <c r="F288" s="16"/>
      <c r="G288" s="14">
        <f t="shared" si="21"/>
        <v>0</v>
      </c>
      <c r="H288" s="21"/>
      <c r="I288" s="16"/>
    </row>
    <row r="289" spans="2:9" s="31" customFormat="1">
      <c r="B289" s="41">
        <f t="shared" si="20"/>
        <v>9.0299999999999994</v>
      </c>
      <c r="C289" s="18" t="s">
        <v>87</v>
      </c>
      <c r="D289" s="16">
        <v>249.06</v>
      </c>
      <c r="E289" s="20" t="s">
        <v>14</v>
      </c>
      <c r="F289" s="16"/>
      <c r="G289" s="14">
        <f t="shared" si="21"/>
        <v>0</v>
      </c>
      <c r="H289" s="21"/>
      <c r="I289" s="16"/>
    </row>
    <row r="290" spans="2:9" s="31" customFormat="1">
      <c r="B290" s="41">
        <f t="shared" si="20"/>
        <v>9.0399999999999991</v>
      </c>
      <c r="C290" s="18" t="s">
        <v>980</v>
      </c>
      <c r="D290" s="16">
        <v>782.22</v>
      </c>
      <c r="E290" s="20" t="s">
        <v>14</v>
      </c>
      <c r="F290" s="16"/>
      <c r="G290" s="14">
        <f t="shared" si="21"/>
        <v>0</v>
      </c>
      <c r="H290" s="21"/>
      <c r="I290" s="16"/>
    </row>
    <row r="291" spans="2:9" s="31" customFormat="1">
      <c r="B291" s="41">
        <f t="shared" si="20"/>
        <v>9.0499999999999989</v>
      </c>
      <c r="C291" s="18" t="s">
        <v>247</v>
      </c>
      <c r="D291" s="16">
        <v>233.04</v>
      </c>
      <c r="E291" s="20" t="s">
        <v>14</v>
      </c>
      <c r="F291" s="112"/>
      <c r="G291" s="14">
        <f t="shared" si="21"/>
        <v>0</v>
      </c>
      <c r="H291" s="21"/>
      <c r="I291" s="16"/>
    </row>
    <row r="292" spans="2:9" s="31" customFormat="1">
      <c r="B292" s="41">
        <f t="shared" si="20"/>
        <v>9.0599999999999987</v>
      </c>
      <c r="C292" s="108" t="s">
        <v>1433</v>
      </c>
      <c r="D292" s="16">
        <v>129.88</v>
      </c>
      <c r="E292" s="20" t="s">
        <v>15</v>
      </c>
      <c r="F292" s="107"/>
      <c r="G292" s="14">
        <f t="shared" si="21"/>
        <v>0</v>
      </c>
      <c r="H292" s="21"/>
      <c r="I292" s="115"/>
    </row>
    <row r="293" spans="2:9" s="31" customFormat="1">
      <c r="B293" s="41">
        <f t="shared" si="20"/>
        <v>9.0699999999999985</v>
      </c>
      <c r="C293" s="18" t="s">
        <v>248</v>
      </c>
      <c r="D293" s="16">
        <f>92.55+3.19</f>
        <v>95.74</v>
      </c>
      <c r="E293" s="20" t="s">
        <v>15</v>
      </c>
      <c r="F293" s="16"/>
      <c r="G293" s="14">
        <f t="shared" si="21"/>
        <v>0</v>
      </c>
      <c r="H293" s="21"/>
      <c r="I293" s="115"/>
    </row>
    <row r="294" spans="2:9" s="31" customFormat="1">
      <c r="B294" s="41"/>
      <c r="C294" s="18"/>
      <c r="D294" s="16"/>
      <c r="E294" s="20" t="s">
        <v>140</v>
      </c>
      <c r="F294" s="16"/>
      <c r="G294" s="233"/>
      <c r="H294" s="21">
        <f>SUM(G287:G293)</f>
        <v>0</v>
      </c>
      <c r="I294" s="115"/>
    </row>
    <row r="295" spans="2:9" s="31" customFormat="1">
      <c r="B295" s="39">
        <v>10</v>
      </c>
      <c r="C295" s="22" t="s">
        <v>250</v>
      </c>
      <c r="D295" s="16"/>
      <c r="E295" s="20" t="s">
        <v>140</v>
      </c>
      <c r="F295" s="16"/>
      <c r="G295" s="14"/>
      <c r="H295" s="21"/>
      <c r="I295" s="16"/>
    </row>
    <row r="296" spans="2:9" s="31" customFormat="1">
      <c r="B296" s="41">
        <f>+B295+0.01</f>
        <v>10.01</v>
      </c>
      <c r="C296" s="18" t="s">
        <v>88</v>
      </c>
      <c r="D296" s="16">
        <v>2917.1</v>
      </c>
      <c r="E296" s="20" t="s">
        <v>14</v>
      </c>
      <c r="F296" s="16"/>
      <c r="G296" s="14">
        <f>ROUND(F296*D296,2)</f>
        <v>0</v>
      </c>
      <c r="H296" s="21"/>
      <c r="I296" s="16"/>
    </row>
    <row r="297" spans="2:9" s="31" customFormat="1">
      <c r="B297" s="41">
        <f>+B296+0.01</f>
        <v>10.02</v>
      </c>
      <c r="C297" s="18" t="s">
        <v>315</v>
      </c>
      <c r="D297" s="16">
        <v>30.7</v>
      </c>
      <c r="E297" s="20" t="s">
        <v>14</v>
      </c>
      <c r="F297" s="16"/>
      <c r="G297" s="14">
        <f>ROUND(F297*D297,2)</f>
        <v>0</v>
      </c>
      <c r="H297" s="21"/>
      <c r="I297" s="16"/>
    </row>
    <row r="298" spans="2:9" s="31" customFormat="1">
      <c r="B298" s="41">
        <f>+B297+0.01</f>
        <v>10.029999999999999</v>
      </c>
      <c r="C298" s="18" t="s">
        <v>89</v>
      </c>
      <c r="D298" s="16">
        <f>870.76+31.22</f>
        <v>901.98</v>
      </c>
      <c r="E298" s="20" t="s">
        <v>15</v>
      </c>
      <c r="F298" s="16"/>
      <c r="G298" s="14">
        <f>ROUND(F298*D298,2)</f>
        <v>0</v>
      </c>
      <c r="H298" s="21"/>
      <c r="I298" s="16"/>
    </row>
    <row r="299" spans="2:9" s="31" customFormat="1">
      <c r="B299" s="41">
        <f>+B298+0.01</f>
        <v>10.039999999999999</v>
      </c>
      <c r="C299" s="18" t="s">
        <v>90</v>
      </c>
      <c r="D299" s="16">
        <v>3902.01</v>
      </c>
      <c r="E299" s="20" t="s">
        <v>14</v>
      </c>
      <c r="F299" s="16"/>
      <c r="G299" s="14">
        <f>ROUND(F299*D299,2)</f>
        <v>0</v>
      </c>
      <c r="H299" s="21"/>
      <c r="I299" s="16"/>
    </row>
    <row r="300" spans="2:9" s="31" customFormat="1">
      <c r="B300" s="41"/>
      <c r="C300" s="18"/>
      <c r="D300" s="16"/>
      <c r="E300" s="20" t="s">
        <v>140</v>
      </c>
      <c r="F300" s="16"/>
      <c r="G300" s="32"/>
      <c r="H300" s="21">
        <f>SUM(G296:G299)</f>
        <v>0</v>
      </c>
      <c r="I300" s="16"/>
    </row>
    <row r="301" spans="2:9" s="31" customFormat="1">
      <c r="B301" s="39">
        <v>11</v>
      </c>
      <c r="C301" s="22" t="s">
        <v>251</v>
      </c>
      <c r="D301" s="16"/>
      <c r="E301" s="20" t="s">
        <v>140</v>
      </c>
      <c r="F301" s="239"/>
      <c r="G301" s="14"/>
      <c r="H301" s="21"/>
      <c r="I301" s="16"/>
    </row>
    <row r="302" spans="2:9" s="31" customFormat="1" ht="37.5">
      <c r="B302" s="41">
        <f t="shared" ref="B302:B317" si="22">+B301+0.01</f>
        <v>11.01</v>
      </c>
      <c r="C302" s="18" t="s">
        <v>1434</v>
      </c>
      <c r="D302" s="16">
        <v>1</v>
      </c>
      <c r="E302" s="20" t="s">
        <v>13</v>
      </c>
      <c r="F302" s="16"/>
      <c r="G302" s="14">
        <f t="shared" ref="G302:G317" si="23">ROUND(F302*D302,2)</f>
        <v>0</v>
      </c>
      <c r="H302" s="21"/>
      <c r="I302" s="16"/>
    </row>
    <row r="303" spans="2:9" s="31" customFormat="1" ht="37.5">
      <c r="B303" s="41">
        <f t="shared" si="22"/>
        <v>11.02</v>
      </c>
      <c r="C303" s="18" t="s">
        <v>1435</v>
      </c>
      <c r="D303" s="16">
        <v>2</v>
      </c>
      <c r="E303" s="20" t="s">
        <v>13</v>
      </c>
      <c r="F303" s="16"/>
      <c r="G303" s="14">
        <f t="shared" si="23"/>
        <v>0</v>
      </c>
      <c r="H303" s="21"/>
      <c r="I303" s="16"/>
    </row>
    <row r="304" spans="2:9" s="31" customFormat="1" ht="37.5">
      <c r="B304" s="41">
        <f t="shared" si="22"/>
        <v>11.03</v>
      </c>
      <c r="C304" s="18" t="s">
        <v>1436</v>
      </c>
      <c r="D304" s="16">
        <v>2</v>
      </c>
      <c r="E304" s="20" t="s">
        <v>13</v>
      </c>
      <c r="F304" s="16"/>
      <c r="G304" s="14">
        <f t="shared" si="23"/>
        <v>0</v>
      </c>
      <c r="H304" s="21"/>
      <c r="I304" s="16"/>
    </row>
    <row r="305" spans="2:9" s="31" customFormat="1" ht="37.5">
      <c r="B305" s="41">
        <f t="shared" si="22"/>
        <v>11.04</v>
      </c>
      <c r="C305" s="18" t="s">
        <v>1437</v>
      </c>
      <c r="D305" s="16">
        <v>1</v>
      </c>
      <c r="E305" s="20" t="s">
        <v>13</v>
      </c>
      <c r="F305" s="16"/>
      <c r="G305" s="14">
        <f t="shared" si="23"/>
        <v>0</v>
      </c>
      <c r="H305" s="21"/>
      <c r="I305" s="16"/>
    </row>
    <row r="306" spans="2:9" s="31" customFormat="1" ht="37.5">
      <c r="B306" s="41">
        <f t="shared" si="22"/>
        <v>11.049999999999999</v>
      </c>
      <c r="C306" s="18" t="s">
        <v>1438</v>
      </c>
      <c r="D306" s="16">
        <v>2</v>
      </c>
      <c r="E306" s="20" t="s">
        <v>13</v>
      </c>
      <c r="F306" s="16"/>
      <c r="G306" s="14">
        <f t="shared" si="23"/>
        <v>0</v>
      </c>
      <c r="H306" s="21"/>
      <c r="I306" s="16"/>
    </row>
    <row r="307" spans="2:9" s="31" customFormat="1" ht="37.5">
      <c r="B307" s="41">
        <f t="shared" si="22"/>
        <v>11.059999999999999</v>
      </c>
      <c r="C307" s="18" t="s">
        <v>1439</v>
      </c>
      <c r="D307" s="16">
        <v>3</v>
      </c>
      <c r="E307" s="20" t="s">
        <v>13</v>
      </c>
      <c r="F307" s="16"/>
      <c r="G307" s="14">
        <f t="shared" si="23"/>
        <v>0</v>
      </c>
      <c r="H307" s="21"/>
      <c r="I307" s="16"/>
    </row>
    <row r="308" spans="2:9" s="31" customFormat="1" ht="37.5">
      <c r="B308" s="41">
        <f t="shared" si="22"/>
        <v>11.069999999999999</v>
      </c>
      <c r="C308" s="18" t="s">
        <v>1440</v>
      </c>
      <c r="D308" s="16">
        <v>4</v>
      </c>
      <c r="E308" s="20" t="s">
        <v>13</v>
      </c>
      <c r="F308" s="16"/>
      <c r="G308" s="14">
        <f t="shared" si="23"/>
        <v>0</v>
      </c>
      <c r="H308" s="21"/>
      <c r="I308" s="16"/>
    </row>
    <row r="309" spans="2:9" s="31" customFormat="1" ht="37.5">
      <c r="B309" s="41">
        <f t="shared" si="22"/>
        <v>11.079999999999998</v>
      </c>
      <c r="C309" s="18" t="s">
        <v>1441</v>
      </c>
      <c r="D309" s="16">
        <v>5</v>
      </c>
      <c r="E309" s="20" t="s">
        <v>13</v>
      </c>
      <c r="F309" s="16"/>
      <c r="G309" s="14">
        <f t="shared" si="23"/>
        <v>0</v>
      </c>
      <c r="H309" s="21"/>
      <c r="I309" s="16"/>
    </row>
    <row r="310" spans="2:9" s="31" customFormat="1" ht="37.5">
      <c r="B310" s="41">
        <f t="shared" si="22"/>
        <v>11.089999999999998</v>
      </c>
      <c r="C310" s="18" t="s">
        <v>1442</v>
      </c>
      <c r="D310" s="16">
        <v>2</v>
      </c>
      <c r="E310" s="20" t="s">
        <v>13</v>
      </c>
      <c r="F310" s="16"/>
      <c r="G310" s="14">
        <f t="shared" si="23"/>
        <v>0</v>
      </c>
      <c r="H310" s="21"/>
      <c r="I310" s="16"/>
    </row>
    <row r="311" spans="2:9" s="31" customFormat="1" ht="37.5">
      <c r="B311" s="41">
        <f t="shared" si="22"/>
        <v>11.099999999999998</v>
      </c>
      <c r="C311" s="18" t="s">
        <v>1443</v>
      </c>
      <c r="D311" s="16">
        <v>2</v>
      </c>
      <c r="E311" s="20" t="s">
        <v>13</v>
      </c>
      <c r="F311" s="16"/>
      <c r="G311" s="14">
        <f t="shared" si="23"/>
        <v>0</v>
      </c>
      <c r="H311" s="21"/>
      <c r="I311" s="16"/>
    </row>
    <row r="312" spans="2:9" s="31" customFormat="1" ht="37.5">
      <c r="B312" s="41">
        <f t="shared" si="22"/>
        <v>11.109999999999998</v>
      </c>
      <c r="C312" s="18" t="s">
        <v>1444</v>
      </c>
      <c r="D312" s="16">
        <v>1</v>
      </c>
      <c r="E312" s="20" t="s">
        <v>13</v>
      </c>
      <c r="F312" s="16"/>
      <c r="G312" s="14">
        <f t="shared" si="23"/>
        <v>0</v>
      </c>
      <c r="H312" s="21"/>
      <c r="I312" s="16"/>
    </row>
    <row r="313" spans="2:9" s="31" customFormat="1" ht="37.5">
      <c r="B313" s="41">
        <f t="shared" si="22"/>
        <v>11.119999999999997</v>
      </c>
      <c r="C313" s="18" t="s">
        <v>1445</v>
      </c>
      <c r="D313" s="16">
        <v>2</v>
      </c>
      <c r="E313" s="20" t="s">
        <v>13</v>
      </c>
      <c r="F313" s="16"/>
      <c r="G313" s="14">
        <f t="shared" si="23"/>
        <v>0</v>
      </c>
      <c r="H313" s="21"/>
      <c r="I313" s="16"/>
    </row>
    <row r="314" spans="2:9" s="31" customFormat="1" ht="37.5">
      <c r="B314" s="41">
        <f t="shared" si="22"/>
        <v>11.129999999999997</v>
      </c>
      <c r="C314" s="18" t="s">
        <v>1446</v>
      </c>
      <c r="D314" s="16">
        <v>1</v>
      </c>
      <c r="E314" s="20" t="s">
        <v>13</v>
      </c>
      <c r="F314" s="16"/>
      <c r="G314" s="14">
        <f t="shared" si="23"/>
        <v>0</v>
      </c>
      <c r="H314" s="21"/>
      <c r="I314" s="16"/>
    </row>
    <row r="315" spans="2:9" s="31" customFormat="1" ht="37.5">
      <c r="B315" s="41">
        <f t="shared" si="22"/>
        <v>11.139999999999997</v>
      </c>
      <c r="C315" s="18" t="s">
        <v>1447</v>
      </c>
      <c r="D315" s="16">
        <v>1</v>
      </c>
      <c r="E315" s="20" t="s">
        <v>13</v>
      </c>
      <c r="F315" s="16"/>
      <c r="G315" s="14">
        <f t="shared" si="23"/>
        <v>0</v>
      </c>
      <c r="H315" s="21"/>
      <c r="I315" s="16"/>
    </row>
    <row r="316" spans="2:9" s="31" customFormat="1" ht="37.5">
      <c r="B316" s="41">
        <f t="shared" si="22"/>
        <v>11.149999999999997</v>
      </c>
      <c r="C316" s="18" t="s">
        <v>1448</v>
      </c>
      <c r="D316" s="16">
        <v>1</v>
      </c>
      <c r="E316" s="20" t="s">
        <v>13</v>
      </c>
      <c r="F316" s="16"/>
      <c r="G316" s="14">
        <f t="shared" si="23"/>
        <v>0</v>
      </c>
      <c r="H316" s="21"/>
      <c r="I316" s="16"/>
    </row>
    <row r="317" spans="2:9" s="31" customFormat="1" ht="37.5">
      <c r="B317" s="41">
        <f t="shared" si="22"/>
        <v>11.159999999999997</v>
      </c>
      <c r="C317" s="18" t="s">
        <v>1449</v>
      </c>
      <c r="D317" s="16">
        <v>2</v>
      </c>
      <c r="E317" s="20" t="s">
        <v>13</v>
      </c>
      <c r="F317" s="16"/>
      <c r="G317" s="14">
        <f t="shared" si="23"/>
        <v>0</v>
      </c>
      <c r="H317" s="21"/>
      <c r="I317" s="16"/>
    </row>
    <row r="318" spans="2:9" s="31" customFormat="1">
      <c r="B318" s="429"/>
      <c r="C318" s="22" t="s">
        <v>882</v>
      </c>
      <c r="D318" s="427"/>
      <c r="E318" s="428"/>
      <c r="F318" s="239"/>
      <c r="G318" s="14"/>
      <c r="H318" s="21"/>
      <c r="I318" s="16"/>
    </row>
    <row r="319" spans="2:9" s="31" customFormat="1">
      <c r="B319" s="41">
        <f>+B317+0.01</f>
        <v>11.169999999999996</v>
      </c>
      <c r="C319" s="18" t="s">
        <v>1450</v>
      </c>
      <c r="D319" s="16">
        <v>1</v>
      </c>
      <c r="E319" s="20" t="s">
        <v>13</v>
      </c>
      <c r="F319" s="16"/>
      <c r="G319" s="14">
        <f t="shared" ref="G319:G350" si="24">ROUND(F319*D319,2)</f>
        <v>0</v>
      </c>
      <c r="H319" s="21"/>
      <c r="I319" s="16"/>
    </row>
    <row r="320" spans="2:9" s="31" customFormat="1">
      <c r="B320" s="41">
        <f t="shared" ref="B320:B351" si="25">+B319+0.01</f>
        <v>11.179999999999996</v>
      </c>
      <c r="C320" s="18" t="s">
        <v>1451</v>
      </c>
      <c r="D320" s="16">
        <v>1</v>
      </c>
      <c r="E320" s="20" t="s">
        <v>13</v>
      </c>
      <c r="F320" s="16"/>
      <c r="G320" s="14">
        <f t="shared" si="24"/>
        <v>0</v>
      </c>
      <c r="H320" s="21"/>
      <c r="I320" s="16"/>
    </row>
    <row r="321" spans="2:9" s="31" customFormat="1">
      <c r="B321" s="41">
        <f t="shared" si="25"/>
        <v>11.189999999999996</v>
      </c>
      <c r="C321" s="18" t="s">
        <v>1452</v>
      </c>
      <c r="D321" s="16">
        <v>1</v>
      </c>
      <c r="E321" s="20" t="s">
        <v>13</v>
      </c>
      <c r="F321" s="16"/>
      <c r="G321" s="14">
        <f t="shared" si="24"/>
        <v>0</v>
      </c>
      <c r="H321" s="21"/>
      <c r="I321" s="16"/>
    </row>
    <row r="322" spans="2:9" s="31" customFormat="1">
      <c r="B322" s="41">
        <f t="shared" si="25"/>
        <v>11.199999999999996</v>
      </c>
      <c r="C322" s="18" t="s">
        <v>1453</v>
      </c>
      <c r="D322" s="16">
        <v>1</v>
      </c>
      <c r="E322" s="20" t="s">
        <v>13</v>
      </c>
      <c r="F322" s="16"/>
      <c r="G322" s="14">
        <f t="shared" si="24"/>
        <v>0</v>
      </c>
      <c r="H322" s="21"/>
      <c r="I322" s="16"/>
    </row>
    <row r="323" spans="2:9" s="31" customFormat="1">
      <c r="B323" s="41">
        <f t="shared" si="25"/>
        <v>11.209999999999996</v>
      </c>
      <c r="C323" s="18" t="s">
        <v>1454</v>
      </c>
      <c r="D323" s="16">
        <v>1</v>
      </c>
      <c r="E323" s="20" t="s">
        <v>13</v>
      </c>
      <c r="F323" s="16"/>
      <c r="G323" s="14">
        <f t="shared" si="24"/>
        <v>0</v>
      </c>
      <c r="H323" s="21"/>
      <c r="I323" s="16"/>
    </row>
    <row r="324" spans="2:9" s="31" customFormat="1">
      <c r="B324" s="41">
        <f t="shared" si="25"/>
        <v>11.219999999999995</v>
      </c>
      <c r="C324" s="18" t="s">
        <v>1455</v>
      </c>
      <c r="D324" s="16">
        <v>1</v>
      </c>
      <c r="E324" s="20" t="s">
        <v>13</v>
      </c>
      <c r="F324" s="16"/>
      <c r="G324" s="14">
        <f t="shared" si="24"/>
        <v>0</v>
      </c>
      <c r="H324" s="21"/>
      <c r="I324" s="16"/>
    </row>
    <row r="325" spans="2:9" s="31" customFormat="1">
      <c r="B325" s="41">
        <f t="shared" si="25"/>
        <v>11.229999999999995</v>
      </c>
      <c r="C325" s="18" t="s">
        <v>1456</v>
      </c>
      <c r="D325" s="16">
        <v>1</v>
      </c>
      <c r="E325" s="20" t="s">
        <v>13</v>
      </c>
      <c r="F325" s="16"/>
      <c r="G325" s="14">
        <f t="shared" si="24"/>
        <v>0</v>
      </c>
      <c r="H325" s="21"/>
      <c r="I325" s="16"/>
    </row>
    <row r="326" spans="2:9" s="31" customFormat="1">
      <c r="B326" s="41">
        <f t="shared" si="25"/>
        <v>11.239999999999995</v>
      </c>
      <c r="C326" s="18" t="s">
        <v>1456</v>
      </c>
      <c r="D326" s="16">
        <v>1</v>
      </c>
      <c r="E326" s="20" t="s">
        <v>13</v>
      </c>
      <c r="F326" s="16"/>
      <c r="G326" s="14">
        <f t="shared" si="24"/>
        <v>0</v>
      </c>
      <c r="H326" s="21"/>
      <c r="I326" s="16"/>
    </row>
    <row r="327" spans="2:9" s="31" customFormat="1">
      <c r="B327" s="41">
        <f t="shared" si="25"/>
        <v>11.249999999999995</v>
      </c>
      <c r="C327" s="18" t="s">
        <v>1457</v>
      </c>
      <c r="D327" s="16">
        <v>1</v>
      </c>
      <c r="E327" s="20" t="s">
        <v>13</v>
      </c>
      <c r="F327" s="16"/>
      <c r="G327" s="14">
        <f t="shared" si="24"/>
        <v>0</v>
      </c>
      <c r="H327" s="21"/>
      <c r="I327" s="16"/>
    </row>
    <row r="328" spans="2:9" s="31" customFormat="1">
      <c r="B328" s="41">
        <f t="shared" si="25"/>
        <v>11.259999999999994</v>
      </c>
      <c r="C328" s="18" t="s">
        <v>1458</v>
      </c>
      <c r="D328" s="16">
        <v>1</v>
      </c>
      <c r="E328" s="20" t="s">
        <v>13</v>
      </c>
      <c r="F328" s="16"/>
      <c r="G328" s="14">
        <f t="shared" si="24"/>
        <v>0</v>
      </c>
      <c r="H328" s="21"/>
      <c r="I328" s="16"/>
    </row>
    <row r="329" spans="2:9" s="31" customFormat="1">
      <c r="B329" s="41">
        <f t="shared" si="25"/>
        <v>11.269999999999994</v>
      </c>
      <c r="C329" s="18" t="s">
        <v>1459</v>
      </c>
      <c r="D329" s="16">
        <v>1</v>
      </c>
      <c r="E329" s="20" t="s">
        <v>13</v>
      </c>
      <c r="F329" s="16"/>
      <c r="G329" s="14">
        <f t="shared" si="24"/>
        <v>0</v>
      </c>
      <c r="H329" s="21"/>
      <c r="I329" s="16"/>
    </row>
    <row r="330" spans="2:9" s="31" customFormat="1">
      <c r="B330" s="41">
        <f t="shared" si="25"/>
        <v>11.279999999999994</v>
      </c>
      <c r="C330" s="18" t="s">
        <v>1460</v>
      </c>
      <c r="D330" s="16">
        <v>1</v>
      </c>
      <c r="E330" s="20" t="s">
        <v>13</v>
      </c>
      <c r="F330" s="16"/>
      <c r="G330" s="14">
        <f t="shared" si="24"/>
        <v>0</v>
      </c>
      <c r="H330" s="21"/>
      <c r="I330" s="16"/>
    </row>
    <row r="331" spans="2:9" s="31" customFormat="1">
      <c r="B331" s="41">
        <f t="shared" si="25"/>
        <v>11.289999999999994</v>
      </c>
      <c r="C331" s="18" t="s">
        <v>1461</v>
      </c>
      <c r="D331" s="16">
        <v>1</v>
      </c>
      <c r="E331" s="20" t="s">
        <v>13</v>
      </c>
      <c r="F331" s="16"/>
      <c r="G331" s="14">
        <f t="shared" si="24"/>
        <v>0</v>
      </c>
      <c r="H331" s="21"/>
      <c r="I331" s="16"/>
    </row>
    <row r="332" spans="2:9" s="31" customFormat="1">
      <c r="B332" s="41">
        <f t="shared" si="25"/>
        <v>11.299999999999994</v>
      </c>
      <c r="C332" s="18" t="s">
        <v>1462</v>
      </c>
      <c r="D332" s="16">
        <v>1</v>
      </c>
      <c r="E332" s="20" t="s">
        <v>13</v>
      </c>
      <c r="F332" s="16"/>
      <c r="G332" s="14">
        <f t="shared" si="24"/>
        <v>0</v>
      </c>
      <c r="H332" s="21"/>
      <c r="I332" s="16"/>
    </row>
    <row r="333" spans="2:9" s="31" customFormat="1">
      <c r="B333" s="41">
        <f t="shared" si="25"/>
        <v>11.309999999999993</v>
      </c>
      <c r="C333" s="18" t="s">
        <v>1463</v>
      </c>
      <c r="D333" s="16">
        <v>1</v>
      </c>
      <c r="E333" s="20" t="s">
        <v>13</v>
      </c>
      <c r="F333" s="16"/>
      <c r="G333" s="14">
        <f t="shared" si="24"/>
        <v>0</v>
      </c>
      <c r="H333" s="21"/>
      <c r="I333" s="16"/>
    </row>
    <row r="334" spans="2:9" s="31" customFormat="1">
      <c r="B334" s="41">
        <f t="shared" si="25"/>
        <v>11.319999999999993</v>
      </c>
      <c r="C334" s="18" t="s">
        <v>1464</v>
      </c>
      <c r="D334" s="16">
        <v>1</v>
      </c>
      <c r="E334" s="20" t="s">
        <v>13</v>
      </c>
      <c r="F334" s="16"/>
      <c r="G334" s="14">
        <f t="shared" si="24"/>
        <v>0</v>
      </c>
      <c r="H334" s="21"/>
      <c r="I334" s="16"/>
    </row>
    <row r="335" spans="2:9" s="31" customFormat="1">
      <c r="B335" s="41">
        <f t="shared" si="25"/>
        <v>11.329999999999993</v>
      </c>
      <c r="C335" s="18" t="s">
        <v>1465</v>
      </c>
      <c r="D335" s="16">
        <v>1</v>
      </c>
      <c r="E335" s="20" t="s">
        <v>13</v>
      </c>
      <c r="F335" s="16"/>
      <c r="G335" s="14">
        <f t="shared" si="24"/>
        <v>0</v>
      </c>
      <c r="H335" s="21"/>
      <c r="I335" s="16"/>
    </row>
    <row r="336" spans="2:9" s="31" customFormat="1">
      <c r="B336" s="41">
        <f t="shared" si="25"/>
        <v>11.339999999999993</v>
      </c>
      <c r="C336" s="18" t="s">
        <v>1466</v>
      </c>
      <c r="D336" s="16">
        <v>1</v>
      </c>
      <c r="E336" s="20" t="s">
        <v>13</v>
      </c>
      <c r="F336" s="16"/>
      <c r="G336" s="14">
        <f t="shared" si="24"/>
        <v>0</v>
      </c>
      <c r="H336" s="21"/>
      <c r="I336" s="16"/>
    </row>
    <row r="337" spans="2:9" s="31" customFormat="1">
      <c r="B337" s="41">
        <f t="shared" si="25"/>
        <v>11.349999999999993</v>
      </c>
      <c r="C337" s="18" t="s">
        <v>1467</v>
      </c>
      <c r="D337" s="16">
        <v>1</v>
      </c>
      <c r="E337" s="20" t="s">
        <v>13</v>
      </c>
      <c r="F337" s="16"/>
      <c r="G337" s="14">
        <f t="shared" si="24"/>
        <v>0</v>
      </c>
      <c r="H337" s="21"/>
      <c r="I337" s="16"/>
    </row>
    <row r="338" spans="2:9" s="31" customFormat="1">
      <c r="B338" s="41">
        <f t="shared" si="25"/>
        <v>11.359999999999992</v>
      </c>
      <c r="C338" s="18" t="s">
        <v>1468</v>
      </c>
      <c r="D338" s="16">
        <v>1</v>
      </c>
      <c r="E338" s="20" t="s">
        <v>13</v>
      </c>
      <c r="F338" s="16"/>
      <c r="G338" s="14">
        <f t="shared" si="24"/>
        <v>0</v>
      </c>
      <c r="H338" s="21"/>
      <c r="I338" s="16"/>
    </row>
    <row r="339" spans="2:9" s="31" customFormat="1">
      <c r="B339" s="41">
        <f t="shared" si="25"/>
        <v>11.369999999999992</v>
      </c>
      <c r="C339" s="18" t="s">
        <v>1469</v>
      </c>
      <c r="D339" s="16">
        <v>1</v>
      </c>
      <c r="E339" s="20" t="s">
        <v>13</v>
      </c>
      <c r="F339" s="16"/>
      <c r="G339" s="14">
        <f t="shared" si="24"/>
        <v>0</v>
      </c>
      <c r="H339" s="21"/>
      <c r="I339" s="16"/>
    </row>
    <row r="340" spans="2:9" s="31" customFormat="1">
      <c r="B340" s="41">
        <f t="shared" si="25"/>
        <v>11.379999999999992</v>
      </c>
      <c r="C340" s="18" t="s">
        <v>1470</v>
      </c>
      <c r="D340" s="16">
        <v>1</v>
      </c>
      <c r="E340" s="20" t="s">
        <v>13</v>
      </c>
      <c r="F340" s="16"/>
      <c r="G340" s="14">
        <f t="shared" si="24"/>
        <v>0</v>
      </c>
      <c r="H340" s="21"/>
      <c r="I340" s="16"/>
    </row>
    <row r="341" spans="2:9" s="31" customFormat="1">
      <c r="B341" s="41">
        <f t="shared" si="25"/>
        <v>11.389999999999992</v>
      </c>
      <c r="C341" s="18" t="s">
        <v>1471</v>
      </c>
      <c r="D341" s="16">
        <v>1</v>
      </c>
      <c r="E341" s="20" t="s">
        <v>13</v>
      </c>
      <c r="F341" s="16"/>
      <c r="G341" s="14">
        <f t="shared" si="24"/>
        <v>0</v>
      </c>
      <c r="H341" s="21"/>
      <c r="I341" s="16"/>
    </row>
    <row r="342" spans="2:9" s="31" customFormat="1">
      <c r="B342" s="41">
        <f t="shared" si="25"/>
        <v>11.399999999999991</v>
      </c>
      <c r="C342" s="18" t="s">
        <v>1472</v>
      </c>
      <c r="D342" s="16">
        <v>1</v>
      </c>
      <c r="E342" s="20" t="s">
        <v>13</v>
      </c>
      <c r="F342" s="16"/>
      <c r="G342" s="14">
        <f t="shared" si="24"/>
        <v>0</v>
      </c>
      <c r="H342" s="21"/>
      <c r="I342" s="16"/>
    </row>
    <row r="343" spans="2:9" s="31" customFormat="1">
      <c r="B343" s="41">
        <f t="shared" si="25"/>
        <v>11.409999999999991</v>
      </c>
      <c r="C343" s="18" t="s">
        <v>1473</v>
      </c>
      <c r="D343" s="16">
        <v>1</v>
      </c>
      <c r="E343" s="20" t="s">
        <v>13</v>
      </c>
      <c r="F343" s="16"/>
      <c r="G343" s="14">
        <f t="shared" si="24"/>
        <v>0</v>
      </c>
      <c r="H343" s="21"/>
      <c r="I343" s="16"/>
    </row>
    <row r="344" spans="2:9" s="31" customFormat="1">
      <c r="B344" s="41">
        <f t="shared" si="25"/>
        <v>11.419999999999991</v>
      </c>
      <c r="C344" s="18" t="s">
        <v>1474</v>
      </c>
      <c r="D344" s="16">
        <v>1</v>
      </c>
      <c r="E344" s="20" t="s">
        <v>13</v>
      </c>
      <c r="F344" s="16"/>
      <c r="G344" s="14">
        <f t="shared" si="24"/>
        <v>0</v>
      </c>
      <c r="H344" s="21"/>
      <c r="I344" s="16"/>
    </row>
    <row r="345" spans="2:9" s="31" customFormat="1">
      <c r="B345" s="41">
        <f t="shared" si="25"/>
        <v>11.429999999999991</v>
      </c>
      <c r="C345" s="18" t="s">
        <v>1475</v>
      </c>
      <c r="D345" s="16">
        <v>1</v>
      </c>
      <c r="E345" s="20" t="s">
        <v>13</v>
      </c>
      <c r="F345" s="16"/>
      <c r="G345" s="14">
        <f t="shared" si="24"/>
        <v>0</v>
      </c>
      <c r="H345" s="21"/>
      <c r="I345" s="16"/>
    </row>
    <row r="346" spans="2:9" s="31" customFormat="1">
      <c r="B346" s="41">
        <f t="shared" si="25"/>
        <v>11.439999999999991</v>
      </c>
      <c r="C346" s="18" t="s">
        <v>1476</v>
      </c>
      <c r="D346" s="16">
        <v>1</v>
      </c>
      <c r="E346" s="20" t="s">
        <v>13</v>
      </c>
      <c r="F346" s="16"/>
      <c r="G346" s="14">
        <f t="shared" si="24"/>
        <v>0</v>
      </c>
      <c r="H346" s="21"/>
      <c r="I346" s="16"/>
    </row>
    <row r="347" spans="2:9" s="31" customFormat="1">
      <c r="B347" s="41">
        <f t="shared" si="25"/>
        <v>11.44999999999999</v>
      </c>
      <c r="C347" s="18" t="s">
        <v>1477</v>
      </c>
      <c r="D347" s="16">
        <v>1</v>
      </c>
      <c r="E347" s="20" t="s">
        <v>13</v>
      </c>
      <c r="F347" s="16"/>
      <c r="G347" s="14">
        <f t="shared" si="24"/>
        <v>0</v>
      </c>
      <c r="H347" s="21"/>
      <c r="I347" s="16"/>
    </row>
    <row r="348" spans="2:9" s="31" customFormat="1">
      <c r="B348" s="41">
        <f t="shared" si="25"/>
        <v>11.45999999999999</v>
      </c>
      <c r="C348" s="18" t="s">
        <v>1478</v>
      </c>
      <c r="D348" s="16">
        <v>1</v>
      </c>
      <c r="E348" s="20" t="s">
        <v>13</v>
      </c>
      <c r="F348" s="16"/>
      <c r="G348" s="14">
        <f t="shared" si="24"/>
        <v>0</v>
      </c>
      <c r="H348" s="21"/>
      <c r="I348" s="16"/>
    </row>
    <row r="349" spans="2:9" s="31" customFormat="1">
      <c r="B349" s="41">
        <f t="shared" si="25"/>
        <v>11.46999999999999</v>
      </c>
      <c r="C349" s="18" t="s">
        <v>1479</v>
      </c>
      <c r="D349" s="16">
        <v>1</v>
      </c>
      <c r="E349" s="20" t="s">
        <v>13</v>
      </c>
      <c r="F349" s="16"/>
      <c r="G349" s="14">
        <f t="shared" si="24"/>
        <v>0</v>
      </c>
      <c r="H349" s="21"/>
      <c r="I349" s="16"/>
    </row>
    <row r="350" spans="2:9" s="31" customFormat="1">
      <c r="B350" s="41">
        <f t="shared" si="25"/>
        <v>11.47999999999999</v>
      </c>
      <c r="C350" s="18" t="s">
        <v>1480</v>
      </c>
      <c r="D350" s="16">
        <v>1</v>
      </c>
      <c r="E350" s="20" t="s">
        <v>13</v>
      </c>
      <c r="F350" s="16"/>
      <c r="G350" s="14">
        <f t="shared" si="24"/>
        <v>0</v>
      </c>
      <c r="H350" s="21"/>
      <c r="I350" s="16"/>
    </row>
    <row r="351" spans="2:9" s="31" customFormat="1">
      <c r="B351" s="41">
        <f t="shared" si="25"/>
        <v>11.48999999999999</v>
      </c>
      <c r="C351" s="18" t="s">
        <v>1481</v>
      </c>
      <c r="D351" s="16">
        <v>1</v>
      </c>
      <c r="E351" s="20" t="s">
        <v>13</v>
      </c>
      <c r="F351" s="16"/>
      <c r="G351" s="14">
        <f t="shared" ref="G351:G372" si="26">ROUND(F351*D351,2)</f>
        <v>0</v>
      </c>
      <c r="H351" s="21"/>
      <c r="I351" s="16"/>
    </row>
    <row r="352" spans="2:9" s="31" customFormat="1">
      <c r="B352" s="41">
        <f t="shared" ref="B352:B372" si="27">+B351+0.01</f>
        <v>11.499999999999989</v>
      </c>
      <c r="C352" s="18" t="s">
        <v>1482</v>
      </c>
      <c r="D352" s="16">
        <v>1</v>
      </c>
      <c r="E352" s="20" t="s">
        <v>13</v>
      </c>
      <c r="F352" s="16"/>
      <c r="G352" s="14">
        <f t="shared" si="26"/>
        <v>0</v>
      </c>
      <c r="H352" s="21"/>
      <c r="I352" s="16"/>
    </row>
    <row r="353" spans="2:9" s="31" customFormat="1">
      <c r="B353" s="41">
        <f t="shared" si="27"/>
        <v>11.509999999999989</v>
      </c>
      <c r="C353" s="18" t="s">
        <v>1483</v>
      </c>
      <c r="D353" s="16">
        <v>1</v>
      </c>
      <c r="E353" s="20" t="s">
        <v>13</v>
      </c>
      <c r="F353" s="16"/>
      <c r="G353" s="14">
        <f t="shared" si="26"/>
        <v>0</v>
      </c>
      <c r="H353" s="21"/>
      <c r="I353" s="16"/>
    </row>
    <row r="354" spans="2:9" s="31" customFormat="1">
      <c r="B354" s="41">
        <f t="shared" si="27"/>
        <v>11.519999999999989</v>
      </c>
      <c r="C354" s="18" t="s">
        <v>1484</v>
      </c>
      <c r="D354" s="16">
        <v>1</v>
      </c>
      <c r="E354" s="20" t="s">
        <v>13</v>
      </c>
      <c r="F354" s="16"/>
      <c r="G354" s="14">
        <f t="shared" si="26"/>
        <v>0</v>
      </c>
      <c r="H354" s="21"/>
      <c r="I354" s="16"/>
    </row>
    <row r="355" spans="2:9" s="31" customFormat="1">
      <c r="B355" s="41">
        <f t="shared" si="27"/>
        <v>11.529999999999989</v>
      </c>
      <c r="C355" s="18" t="s">
        <v>1485</v>
      </c>
      <c r="D355" s="16">
        <v>1</v>
      </c>
      <c r="E355" s="20" t="s">
        <v>13</v>
      </c>
      <c r="F355" s="16"/>
      <c r="G355" s="14">
        <f t="shared" si="26"/>
        <v>0</v>
      </c>
      <c r="H355" s="21"/>
      <c r="I355" s="16"/>
    </row>
    <row r="356" spans="2:9" s="31" customFormat="1">
      <c r="B356" s="41">
        <f t="shared" si="27"/>
        <v>11.539999999999988</v>
      </c>
      <c r="C356" s="18" t="s">
        <v>1486</v>
      </c>
      <c r="D356" s="16">
        <v>1</v>
      </c>
      <c r="E356" s="20" t="s">
        <v>13</v>
      </c>
      <c r="F356" s="16"/>
      <c r="G356" s="14">
        <f t="shared" si="26"/>
        <v>0</v>
      </c>
      <c r="H356" s="21"/>
      <c r="I356" s="16"/>
    </row>
    <row r="357" spans="2:9" s="31" customFormat="1">
      <c r="B357" s="41">
        <f t="shared" si="27"/>
        <v>11.549999999999988</v>
      </c>
      <c r="C357" s="18" t="s">
        <v>1487</v>
      </c>
      <c r="D357" s="16">
        <v>1</v>
      </c>
      <c r="E357" s="20" t="s">
        <v>13</v>
      </c>
      <c r="F357" s="16"/>
      <c r="G357" s="14">
        <f t="shared" si="26"/>
        <v>0</v>
      </c>
      <c r="H357" s="21"/>
      <c r="I357" s="16"/>
    </row>
    <row r="358" spans="2:9" s="31" customFormat="1">
      <c r="B358" s="41">
        <f t="shared" si="27"/>
        <v>11.559999999999988</v>
      </c>
      <c r="C358" s="18" t="s">
        <v>1488</v>
      </c>
      <c r="D358" s="16">
        <v>1</v>
      </c>
      <c r="E358" s="20" t="s">
        <v>13</v>
      </c>
      <c r="F358" s="16"/>
      <c r="G358" s="14">
        <f t="shared" si="26"/>
        <v>0</v>
      </c>
      <c r="H358" s="21"/>
      <c r="I358" s="16"/>
    </row>
    <row r="359" spans="2:9" s="31" customFormat="1">
      <c r="B359" s="41">
        <f t="shared" si="27"/>
        <v>11.569999999999988</v>
      </c>
      <c r="C359" s="18" t="s">
        <v>1489</v>
      </c>
      <c r="D359" s="16">
        <v>1</v>
      </c>
      <c r="E359" s="20" t="s">
        <v>13</v>
      </c>
      <c r="F359" s="16"/>
      <c r="G359" s="14">
        <f t="shared" si="26"/>
        <v>0</v>
      </c>
      <c r="H359" s="21"/>
      <c r="I359" s="16"/>
    </row>
    <row r="360" spans="2:9" s="31" customFormat="1">
      <c r="B360" s="41">
        <f t="shared" si="27"/>
        <v>11.579999999999988</v>
      </c>
      <c r="C360" s="18" t="s">
        <v>1490</v>
      </c>
      <c r="D360" s="16">
        <v>1</v>
      </c>
      <c r="E360" s="20" t="s">
        <v>13</v>
      </c>
      <c r="F360" s="16"/>
      <c r="G360" s="14">
        <f t="shared" si="26"/>
        <v>0</v>
      </c>
      <c r="H360" s="21"/>
      <c r="I360" s="16"/>
    </row>
    <row r="361" spans="2:9" s="31" customFormat="1" ht="24" customHeight="1">
      <c r="B361" s="41">
        <f t="shared" si="27"/>
        <v>11.589999999999987</v>
      </c>
      <c r="C361" s="18" t="s">
        <v>1491</v>
      </c>
      <c r="D361" s="16">
        <v>1</v>
      </c>
      <c r="E361" s="20" t="s">
        <v>13</v>
      </c>
      <c r="F361" s="16"/>
      <c r="G361" s="14">
        <f t="shared" si="26"/>
        <v>0</v>
      </c>
      <c r="H361" s="21"/>
      <c r="I361" s="16"/>
    </row>
    <row r="362" spans="2:9" s="31" customFormat="1" ht="42" customHeight="1">
      <c r="B362" s="41">
        <f t="shared" si="27"/>
        <v>11.599999999999987</v>
      </c>
      <c r="C362" s="18" t="s">
        <v>1492</v>
      </c>
      <c r="D362" s="16">
        <v>1</v>
      </c>
      <c r="E362" s="20" t="s">
        <v>13</v>
      </c>
      <c r="F362" s="16"/>
      <c r="G362" s="14">
        <f t="shared" si="26"/>
        <v>0</v>
      </c>
      <c r="H362" s="21"/>
      <c r="I362" s="16"/>
    </row>
    <row r="363" spans="2:9" s="31" customFormat="1">
      <c r="B363" s="41">
        <f t="shared" si="27"/>
        <v>11.609999999999987</v>
      </c>
      <c r="C363" s="18" t="s">
        <v>1493</v>
      </c>
      <c r="D363" s="16">
        <v>1</v>
      </c>
      <c r="E363" s="20" t="s">
        <v>13</v>
      </c>
      <c r="F363" s="16"/>
      <c r="G363" s="14">
        <f t="shared" si="26"/>
        <v>0</v>
      </c>
      <c r="H363" s="21"/>
      <c r="I363" s="16"/>
    </row>
    <row r="364" spans="2:9" s="31" customFormat="1">
      <c r="B364" s="41">
        <f t="shared" si="27"/>
        <v>11.619999999999987</v>
      </c>
      <c r="C364" s="18" t="s">
        <v>1494</v>
      </c>
      <c r="D364" s="16">
        <v>1</v>
      </c>
      <c r="E364" s="20" t="s">
        <v>13</v>
      </c>
      <c r="F364" s="16"/>
      <c r="G364" s="14">
        <f t="shared" si="26"/>
        <v>0</v>
      </c>
      <c r="H364" s="21"/>
      <c r="I364" s="16"/>
    </row>
    <row r="365" spans="2:9" s="31" customFormat="1" ht="39" customHeight="1">
      <c r="B365" s="41">
        <f t="shared" si="27"/>
        <v>11.629999999999987</v>
      </c>
      <c r="C365" s="18" t="s">
        <v>1495</v>
      </c>
      <c r="D365" s="16">
        <v>1</v>
      </c>
      <c r="E365" s="20" t="s">
        <v>13</v>
      </c>
      <c r="F365" s="16"/>
      <c r="G365" s="14">
        <f t="shared" si="26"/>
        <v>0</v>
      </c>
      <c r="H365" s="21"/>
      <c r="I365" s="16"/>
    </row>
    <row r="366" spans="2:9" s="31" customFormat="1">
      <c r="B366" s="41">
        <f t="shared" si="27"/>
        <v>11.639999999999986</v>
      </c>
      <c r="C366" s="18" t="s">
        <v>1496</v>
      </c>
      <c r="D366" s="16">
        <v>16</v>
      </c>
      <c r="E366" s="20" t="s">
        <v>13</v>
      </c>
      <c r="F366" s="16"/>
      <c r="G366" s="14">
        <f t="shared" si="26"/>
        <v>0</v>
      </c>
      <c r="H366" s="21"/>
      <c r="I366" s="16"/>
    </row>
    <row r="367" spans="2:9" s="31" customFormat="1">
      <c r="B367" s="41">
        <f t="shared" si="27"/>
        <v>11.649999999999986</v>
      </c>
      <c r="C367" s="18" t="s">
        <v>1497</v>
      </c>
      <c r="D367" s="16">
        <v>12</v>
      </c>
      <c r="E367" s="20" t="s">
        <v>13</v>
      </c>
      <c r="F367" s="16"/>
      <c r="G367" s="14">
        <f t="shared" si="26"/>
        <v>0</v>
      </c>
      <c r="H367" s="21"/>
      <c r="I367" s="16"/>
    </row>
    <row r="368" spans="2:9" s="31" customFormat="1">
      <c r="B368" s="41">
        <f t="shared" si="27"/>
        <v>11.659999999999986</v>
      </c>
      <c r="C368" s="18" t="s">
        <v>1498</v>
      </c>
      <c r="D368" s="16">
        <v>14</v>
      </c>
      <c r="E368" s="20" t="s">
        <v>13</v>
      </c>
      <c r="F368" s="16"/>
      <c r="G368" s="14">
        <f t="shared" si="26"/>
        <v>0</v>
      </c>
      <c r="H368" s="21"/>
      <c r="I368" s="16"/>
    </row>
    <row r="369" spans="2:9" s="31" customFormat="1">
      <c r="B369" s="41">
        <f t="shared" si="27"/>
        <v>11.669999999999986</v>
      </c>
      <c r="C369" s="18" t="s">
        <v>1499</v>
      </c>
      <c r="D369" s="16">
        <v>1</v>
      </c>
      <c r="E369" s="20" t="s">
        <v>13</v>
      </c>
      <c r="F369" s="16"/>
      <c r="G369" s="14">
        <f t="shared" si="26"/>
        <v>0</v>
      </c>
      <c r="H369" s="21"/>
      <c r="I369" s="16"/>
    </row>
    <row r="370" spans="2:9" s="31" customFormat="1">
      <c r="B370" s="41">
        <f t="shared" si="27"/>
        <v>11.679999999999986</v>
      </c>
      <c r="C370" s="18" t="s">
        <v>1500</v>
      </c>
      <c r="D370" s="16">
        <v>1</v>
      </c>
      <c r="E370" s="20" t="s">
        <v>13</v>
      </c>
      <c r="F370" s="16"/>
      <c r="G370" s="14">
        <f t="shared" si="26"/>
        <v>0</v>
      </c>
      <c r="H370" s="21"/>
      <c r="I370" s="16"/>
    </row>
    <row r="371" spans="2:9" s="31" customFormat="1">
      <c r="B371" s="41">
        <f t="shared" si="27"/>
        <v>11.689999999999985</v>
      </c>
      <c r="C371" s="18" t="s">
        <v>1501</v>
      </c>
      <c r="D371" s="16">
        <v>12</v>
      </c>
      <c r="E371" s="20" t="s">
        <v>13</v>
      </c>
      <c r="F371" s="16"/>
      <c r="G371" s="14">
        <f t="shared" si="26"/>
        <v>0</v>
      </c>
      <c r="H371" s="21"/>
      <c r="I371" s="16"/>
    </row>
    <row r="372" spans="2:9" s="31" customFormat="1">
      <c r="B372" s="41">
        <f t="shared" si="27"/>
        <v>11.699999999999985</v>
      </c>
      <c r="C372" s="18" t="s">
        <v>153</v>
      </c>
      <c r="D372" s="16">
        <v>9</v>
      </c>
      <c r="E372" s="20" t="s">
        <v>13</v>
      </c>
      <c r="F372" s="16"/>
      <c r="G372" s="14">
        <f t="shared" si="26"/>
        <v>0</v>
      </c>
      <c r="H372" s="21"/>
      <c r="I372" s="16"/>
    </row>
    <row r="373" spans="2:9" s="31" customFormat="1">
      <c r="B373" s="39"/>
      <c r="C373" s="22"/>
      <c r="D373" s="16"/>
      <c r="E373" s="20"/>
      <c r="F373" s="239"/>
      <c r="G373" s="14"/>
      <c r="H373" s="21">
        <f>SUM(G302:G372)</f>
        <v>0</v>
      </c>
      <c r="I373" s="16"/>
    </row>
    <row r="374" spans="2:9" s="31" customFormat="1">
      <c r="B374" s="39">
        <v>12</v>
      </c>
      <c r="C374" s="22" t="s">
        <v>114</v>
      </c>
      <c r="D374" s="16"/>
      <c r="E374" s="20" t="s">
        <v>140</v>
      </c>
      <c r="F374" s="16"/>
      <c r="G374" s="14"/>
      <c r="H374" s="21"/>
      <c r="I374" s="16"/>
    </row>
    <row r="375" spans="2:9" s="31" customFormat="1">
      <c r="B375" s="41">
        <f>+B374+0.01</f>
        <v>12.01</v>
      </c>
      <c r="C375" s="18" t="s">
        <v>252</v>
      </c>
      <c r="D375" s="16">
        <v>566.02</v>
      </c>
      <c r="E375" s="20" t="s">
        <v>17</v>
      </c>
      <c r="F375" s="16"/>
      <c r="G375" s="14">
        <f>ROUND(F375*D375,2)</f>
        <v>0</v>
      </c>
      <c r="H375" s="21"/>
      <c r="I375" s="16"/>
    </row>
    <row r="376" spans="2:9" s="31" customFormat="1">
      <c r="B376" s="41">
        <f>+B375+0.01</f>
        <v>12.02</v>
      </c>
      <c r="C376" s="18" t="s">
        <v>136</v>
      </c>
      <c r="D376" s="16">
        <v>483.41</v>
      </c>
      <c r="E376" s="20" t="s">
        <v>17</v>
      </c>
      <c r="F376" s="16"/>
      <c r="G376" s="14">
        <f>ROUND(F376*D376,2)</f>
        <v>0</v>
      </c>
      <c r="H376" s="21"/>
      <c r="I376" s="16"/>
    </row>
    <row r="377" spans="2:9" s="31" customFormat="1">
      <c r="B377" s="41">
        <f>+B376+0.01</f>
        <v>12.03</v>
      </c>
      <c r="C377" s="18" t="s">
        <v>253</v>
      </c>
      <c r="D377" s="16">
        <v>35.51</v>
      </c>
      <c r="E377" s="20" t="s">
        <v>17</v>
      </c>
      <c r="F377" s="16"/>
      <c r="G377" s="14">
        <f>ROUND(F377*D377,2)</f>
        <v>0</v>
      </c>
      <c r="H377" s="21"/>
      <c r="I377" s="16"/>
    </row>
    <row r="378" spans="2:9" s="31" customFormat="1">
      <c r="B378" s="41">
        <f>+B377+0.01</f>
        <v>12.04</v>
      </c>
      <c r="C378" s="18" t="s">
        <v>91</v>
      </c>
      <c r="D378" s="16">
        <v>17.28</v>
      </c>
      <c r="E378" s="20" t="s">
        <v>17</v>
      </c>
      <c r="F378" s="16"/>
      <c r="G378" s="14">
        <f>ROUND(F378*D378,2)</f>
        <v>0</v>
      </c>
      <c r="H378" s="21"/>
      <c r="I378" s="16"/>
    </row>
    <row r="379" spans="2:9" s="31" customFormat="1">
      <c r="B379" s="41"/>
      <c r="C379" s="18"/>
      <c r="D379" s="16"/>
      <c r="E379" s="20" t="s">
        <v>140</v>
      </c>
      <c r="F379" s="16"/>
      <c r="G379" s="32"/>
      <c r="H379" s="21">
        <f>SUM(G374:G378)</f>
        <v>0</v>
      </c>
      <c r="I379" s="16"/>
    </row>
    <row r="380" spans="2:9" s="31" customFormat="1">
      <c r="B380" s="39">
        <v>13</v>
      </c>
      <c r="C380" s="22" t="s">
        <v>20</v>
      </c>
      <c r="D380" s="16"/>
      <c r="E380" s="20" t="s">
        <v>140</v>
      </c>
      <c r="F380" s="16"/>
      <c r="G380" s="14"/>
      <c r="H380" s="21"/>
      <c r="I380" s="16"/>
    </row>
    <row r="381" spans="2:9" s="31" customFormat="1">
      <c r="B381" s="41">
        <f t="shared" ref="B381:B403" si="28">+B380+0.01</f>
        <v>13.01</v>
      </c>
      <c r="C381" s="18" t="s">
        <v>154</v>
      </c>
      <c r="D381" s="16">
        <f>11767.76+1003.37+2278.63+233.04+58.32</f>
        <v>15341.120000000003</v>
      </c>
      <c r="E381" s="20" t="s">
        <v>14</v>
      </c>
      <c r="F381" s="16"/>
      <c r="G381" s="14">
        <f t="shared" ref="G381:G403" si="29">ROUND(F381*D381,2)</f>
        <v>0</v>
      </c>
      <c r="H381" s="21"/>
      <c r="I381" s="16"/>
    </row>
    <row r="382" spans="2:9" s="31" customFormat="1">
      <c r="B382" s="41">
        <f t="shared" si="28"/>
        <v>13.02</v>
      </c>
      <c r="C382" s="18" t="s">
        <v>155</v>
      </c>
      <c r="D382" s="16">
        <v>3824.32</v>
      </c>
      <c r="E382" s="20" t="s">
        <v>14</v>
      </c>
      <c r="F382" s="16"/>
      <c r="G382" s="14">
        <f t="shared" si="29"/>
        <v>0</v>
      </c>
      <c r="H382" s="21"/>
      <c r="I382" s="16"/>
    </row>
    <row r="383" spans="2:9" s="31" customFormat="1" ht="112.5">
      <c r="B383" s="512">
        <f t="shared" si="28"/>
        <v>13.03</v>
      </c>
      <c r="C383" s="18" t="s">
        <v>876</v>
      </c>
      <c r="D383" s="16">
        <v>2914.07</v>
      </c>
      <c r="E383" s="20" t="s">
        <v>14</v>
      </c>
      <c r="F383" s="16"/>
      <c r="G383" s="14">
        <f t="shared" si="29"/>
        <v>0</v>
      </c>
      <c r="H383" s="21"/>
      <c r="I383" s="16"/>
    </row>
    <row r="384" spans="2:9" s="31" customFormat="1" ht="131.25">
      <c r="B384" s="512">
        <f t="shared" si="28"/>
        <v>13.04</v>
      </c>
      <c r="C384" s="18" t="s">
        <v>877</v>
      </c>
      <c r="D384" s="16">
        <v>2134.9699999999998</v>
      </c>
      <c r="E384" s="20" t="s">
        <v>14</v>
      </c>
      <c r="F384" s="16"/>
      <c r="G384" s="14">
        <f t="shared" si="29"/>
        <v>0</v>
      </c>
      <c r="H384" s="21"/>
      <c r="I384" s="16"/>
    </row>
    <row r="385" spans="2:9" s="31" customFormat="1" ht="112.5">
      <c r="B385" s="512">
        <f t="shared" si="28"/>
        <v>13.049999999999999</v>
      </c>
      <c r="C385" s="18" t="s">
        <v>878</v>
      </c>
      <c r="D385" s="16">
        <f>308.93*0.35</f>
        <v>108.1255</v>
      </c>
      <c r="E385" s="20" t="s">
        <v>14</v>
      </c>
      <c r="F385" s="16"/>
      <c r="G385" s="14">
        <f t="shared" si="29"/>
        <v>0</v>
      </c>
      <c r="H385" s="21"/>
      <c r="I385" s="16"/>
    </row>
    <row r="386" spans="2:9" s="31" customFormat="1">
      <c r="B386" s="41">
        <f t="shared" si="28"/>
        <v>13.059999999999999</v>
      </c>
      <c r="C386" s="18" t="s">
        <v>883</v>
      </c>
      <c r="D386" s="16">
        <f>1499.7-22.8-36.68-D388</f>
        <v>1380.74</v>
      </c>
      <c r="E386" s="20" t="s">
        <v>14</v>
      </c>
      <c r="F386" s="16"/>
      <c r="G386" s="14">
        <f t="shared" si="29"/>
        <v>0</v>
      </c>
      <c r="H386" s="21"/>
      <c r="I386" s="16"/>
    </row>
    <row r="387" spans="2:9" s="31" customFormat="1">
      <c r="B387" s="41">
        <f t="shared" si="28"/>
        <v>13.069999999999999</v>
      </c>
      <c r="C387" s="18" t="s">
        <v>884</v>
      </c>
      <c r="D387" s="16">
        <f>1063.66-59.48</f>
        <v>1004.1800000000001</v>
      </c>
      <c r="E387" s="20" t="s">
        <v>14</v>
      </c>
      <c r="F387" s="16"/>
      <c r="G387" s="14">
        <f t="shared" si="29"/>
        <v>0</v>
      </c>
      <c r="H387" s="21"/>
      <c r="I387" s="16"/>
    </row>
    <row r="388" spans="2:9" s="31" customFormat="1">
      <c r="B388" s="41">
        <f t="shared" si="28"/>
        <v>13.079999999999998</v>
      </c>
      <c r="C388" s="18" t="s">
        <v>885</v>
      </c>
      <c r="D388" s="16">
        <f>36.68+22.8</f>
        <v>59.480000000000004</v>
      </c>
      <c r="E388" s="20" t="s">
        <v>14</v>
      </c>
      <c r="F388" s="16"/>
      <c r="G388" s="14">
        <f t="shared" si="29"/>
        <v>0</v>
      </c>
      <c r="H388" s="21"/>
      <c r="I388" s="16"/>
    </row>
    <row r="389" spans="2:9" s="31" customFormat="1" ht="37.5">
      <c r="B389" s="41">
        <f t="shared" si="28"/>
        <v>13.089999999999998</v>
      </c>
      <c r="C389" s="18" t="s">
        <v>886</v>
      </c>
      <c r="D389" s="16">
        <f>36.68+22.8</f>
        <v>59.480000000000004</v>
      </c>
      <c r="E389" s="20" t="s">
        <v>14</v>
      </c>
      <c r="F389" s="16"/>
      <c r="G389" s="14">
        <f t="shared" si="29"/>
        <v>0</v>
      </c>
      <c r="H389" s="21"/>
      <c r="I389" s="16"/>
    </row>
    <row r="390" spans="2:9" s="31" customFormat="1">
      <c r="B390" s="41">
        <f t="shared" si="28"/>
        <v>13.099999999999998</v>
      </c>
      <c r="C390" s="18" t="s">
        <v>887</v>
      </c>
      <c r="D390" s="16">
        <v>233.04</v>
      </c>
      <c r="E390" s="20" t="s">
        <v>14</v>
      </c>
      <c r="F390" s="16"/>
      <c r="G390" s="14">
        <f t="shared" si="29"/>
        <v>0</v>
      </c>
      <c r="H390" s="21"/>
      <c r="I390" s="16"/>
    </row>
    <row r="391" spans="2:9" s="31" customFormat="1">
      <c r="B391" s="41">
        <f t="shared" si="28"/>
        <v>13.109999999999998</v>
      </c>
      <c r="C391" s="18" t="s">
        <v>156</v>
      </c>
      <c r="D391" s="16">
        <v>58.32</v>
      </c>
      <c r="E391" s="20" t="s">
        <v>14</v>
      </c>
      <c r="F391" s="16"/>
      <c r="G391" s="14">
        <f t="shared" si="29"/>
        <v>0</v>
      </c>
      <c r="H391" s="21"/>
      <c r="I391" s="16"/>
    </row>
    <row r="392" spans="2:9" s="31" customFormat="1">
      <c r="B392" s="41">
        <f t="shared" si="28"/>
        <v>13.119999999999997</v>
      </c>
      <c r="C392" s="18" t="s">
        <v>157</v>
      </c>
      <c r="D392" s="16">
        <v>2693.74</v>
      </c>
      <c r="E392" s="20" t="s">
        <v>14</v>
      </c>
      <c r="F392" s="16"/>
      <c r="G392" s="14">
        <f t="shared" si="29"/>
        <v>0</v>
      </c>
      <c r="H392" s="21"/>
      <c r="I392" s="16"/>
    </row>
    <row r="393" spans="2:9" s="31" customFormat="1">
      <c r="B393" s="41">
        <f t="shared" si="28"/>
        <v>13.129999999999997</v>
      </c>
      <c r="C393" s="18" t="s">
        <v>158</v>
      </c>
      <c r="D393" s="16">
        <f>D394+D396</f>
        <v>391.8</v>
      </c>
      <c r="E393" s="20" t="s">
        <v>14</v>
      </c>
      <c r="F393" s="16"/>
      <c r="G393" s="14">
        <f t="shared" si="29"/>
        <v>0</v>
      </c>
      <c r="H393" s="21"/>
      <c r="I393" s="16"/>
    </row>
    <row r="394" spans="2:9" s="31" customFormat="1">
      <c r="B394" s="41">
        <f t="shared" si="28"/>
        <v>13.139999999999997</v>
      </c>
      <c r="C394" s="18" t="s">
        <v>254</v>
      </c>
      <c r="D394" s="16">
        <f>273.8</f>
        <v>273.8</v>
      </c>
      <c r="E394" s="20" t="s">
        <v>14</v>
      </c>
      <c r="F394" s="16"/>
      <c r="G394" s="14">
        <f t="shared" si="29"/>
        <v>0</v>
      </c>
      <c r="H394" s="21"/>
      <c r="I394" s="16"/>
    </row>
    <row r="395" spans="2:9" s="31" customFormat="1" ht="37.5">
      <c r="B395" s="41">
        <f t="shared" si="28"/>
        <v>13.149999999999997</v>
      </c>
      <c r="C395" s="18" t="s">
        <v>255</v>
      </c>
      <c r="D395" s="16">
        <f>273.8</f>
        <v>273.8</v>
      </c>
      <c r="E395" s="20" t="s">
        <v>14</v>
      </c>
      <c r="F395" s="16"/>
      <c r="G395" s="14">
        <f t="shared" si="29"/>
        <v>0</v>
      </c>
      <c r="H395" s="21"/>
      <c r="I395" s="16"/>
    </row>
    <row r="396" spans="2:9" s="31" customFormat="1">
      <c r="B396" s="41">
        <f t="shared" si="28"/>
        <v>13.159999999999997</v>
      </c>
      <c r="C396" s="18" t="s">
        <v>159</v>
      </c>
      <c r="D396" s="16">
        <f>118</f>
        <v>118</v>
      </c>
      <c r="E396" s="20" t="s">
        <v>14</v>
      </c>
      <c r="F396" s="16"/>
      <c r="G396" s="14">
        <f t="shared" si="29"/>
        <v>0</v>
      </c>
      <c r="H396" s="21"/>
      <c r="I396" s="16"/>
    </row>
    <row r="397" spans="2:9" s="31" customFormat="1" ht="37.5">
      <c r="B397" s="41">
        <f t="shared" si="28"/>
        <v>13.169999999999996</v>
      </c>
      <c r="C397" s="18" t="s">
        <v>256</v>
      </c>
      <c r="D397" s="16">
        <f>118</f>
        <v>118</v>
      </c>
      <c r="E397" s="20" t="s">
        <v>14</v>
      </c>
      <c r="F397" s="16"/>
      <c r="G397" s="14">
        <f t="shared" si="29"/>
        <v>0</v>
      </c>
      <c r="H397" s="21"/>
      <c r="I397" s="16"/>
    </row>
    <row r="398" spans="2:9" s="31" customFormat="1" ht="37.5">
      <c r="B398" s="41">
        <f t="shared" si="28"/>
        <v>13.179999999999996</v>
      </c>
      <c r="C398" s="18" t="s">
        <v>160</v>
      </c>
      <c r="D398" s="16">
        <v>520.54999999999995</v>
      </c>
      <c r="E398" s="20" t="s">
        <v>14</v>
      </c>
      <c r="F398" s="16"/>
      <c r="G398" s="14">
        <f t="shared" si="29"/>
        <v>0</v>
      </c>
      <c r="H398" s="21"/>
      <c r="I398" s="16"/>
    </row>
    <row r="399" spans="2:9" s="31" customFormat="1" ht="39.75" customHeight="1">
      <c r="B399" s="41">
        <f t="shared" si="28"/>
        <v>13.189999999999996</v>
      </c>
      <c r="C399" s="18" t="s">
        <v>306</v>
      </c>
      <c r="D399" s="16">
        <v>520.54999999999995</v>
      </c>
      <c r="E399" s="20" t="s">
        <v>14</v>
      </c>
      <c r="F399" s="16"/>
      <c r="G399" s="14">
        <f t="shared" si="29"/>
        <v>0</v>
      </c>
      <c r="H399" s="21"/>
      <c r="I399" s="16"/>
    </row>
    <row r="400" spans="2:9" s="31" customFormat="1">
      <c r="B400" s="41">
        <f t="shared" si="28"/>
        <v>13.199999999999996</v>
      </c>
      <c r="C400" s="18" t="s">
        <v>888</v>
      </c>
      <c r="D400" s="16">
        <v>18.46</v>
      </c>
      <c r="E400" s="20" t="s">
        <v>14</v>
      </c>
      <c r="F400" s="16"/>
      <c r="G400" s="14">
        <f t="shared" si="29"/>
        <v>0</v>
      </c>
      <c r="H400" s="21"/>
      <c r="I400" s="16"/>
    </row>
    <row r="401" spans="2:9" s="31" customFormat="1">
      <c r="B401" s="41">
        <f t="shared" si="28"/>
        <v>13.209999999999996</v>
      </c>
      <c r="C401" s="18" t="s">
        <v>889</v>
      </c>
      <c r="D401" s="16">
        <v>74.75</v>
      </c>
      <c r="E401" s="20" t="s">
        <v>14</v>
      </c>
      <c r="F401" s="16"/>
      <c r="G401" s="14">
        <f t="shared" si="29"/>
        <v>0</v>
      </c>
      <c r="H401" s="21"/>
      <c r="I401" s="16"/>
    </row>
    <row r="402" spans="2:9" s="31" customFormat="1">
      <c r="B402" s="41">
        <f t="shared" si="28"/>
        <v>13.219999999999995</v>
      </c>
      <c r="C402" s="18" t="s">
        <v>890</v>
      </c>
      <c r="D402" s="16">
        <v>703.63</v>
      </c>
      <c r="E402" s="20" t="s">
        <v>14</v>
      </c>
      <c r="F402" s="16"/>
      <c r="G402" s="14">
        <f t="shared" si="29"/>
        <v>0</v>
      </c>
      <c r="H402" s="21"/>
      <c r="I402" s="16"/>
    </row>
    <row r="403" spans="2:9" s="31" customFormat="1">
      <c r="B403" s="41">
        <f t="shared" si="28"/>
        <v>13.229999999999995</v>
      </c>
      <c r="C403" s="18" t="s">
        <v>161</v>
      </c>
      <c r="D403" s="16">
        <f>30000/130</f>
        <v>230.76923076923077</v>
      </c>
      <c r="E403" s="20" t="s">
        <v>14</v>
      </c>
      <c r="F403" s="16"/>
      <c r="G403" s="14">
        <f t="shared" si="29"/>
        <v>0</v>
      </c>
      <c r="H403" s="21"/>
      <c r="I403" s="16"/>
    </row>
    <row r="404" spans="2:9" s="31" customFormat="1">
      <c r="B404" s="41"/>
      <c r="C404" s="18"/>
      <c r="D404" s="16"/>
      <c r="E404" s="20" t="s">
        <v>140</v>
      </c>
      <c r="F404" s="16"/>
      <c r="G404" s="32"/>
      <c r="H404" s="21">
        <f>SUM(G380:G403)</f>
        <v>0</v>
      </c>
      <c r="I404" s="16"/>
    </row>
    <row r="405" spans="2:9" s="31" customFormat="1">
      <c r="B405" s="217">
        <v>14</v>
      </c>
      <c r="C405" s="229" t="s">
        <v>0</v>
      </c>
      <c r="D405" s="238"/>
      <c r="E405" s="242"/>
      <c r="F405" s="238"/>
      <c r="G405" s="243"/>
      <c r="H405" s="241"/>
      <c r="I405" s="16"/>
    </row>
    <row r="406" spans="2:9" s="31" customFormat="1">
      <c r="B406" s="150">
        <f>+B405+0.01</f>
        <v>14.01</v>
      </c>
      <c r="C406" s="151" t="s">
        <v>366</v>
      </c>
      <c r="D406" s="238">
        <v>12</v>
      </c>
      <c r="E406" s="240" t="s">
        <v>144</v>
      </c>
      <c r="F406" s="238"/>
      <c r="G406" s="238">
        <f>ROUND(F406*D406,2)</f>
        <v>0</v>
      </c>
      <c r="H406" s="241"/>
      <c r="I406" s="16"/>
    </row>
    <row r="407" spans="2:9" s="31" customFormat="1">
      <c r="B407" s="150"/>
      <c r="C407" s="151"/>
      <c r="D407" s="238"/>
      <c r="E407" s="240"/>
      <c r="F407" s="238"/>
      <c r="G407" s="238"/>
      <c r="H407" s="244">
        <f>SUM(G405:G406)</f>
        <v>0</v>
      </c>
      <c r="I407" s="16"/>
    </row>
    <row r="408" spans="2:9" s="31" customFormat="1" ht="19.5" thickBot="1">
      <c r="B408" s="147"/>
      <c r="C408" s="144"/>
      <c r="D408" s="133"/>
      <c r="E408" s="145"/>
      <c r="F408" s="133"/>
      <c r="G408" s="245"/>
      <c r="H408" s="129"/>
      <c r="I408" s="16"/>
    </row>
    <row r="409" spans="2:9" s="31" customFormat="1" ht="19.5" thickBot="1">
      <c r="B409" s="218"/>
      <c r="C409" s="219" t="s">
        <v>891</v>
      </c>
      <c r="D409" s="220"/>
      <c r="E409" s="221"/>
      <c r="F409" s="220"/>
      <c r="G409" s="246"/>
      <c r="H409" s="222">
        <f>SUM(H19:H407)</f>
        <v>0</v>
      </c>
      <c r="I409" s="16"/>
    </row>
    <row r="410" spans="2:9" s="31" customFormat="1" ht="19.5" thickBot="1">
      <c r="B410" s="146"/>
      <c r="C410" s="325"/>
      <c r="D410" s="88"/>
      <c r="E410" s="131"/>
      <c r="F410" s="88"/>
      <c r="G410" s="247"/>
      <c r="H410" s="90"/>
      <c r="I410" s="16"/>
    </row>
    <row r="411" spans="2:9" s="31" customFormat="1" ht="19.5" thickBot="1">
      <c r="B411" s="394"/>
      <c r="C411" s="97" t="s">
        <v>1514</v>
      </c>
      <c r="D411" s="324"/>
      <c r="E411" s="94"/>
      <c r="F411" s="271"/>
      <c r="G411" s="238"/>
      <c r="H411" s="21"/>
      <c r="I411" s="16"/>
    </row>
    <row r="412" spans="2:9" s="31" customFormat="1">
      <c r="B412" s="395"/>
      <c r="C412" s="98"/>
      <c r="D412" s="272"/>
      <c r="E412" s="100"/>
      <c r="F412" s="236"/>
      <c r="G412" s="238"/>
      <c r="H412" s="21"/>
      <c r="I412" s="115"/>
    </row>
    <row r="413" spans="2:9" s="31" customFormat="1">
      <c r="B413" s="217">
        <v>1</v>
      </c>
      <c r="C413" s="93" t="s">
        <v>117</v>
      </c>
      <c r="D413" s="270"/>
      <c r="E413" s="273"/>
      <c r="F413" s="271"/>
      <c r="G413" s="238"/>
      <c r="H413" s="21"/>
      <c r="I413" s="115"/>
    </row>
    <row r="414" spans="2:9" s="31" customFormat="1">
      <c r="B414" s="395">
        <v>1.01</v>
      </c>
      <c r="C414" s="95" t="s">
        <v>167</v>
      </c>
      <c r="D414" s="272">
        <v>1</v>
      </c>
      <c r="E414" s="100" t="s">
        <v>28</v>
      </c>
      <c r="F414" s="236"/>
      <c r="G414" s="238">
        <f>+ROUND(F414*D414,2)</f>
        <v>0</v>
      </c>
      <c r="H414" s="21"/>
      <c r="I414" s="115"/>
    </row>
    <row r="415" spans="2:9" s="31" customFormat="1">
      <c r="B415" s="396"/>
      <c r="C415" s="95"/>
      <c r="D415" s="272"/>
      <c r="E415" s="100"/>
      <c r="F415" s="236"/>
      <c r="G415" s="238"/>
      <c r="H415" s="21">
        <f>SUM(G414)</f>
        <v>0</v>
      </c>
      <c r="I415" s="115"/>
    </row>
    <row r="416" spans="2:9" s="31" customFormat="1" ht="21.75" customHeight="1">
      <c r="B416" s="217">
        <v>2</v>
      </c>
      <c r="C416" s="93" t="s">
        <v>168</v>
      </c>
      <c r="D416" s="270"/>
      <c r="E416" s="273"/>
      <c r="F416" s="271"/>
      <c r="G416" s="238"/>
      <c r="H416" s="21"/>
      <c r="I416" s="115"/>
    </row>
    <row r="417" spans="2:9" s="31" customFormat="1">
      <c r="B417" s="395">
        <v>2.0099999999999998</v>
      </c>
      <c r="C417" s="95" t="s">
        <v>1701</v>
      </c>
      <c r="D417" s="272">
        <f>12.4*5*3.25</f>
        <v>201.5</v>
      </c>
      <c r="E417" s="100" t="s">
        <v>18</v>
      </c>
      <c r="F417" s="236"/>
      <c r="G417" s="238">
        <f t="shared" ref="G417:G424" si="30">+ROUND(F417*D417,2)</f>
        <v>0</v>
      </c>
      <c r="H417" s="270"/>
      <c r="I417" s="115"/>
    </row>
    <row r="418" spans="2:9" s="31" customFormat="1">
      <c r="B418" s="395">
        <f>+B417+0.01</f>
        <v>2.0199999999999996</v>
      </c>
      <c r="C418" s="95" t="s">
        <v>1125</v>
      </c>
      <c r="D418" s="272">
        <f>12.4*0.1*2.45</f>
        <v>3.0380000000000007</v>
      </c>
      <c r="E418" s="100" t="s">
        <v>18</v>
      </c>
      <c r="F418" s="236"/>
      <c r="G418" s="238">
        <f t="shared" si="30"/>
        <v>0</v>
      </c>
      <c r="H418" s="270"/>
      <c r="I418" s="115"/>
    </row>
    <row r="419" spans="2:9" s="31" customFormat="1">
      <c r="B419" s="395">
        <f t="shared" ref="B419:B420" si="31">+B418+0.01</f>
        <v>2.0299999999999994</v>
      </c>
      <c r="C419" s="95" t="s">
        <v>1164</v>
      </c>
      <c r="D419" s="272">
        <f>+(12.4*5*0.2)</f>
        <v>12.4</v>
      </c>
      <c r="E419" s="100" t="s">
        <v>18</v>
      </c>
      <c r="F419" s="236"/>
      <c r="G419" s="238">
        <f t="shared" si="30"/>
        <v>0</v>
      </c>
      <c r="H419" s="21"/>
      <c r="I419" s="115"/>
    </row>
    <row r="420" spans="2:9" s="31" customFormat="1">
      <c r="B420" s="395">
        <f t="shared" si="31"/>
        <v>2.0399999999999991</v>
      </c>
      <c r="C420" s="95" t="s">
        <v>169</v>
      </c>
      <c r="D420" s="272">
        <f>+(D417-D418-D419)*1.15</f>
        <v>213.97129999999996</v>
      </c>
      <c r="E420" s="100" t="s">
        <v>18</v>
      </c>
      <c r="F420" s="236"/>
      <c r="G420" s="238">
        <f t="shared" si="30"/>
        <v>0</v>
      </c>
      <c r="H420" s="21"/>
      <c r="I420" s="115"/>
    </row>
    <row r="421" spans="2:9" s="31" customFormat="1">
      <c r="B421" s="395"/>
      <c r="C421" s="95"/>
      <c r="D421" s="272"/>
      <c r="E421" s="100"/>
      <c r="F421" s="236"/>
      <c r="G421" s="238">
        <f t="shared" si="30"/>
        <v>0</v>
      </c>
      <c r="H421" s="21">
        <f>SUM(G417:G420)</f>
        <v>0</v>
      </c>
      <c r="I421" s="16"/>
    </row>
    <row r="422" spans="2:9" s="31" customFormat="1" ht="45" customHeight="1">
      <c r="B422" s="217">
        <v>3</v>
      </c>
      <c r="C422" s="93" t="s">
        <v>1240</v>
      </c>
      <c r="D422" s="270"/>
      <c r="E422" s="273"/>
      <c r="F422" s="274"/>
      <c r="G422" s="238">
        <f t="shared" si="30"/>
        <v>0</v>
      </c>
      <c r="H422" s="21"/>
      <c r="I422" s="16"/>
    </row>
    <row r="423" spans="2:9" s="31" customFormat="1">
      <c r="B423" s="395">
        <f>+B422+0.01</f>
        <v>3.01</v>
      </c>
      <c r="C423" s="95" t="s">
        <v>1689</v>
      </c>
      <c r="D423" s="272">
        <f>4.87*11.8*0.2*1.1</f>
        <v>12.642520000000003</v>
      </c>
      <c r="E423" s="100" t="s">
        <v>18</v>
      </c>
      <c r="F423" s="275"/>
      <c r="G423" s="238">
        <f t="shared" si="30"/>
        <v>0</v>
      </c>
      <c r="H423" s="270"/>
      <c r="I423" s="16"/>
    </row>
    <row r="424" spans="2:9" s="31" customFormat="1" ht="37.5">
      <c r="B424" s="395">
        <f t="shared" ref="B424:B427" si="32">+B423+0.01</f>
        <v>3.0199999999999996</v>
      </c>
      <c r="C424" s="95" t="s">
        <v>1690</v>
      </c>
      <c r="D424" s="272">
        <f>+(12.4+12.4+5+5)*0.35*0.9</f>
        <v>10.961999999999998</v>
      </c>
      <c r="E424" s="100" t="s">
        <v>18</v>
      </c>
      <c r="F424" s="236"/>
      <c r="G424" s="238">
        <f t="shared" si="30"/>
        <v>0</v>
      </c>
      <c r="H424" s="270"/>
      <c r="I424" s="16"/>
    </row>
    <row r="425" spans="2:9" s="31" customFormat="1">
      <c r="B425" s="395">
        <f t="shared" si="32"/>
        <v>3.0299999999999994</v>
      </c>
      <c r="C425" s="95" t="s">
        <v>1699</v>
      </c>
      <c r="D425" s="272">
        <f>0.2*0.4*4.87*2</f>
        <v>0.77920000000000011</v>
      </c>
      <c r="E425" s="100" t="s">
        <v>18</v>
      </c>
      <c r="F425" s="236"/>
      <c r="G425" s="238"/>
      <c r="H425" s="21"/>
      <c r="I425" s="16"/>
    </row>
    <row r="426" spans="2:9" s="31" customFormat="1">
      <c r="B426" s="395">
        <f t="shared" si="32"/>
        <v>3.0399999999999991</v>
      </c>
      <c r="C426" s="95" t="s">
        <v>1697</v>
      </c>
      <c r="D426" s="272">
        <f>+(12.4+12.4+5+5+0.8*4)*0.3*2.8</f>
        <v>31.919999999999998</v>
      </c>
      <c r="E426" s="100" t="s">
        <v>18</v>
      </c>
      <c r="F426" s="236"/>
      <c r="G426" s="238">
        <f t="shared" ref="G426:G438" si="33">+ROUND(F426*D426,2)</f>
        <v>0</v>
      </c>
      <c r="H426" s="21"/>
      <c r="I426" s="16"/>
    </row>
    <row r="427" spans="2:9" s="31" customFormat="1">
      <c r="B427" s="395">
        <f t="shared" si="32"/>
        <v>3.0499999999999989</v>
      </c>
      <c r="C427" s="95" t="s">
        <v>1698</v>
      </c>
      <c r="D427" s="272">
        <f>(12.4*5*0.15)</f>
        <v>9.2999999999999989</v>
      </c>
      <c r="E427" s="100" t="s">
        <v>18</v>
      </c>
      <c r="F427" s="236"/>
      <c r="G427" s="238">
        <f t="shared" si="33"/>
        <v>0</v>
      </c>
      <c r="H427" s="270"/>
      <c r="I427" s="16"/>
    </row>
    <row r="428" spans="2:9" s="31" customFormat="1">
      <c r="B428" s="395"/>
      <c r="C428" s="95"/>
      <c r="D428" s="272"/>
      <c r="E428" s="100"/>
      <c r="F428" s="236"/>
      <c r="G428" s="238">
        <f t="shared" si="33"/>
        <v>0</v>
      </c>
      <c r="H428" s="21">
        <f>SUM(G422:G428)</f>
        <v>0</v>
      </c>
      <c r="I428" s="16"/>
    </row>
    <row r="429" spans="2:9" s="31" customFormat="1">
      <c r="B429" s="217">
        <v>4</v>
      </c>
      <c r="C429" s="93" t="s">
        <v>170</v>
      </c>
      <c r="D429" s="270"/>
      <c r="E429" s="273"/>
      <c r="F429" s="271"/>
      <c r="G429" s="238">
        <f t="shared" si="33"/>
        <v>0</v>
      </c>
      <c r="H429" s="21"/>
      <c r="I429" s="16"/>
    </row>
    <row r="430" spans="2:9" s="31" customFormat="1">
      <c r="B430" s="395">
        <v>4.01</v>
      </c>
      <c r="C430" s="95" t="s">
        <v>48</v>
      </c>
      <c r="D430" s="272">
        <f>+(12.4+4.6+12.4+4.6+4.6*2)*2.8+(12*4.6)</f>
        <v>176.16</v>
      </c>
      <c r="E430" s="100" t="s">
        <v>14</v>
      </c>
      <c r="F430" s="236"/>
      <c r="G430" s="238">
        <f t="shared" si="33"/>
        <v>0</v>
      </c>
      <c r="H430" s="21"/>
      <c r="I430" s="16"/>
    </row>
    <row r="431" spans="2:9" s="31" customFormat="1">
      <c r="B431" s="395">
        <v>4.0199999999999996</v>
      </c>
      <c r="C431" s="95" t="s">
        <v>171</v>
      </c>
      <c r="D431" s="272">
        <f>(12*4.6)</f>
        <v>55.199999999999996</v>
      </c>
      <c r="E431" s="100" t="s">
        <v>14</v>
      </c>
      <c r="F431" s="236"/>
      <c r="G431" s="238">
        <f t="shared" si="33"/>
        <v>0</v>
      </c>
      <c r="H431" s="21"/>
      <c r="I431" s="16"/>
    </row>
    <row r="432" spans="2:9" s="31" customFormat="1">
      <c r="B432" s="395">
        <v>4.0299999999999994</v>
      </c>
      <c r="C432" s="95" t="s">
        <v>172</v>
      </c>
      <c r="D432" s="272">
        <f>(12.4*5)</f>
        <v>62</v>
      </c>
      <c r="E432" s="100" t="s">
        <v>14</v>
      </c>
      <c r="F432" s="236"/>
      <c r="G432" s="238">
        <f t="shared" si="33"/>
        <v>0</v>
      </c>
      <c r="H432" s="270"/>
      <c r="I432" s="16"/>
    </row>
    <row r="433" spans="2:9" s="31" customFormat="1">
      <c r="B433" s="396">
        <v>4.0399999999999991</v>
      </c>
      <c r="C433" s="95" t="s">
        <v>41</v>
      </c>
      <c r="D433" s="272">
        <f>+(12.4+4.6+12.4+4.6+4.6*2)*2.8</f>
        <v>120.96</v>
      </c>
      <c r="E433" s="100" t="s">
        <v>14</v>
      </c>
      <c r="F433" s="236"/>
      <c r="G433" s="238">
        <f t="shared" si="33"/>
        <v>0</v>
      </c>
      <c r="H433" s="21"/>
      <c r="I433" s="16"/>
    </row>
    <row r="434" spans="2:9" s="31" customFormat="1">
      <c r="B434" s="395">
        <v>4.0499999999999989</v>
      </c>
      <c r="C434" s="95" t="s">
        <v>30</v>
      </c>
      <c r="D434" s="272">
        <f>(12+4.6+12+4.6)</f>
        <v>33.200000000000003</v>
      </c>
      <c r="E434" s="100" t="s">
        <v>15</v>
      </c>
      <c r="F434" s="236"/>
      <c r="G434" s="238">
        <f t="shared" si="33"/>
        <v>0</v>
      </c>
      <c r="H434" s="21"/>
      <c r="I434" s="16"/>
    </row>
    <row r="435" spans="2:9" s="31" customFormat="1">
      <c r="B435" s="395">
        <v>4.0599999999999987</v>
      </c>
      <c r="C435" s="95" t="s">
        <v>19</v>
      </c>
      <c r="D435" s="272">
        <f>4.6*2+4*2.8</f>
        <v>20.399999999999999</v>
      </c>
      <c r="E435" s="100" t="s">
        <v>15</v>
      </c>
      <c r="F435" s="236"/>
      <c r="G435" s="238">
        <f t="shared" si="33"/>
        <v>0</v>
      </c>
      <c r="H435" s="21"/>
      <c r="I435" s="16"/>
    </row>
    <row r="436" spans="2:9" s="31" customFormat="1">
      <c r="B436" s="395"/>
      <c r="C436" s="95"/>
      <c r="D436" s="272"/>
      <c r="E436" s="100"/>
      <c r="F436" s="236"/>
      <c r="G436" s="238">
        <f t="shared" si="33"/>
        <v>0</v>
      </c>
      <c r="H436" s="21">
        <f>SUM(G429:G436)</f>
        <v>0</v>
      </c>
      <c r="I436" s="16"/>
    </row>
    <row r="437" spans="2:9" s="31" customFormat="1">
      <c r="B437" s="217">
        <v>5</v>
      </c>
      <c r="C437" s="93" t="s">
        <v>1165</v>
      </c>
      <c r="D437" s="270"/>
      <c r="E437" s="94"/>
      <c r="F437" s="271"/>
      <c r="G437" s="238">
        <f t="shared" si="33"/>
        <v>0</v>
      </c>
      <c r="H437" s="21"/>
      <c r="I437" s="16"/>
    </row>
    <row r="438" spans="2:9" s="31" customFormat="1">
      <c r="B438" s="397">
        <v>5.01</v>
      </c>
      <c r="C438" s="276" t="s">
        <v>1672</v>
      </c>
      <c r="D438" s="277">
        <v>1</v>
      </c>
      <c r="E438" s="278" t="s">
        <v>13</v>
      </c>
      <c r="F438" s="279"/>
      <c r="G438" s="238">
        <f t="shared" si="33"/>
        <v>0</v>
      </c>
      <c r="H438" s="21"/>
      <c r="I438" s="16"/>
    </row>
    <row r="439" spans="2:9" s="31" customFormat="1">
      <c r="B439" s="395"/>
      <c r="C439" s="283"/>
      <c r="D439" s="281"/>
      <c r="E439" s="282"/>
      <c r="F439" s="272"/>
      <c r="G439" s="238"/>
      <c r="H439" s="21">
        <f>SUM(G438)</f>
        <v>0</v>
      </c>
      <c r="I439" s="16"/>
    </row>
    <row r="440" spans="2:9" s="31" customFormat="1" ht="19.5" thickBot="1">
      <c r="B440" s="397"/>
      <c r="C440" s="284"/>
      <c r="D440" s="285"/>
      <c r="E440" s="286"/>
      <c r="F440" s="279"/>
      <c r="G440" s="238"/>
      <c r="H440" s="21"/>
      <c r="I440" s="16"/>
    </row>
    <row r="441" spans="2:9" s="31" customFormat="1" ht="19.5" thickBot="1">
      <c r="B441" s="292"/>
      <c r="C441" s="287" t="s">
        <v>1505</v>
      </c>
      <c r="D441" s="288"/>
      <c r="E441" s="289"/>
      <c r="F441" s="290"/>
      <c r="G441" s="290"/>
      <c r="H441" s="430">
        <f>SUM(H413:H440)</f>
        <v>0</v>
      </c>
      <c r="I441" s="16"/>
    </row>
    <row r="442" spans="2:9" s="31" customFormat="1" ht="19.5" thickBot="1">
      <c r="B442" s="92"/>
      <c r="C442" s="105"/>
      <c r="D442" s="94"/>
      <c r="E442" s="94"/>
      <c r="F442" s="16"/>
      <c r="G442" s="14"/>
      <c r="H442" s="21"/>
      <c r="I442" s="16"/>
    </row>
    <row r="443" spans="2:9" s="31" customFormat="1" ht="19.5" thickBot="1">
      <c r="B443" s="136"/>
      <c r="C443" s="97" t="s">
        <v>1243</v>
      </c>
      <c r="D443" s="137"/>
      <c r="E443" s="94"/>
      <c r="F443" s="16"/>
      <c r="G443" s="14"/>
      <c r="H443" s="21"/>
      <c r="I443" s="16"/>
    </row>
    <row r="444" spans="2:9" s="31" customFormat="1">
      <c r="B444" s="92"/>
      <c r="C444" s="105"/>
      <c r="D444" s="94"/>
      <c r="E444" s="94"/>
      <c r="F444" s="16"/>
      <c r="G444" s="14"/>
      <c r="H444" s="21"/>
      <c r="I444" s="16"/>
    </row>
    <row r="445" spans="2:9" s="31" customFormat="1">
      <c r="B445" s="92">
        <v>1</v>
      </c>
      <c r="C445" s="93" t="s">
        <v>188</v>
      </c>
      <c r="D445" s="94"/>
      <c r="E445" s="94"/>
      <c r="F445" s="16"/>
      <c r="G445" s="14"/>
      <c r="H445" s="21"/>
      <c r="I445" s="16"/>
    </row>
    <row r="446" spans="2:9" s="31" customFormat="1" ht="37.5">
      <c r="B446" s="395">
        <f>+B445+0.01</f>
        <v>1.01</v>
      </c>
      <c r="C446" s="283" t="s">
        <v>1258</v>
      </c>
      <c r="D446" s="293">
        <v>1.47</v>
      </c>
      <c r="E446" s="282" t="s">
        <v>18</v>
      </c>
      <c r="F446" s="236"/>
      <c r="G446" s="14">
        <f>+ROUND(F446*D446,2)</f>
        <v>0</v>
      </c>
      <c r="H446" s="21"/>
      <c r="I446" s="16"/>
    </row>
    <row r="447" spans="2:9" s="31" customFormat="1" ht="37.5">
      <c r="B447" s="395">
        <f>+B446+0.01</f>
        <v>1.02</v>
      </c>
      <c r="C447" s="95" t="s">
        <v>1259</v>
      </c>
      <c r="D447" s="291">
        <v>0.12</v>
      </c>
      <c r="E447" s="86" t="s">
        <v>18</v>
      </c>
      <c r="F447" s="16"/>
      <c r="G447" s="14">
        <f>ROUND(F447*D447,2)</f>
        <v>0</v>
      </c>
      <c r="H447" s="21"/>
      <c r="I447" s="16"/>
    </row>
    <row r="448" spans="2:9" s="31" customFormat="1" ht="37.5">
      <c r="B448" s="395">
        <f>+B447+0.01</f>
        <v>1.03</v>
      </c>
      <c r="C448" s="280" t="s">
        <v>1241</v>
      </c>
      <c r="D448" s="293">
        <v>0.84000000000000008</v>
      </c>
      <c r="E448" s="282" t="s">
        <v>18</v>
      </c>
      <c r="F448" s="236"/>
      <c r="G448" s="14">
        <f>+ROUND(F448*D448,2)</f>
        <v>0</v>
      </c>
      <c r="H448" s="21"/>
      <c r="I448" s="16"/>
    </row>
    <row r="449" spans="2:10" s="31" customFormat="1">
      <c r="B449" s="92"/>
      <c r="C449" s="93"/>
      <c r="D449" s="94"/>
      <c r="E449" s="94"/>
      <c r="F449" s="16"/>
      <c r="G449" s="14"/>
      <c r="H449" s="21">
        <f>SUM(G446:G448)</f>
        <v>0</v>
      </c>
      <c r="I449" s="16"/>
    </row>
    <row r="450" spans="2:10" s="31" customFormat="1">
      <c r="B450" s="92">
        <v>2</v>
      </c>
      <c r="C450" s="93" t="s">
        <v>110</v>
      </c>
      <c r="D450" s="94"/>
      <c r="E450" s="94"/>
      <c r="F450" s="16"/>
      <c r="G450" s="14"/>
      <c r="H450" s="21"/>
      <c r="I450" s="16"/>
    </row>
    <row r="451" spans="2:10" s="31" customFormat="1">
      <c r="B451" s="395">
        <f>+B450+0.01</f>
        <v>2.0099999999999998</v>
      </c>
      <c r="C451" s="95" t="s">
        <v>1242</v>
      </c>
      <c r="D451" s="291">
        <v>32.940000000000005</v>
      </c>
      <c r="E451" s="86" t="s">
        <v>14</v>
      </c>
      <c r="F451" s="16"/>
      <c r="G451" s="14">
        <f>ROUND(F451*D451,2)</f>
        <v>0</v>
      </c>
      <c r="H451" s="21"/>
      <c r="I451" s="228"/>
      <c r="J451" s="16"/>
    </row>
    <row r="452" spans="2:10" s="31" customFormat="1">
      <c r="B452" s="395">
        <f>+B451+0.01</f>
        <v>2.0199999999999996</v>
      </c>
      <c r="C452" s="95" t="s">
        <v>174</v>
      </c>
      <c r="D452" s="291">
        <v>1</v>
      </c>
      <c r="E452" s="86" t="s">
        <v>14</v>
      </c>
      <c r="F452" s="16"/>
      <c r="G452" s="14">
        <f>ROUND(F452*D452,2)</f>
        <v>0</v>
      </c>
      <c r="H452" s="21"/>
      <c r="I452" s="16"/>
    </row>
    <row r="453" spans="2:10" s="31" customFormat="1">
      <c r="B453" s="92"/>
      <c r="C453" s="93"/>
      <c r="D453" s="294"/>
      <c r="E453" s="94"/>
      <c r="F453" s="16"/>
      <c r="G453" s="14"/>
      <c r="H453" s="21">
        <f>SUM(G451:G452)</f>
        <v>0</v>
      </c>
      <c r="I453" s="16"/>
    </row>
    <row r="454" spans="2:10" s="31" customFormat="1">
      <c r="B454" s="92">
        <v>3</v>
      </c>
      <c r="C454" s="93" t="s">
        <v>175</v>
      </c>
      <c r="D454" s="294"/>
      <c r="E454" s="94" t="s">
        <v>3</v>
      </c>
      <c r="F454" s="16"/>
      <c r="G454" s="14"/>
      <c r="H454" s="21"/>
      <c r="I454" s="16"/>
    </row>
    <row r="455" spans="2:10" s="31" customFormat="1">
      <c r="B455" s="395">
        <f t="shared" ref="B455:B461" si="34">+B454+0.01</f>
        <v>3.01</v>
      </c>
      <c r="C455" s="95" t="s">
        <v>172</v>
      </c>
      <c r="D455" s="293">
        <v>12.25</v>
      </c>
      <c r="E455" s="86" t="s">
        <v>14</v>
      </c>
      <c r="F455" s="16"/>
      <c r="G455" s="14">
        <f t="shared" ref="G455:G461" si="35">ROUND(F455*D455,2)</f>
        <v>0</v>
      </c>
      <c r="H455" s="21"/>
      <c r="I455" s="16"/>
    </row>
    <row r="456" spans="2:10" s="31" customFormat="1">
      <c r="B456" s="395">
        <f t="shared" si="34"/>
        <v>3.0199999999999996</v>
      </c>
      <c r="C456" s="95" t="s">
        <v>176</v>
      </c>
      <c r="D456" s="293">
        <v>28</v>
      </c>
      <c r="E456" s="86" t="s">
        <v>14</v>
      </c>
      <c r="F456" s="16"/>
      <c r="G456" s="14">
        <f t="shared" si="35"/>
        <v>0</v>
      </c>
      <c r="H456" s="21"/>
      <c r="I456" s="16"/>
    </row>
    <row r="457" spans="2:10" s="31" customFormat="1">
      <c r="B457" s="395">
        <f t="shared" si="34"/>
        <v>3.0299999999999994</v>
      </c>
      <c r="C457" s="95" t="s">
        <v>41</v>
      </c>
      <c r="D457" s="293">
        <v>28</v>
      </c>
      <c r="E457" s="86" t="s">
        <v>14</v>
      </c>
      <c r="F457" s="16"/>
      <c r="G457" s="14">
        <f t="shared" si="35"/>
        <v>0</v>
      </c>
      <c r="H457" s="21"/>
      <c r="I457" s="16"/>
    </row>
    <row r="458" spans="2:10" s="31" customFormat="1">
      <c r="B458" s="395">
        <f t="shared" si="34"/>
        <v>3.0399999999999991</v>
      </c>
      <c r="C458" s="95" t="s">
        <v>173</v>
      </c>
      <c r="D458" s="291">
        <v>9.990000000000002</v>
      </c>
      <c r="E458" s="86" t="s">
        <v>14</v>
      </c>
      <c r="F458" s="16"/>
      <c r="G458" s="14">
        <f t="shared" si="35"/>
        <v>0</v>
      </c>
      <c r="H458" s="21"/>
      <c r="I458" s="16"/>
    </row>
    <row r="459" spans="2:10" s="31" customFormat="1">
      <c r="B459" s="395">
        <f t="shared" si="34"/>
        <v>3.0499999999999989</v>
      </c>
      <c r="C459" s="95" t="s">
        <v>19</v>
      </c>
      <c r="D459" s="293">
        <v>14</v>
      </c>
      <c r="E459" s="86" t="s">
        <v>15</v>
      </c>
      <c r="F459" s="16"/>
      <c r="G459" s="14">
        <f t="shared" si="35"/>
        <v>0</v>
      </c>
      <c r="H459" s="21"/>
      <c r="I459" s="16"/>
    </row>
    <row r="460" spans="2:10" s="31" customFormat="1">
      <c r="B460" s="395">
        <f t="shared" si="34"/>
        <v>3.0599999999999987</v>
      </c>
      <c r="C460" s="95" t="s">
        <v>308</v>
      </c>
      <c r="D460" s="293">
        <v>28</v>
      </c>
      <c r="E460" s="86" t="s">
        <v>14</v>
      </c>
      <c r="F460" s="16"/>
      <c r="G460" s="14">
        <f t="shared" si="35"/>
        <v>0</v>
      </c>
      <c r="H460" s="21"/>
      <c r="I460" s="16"/>
    </row>
    <row r="461" spans="2:10" s="31" customFormat="1">
      <c r="B461" s="395">
        <f t="shared" si="34"/>
        <v>3.0699999999999985</v>
      </c>
      <c r="C461" s="95" t="s">
        <v>1245</v>
      </c>
      <c r="D461" s="291">
        <v>1</v>
      </c>
      <c r="E461" s="86" t="s">
        <v>13</v>
      </c>
      <c r="F461" s="16"/>
      <c r="G461" s="14">
        <f t="shared" si="35"/>
        <v>0</v>
      </c>
      <c r="H461" s="21"/>
      <c r="I461" s="16"/>
    </row>
    <row r="462" spans="2:10" s="31" customFormat="1">
      <c r="B462" s="92"/>
      <c r="C462" s="93"/>
      <c r="D462" s="294"/>
      <c r="E462" s="94"/>
      <c r="F462" s="16"/>
      <c r="G462" s="14"/>
      <c r="H462" s="21">
        <f>SUM(G455:G461)</f>
        <v>0</v>
      </c>
      <c r="I462" s="16"/>
    </row>
    <row r="463" spans="2:10" s="31" customFormat="1" ht="19.5" thickBot="1">
      <c r="B463" s="124"/>
      <c r="C463" s="125"/>
      <c r="D463" s="126"/>
      <c r="E463" s="126"/>
      <c r="F463" s="127"/>
      <c r="G463" s="128"/>
      <c r="H463" s="129"/>
      <c r="I463" s="16"/>
    </row>
    <row r="464" spans="2:10" s="31" customFormat="1" ht="19.5" thickBot="1">
      <c r="B464" s="218"/>
      <c r="C464" s="219" t="s">
        <v>1244</v>
      </c>
      <c r="D464" s="220"/>
      <c r="E464" s="221"/>
      <c r="F464" s="220"/>
      <c r="G464" s="246"/>
      <c r="H464" s="222">
        <f>SUM(H449:H462)</f>
        <v>0</v>
      </c>
      <c r="I464" s="16"/>
    </row>
    <row r="465" spans="2:9" s="31" customFormat="1" ht="19.5" thickBot="1">
      <c r="B465" s="130"/>
      <c r="C465" s="325"/>
      <c r="D465" s="88"/>
      <c r="E465" s="131"/>
      <c r="F465" s="88"/>
      <c r="G465" s="89"/>
      <c r="H465" s="90"/>
      <c r="I465" s="16"/>
    </row>
    <row r="466" spans="2:9" s="31" customFormat="1" ht="38.25" thickBot="1">
      <c r="B466" s="339"/>
      <c r="C466" s="335" t="s">
        <v>1677</v>
      </c>
      <c r="D466" s="337"/>
      <c r="E466" s="336" t="s">
        <v>140</v>
      </c>
      <c r="F466" s="337"/>
      <c r="G466" s="337">
        <f>ROUND(F466*D466,2)</f>
        <v>0</v>
      </c>
      <c r="H466" s="338"/>
      <c r="I466" s="16"/>
    </row>
    <row r="467" spans="2:9" s="31" customFormat="1">
      <c r="B467" s="339"/>
      <c r="C467" s="389"/>
      <c r="D467" s="337"/>
      <c r="E467" s="336"/>
      <c r="F467" s="337"/>
      <c r="G467" s="337"/>
      <c r="H467" s="338"/>
      <c r="I467" s="16"/>
    </row>
    <row r="468" spans="2:9" s="31" customFormat="1">
      <c r="B468" s="340">
        <v>1</v>
      </c>
      <c r="C468" s="332" t="s">
        <v>36</v>
      </c>
      <c r="D468" s="337"/>
      <c r="E468" s="336" t="s">
        <v>140</v>
      </c>
      <c r="F468" s="337"/>
      <c r="G468" s="337">
        <f>ROUND(F468*D468,2)</f>
        <v>0</v>
      </c>
      <c r="H468" s="338"/>
      <c r="I468" s="16"/>
    </row>
    <row r="469" spans="2:9" s="31" customFormat="1">
      <c r="B469" s="339">
        <v>1.01</v>
      </c>
      <c r="C469" s="341" t="s">
        <v>42</v>
      </c>
      <c r="D469" s="337">
        <f>(10.83*2+4.15*5)*0.6*0.45</f>
        <v>11.450699999999999</v>
      </c>
      <c r="E469" s="336" t="s">
        <v>18</v>
      </c>
      <c r="F469" s="337"/>
      <c r="G469" s="337"/>
      <c r="H469" s="338"/>
      <c r="I469" s="16"/>
    </row>
    <row r="470" spans="2:9" s="31" customFormat="1">
      <c r="B470" s="339">
        <f>+B469+0.01</f>
        <v>1.02</v>
      </c>
      <c r="C470" s="341" t="s">
        <v>62</v>
      </c>
      <c r="D470" s="337">
        <f>SUM(D474:D475)*1.5</f>
        <v>6.8400000000000007</v>
      </c>
      <c r="E470" s="336" t="s">
        <v>18</v>
      </c>
      <c r="F470" s="337"/>
      <c r="G470" s="337">
        <f t="shared" ref="G470:G475" si="36">ROUND(F470*D470,2)</f>
        <v>0</v>
      </c>
      <c r="H470" s="338"/>
      <c r="I470" s="16"/>
    </row>
    <row r="471" spans="2:9" s="31" customFormat="1">
      <c r="B471" s="339">
        <f>+B470+0.01</f>
        <v>1.03</v>
      </c>
      <c r="C471" s="341" t="s">
        <v>65</v>
      </c>
      <c r="D471" s="337">
        <f>D469-D470</f>
        <v>4.6106999999999987</v>
      </c>
      <c r="E471" s="336" t="s">
        <v>18</v>
      </c>
      <c r="F471" s="337"/>
      <c r="G471" s="337">
        <f t="shared" si="36"/>
        <v>0</v>
      </c>
      <c r="H471" s="338"/>
      <c r="I471" s="16"/>
    </row>
    <row r="472" spans="2:9" s="31" customFormat="1">
      <c r="B472" s="339"/>
      <c r="C472" s="341"/>
      <c r="D472" s="337"/>
      <c r="E472" s="336" t="s">
        <v>140</v>
      </c>
      <c r="F472" s="337"/>
      <c r="G472" s="337">
        <f t="shared" si="36"/>
        <v>0</v>
      </c>
      <c r="H472" s="338">
        <f>SUM(G470:G471)</f>
        <v>0</v>
      </c>
      <c r="I472" s="16"/>
    </row>
    <row r="473" spans="2:9" s="31" customFormat="1">
      <c r="B473" s="340">
        <v>2</v>
      </c>
      <c r="C473" s="332" t="s">
        <v>23</v>
      </c>
      <c r="D473" s="337"/>
      <c r="E473" s="336" t="s">
        <v>140</v>
      </c>
      <c r="F473" s="337"/>
      <c r="G473" s="337">
        <f t="shared" si="36"/>
        <v>0</v>
      </c>
      <c r="H473" s="338"/>
      <c r="I473" s="16"/>
    </row>
    <row r="474" spans="2:9" s="31" customFormat="1">
      <c r="B474" s="339">
        <f>+B473+0.01</f>
        <v>2.0099999999999998</v>
      </c>
      <c r="C474" s="341" t="s">
        <v>1539</v>
      </c>
      <c r="D474" s="337">
        <v>2.4300000000000002</v>
      </c>
      <c r="E474" s="336" t="s">
        <v>18</v>
      </c>
      <c r="F474" s="337"/>
      <c r="G474" s="337">
        <f t="shared" si="36"/>
        <v>0</v>
      </c>
      <c r="H474" s="338"/>
      <c r="I474" s="16"/>
    </row>
    <row r="475" spans="2:9" s="31" customFormat="1">
      <c r="B475" s="339">
        <f t="shared" ref="B475:B481" si="37">+B474+0.01</f>
        <v>2.0199999999999996</v>
      </c>
      <c r="C475" s="341" t="s">
        <v>1540</v>
      </c>
      <c r="D475" s="337">
        <v>2.13</v>
      </c>
      <c r="E475" s="336" t="s">
        <v>18</v>
      </c>
      <c r="F475" s="337"/>
      <c r="G475" s="337">
        <f t="shared" si="36"/>
        <v>0</v>
      </c>
      <c r="H475" s="338"/>
      <c r="I475" s="16"/>
    </row>
    <row r="476" spans="2:9" s="399" customFormat="1" ht="22.5" customHeight="1">
      <c r="B476" s="339">
        <f t="shared" si="37"/>
        <v>2.0299999999999994</v>
      </c>
      <c r="C476" s="341" t="s">
        <v>1673</v>
      </c>
      <c r="D476" s="337">
        <f>+(0.2*0.4*2.3)</f>
        <v>0.18400000000000002</v>
      </c>
      <c r="E476" s="336" t="s">
        <v>18</v>
      </c>
      <c r="F476" s="337"/>
      <c r="G476" s="337"/>
      <c r="H476" s="338"/>
      <c r="I476" s="398"/>
    </row>
    <row r="477" spans="2:9" s="399" customFormat="1">
      <c r="B477" s="339">
        <f t="shared" si="37"/>
        <v>2.0399999999999991</v>
      </c>
      <c r="C477" s="341" t="s">
        <v>1674</v>
      </c>
      <c r="D477" s="337">
        <f>+(0.15*0.3*7.55*2)</f>
        <v>0.67949999999999999</v>
      </c>
      <c r="E477" s="336" t="s">
        <v>18</v>
      </c>
      <c r="F477" s="337"/>
      <c r="G477" s="337"/>
      <c r="H477" s="338"/>
      <c r="I477" s="398"/>
    </row>
    <row r="478" spans="2:9" s="399" customFormat="1">
      <c r="B478" s="339">
        <f t="shared" si="37"/>
        <v>2.0499999999999989</v>
      </c>
      <c r="C478" s="341" t="s">
        <v>1675</v>
      </c>
      <c r="D478" s="337">
        <f>+(0.2*0.4*1.9)</f>
        <v>0.15200000000000002</v>
      </c>
      <c r="E478" s="336" t="s">
        <v>18</v>
      </c>
      <c r="F478" s="337"/>
      <c r="G478" s="337"/>
      <c r="H478" s="338"/>
      <c r="I478" s="398"/>
    </row>
    <row r="479" spans="2:9" s="399" customFormat="1">
      <c r="B479" s="339">
        <f t="shared" si="37"/>
        <v>2.0599999999999987</v>
      </c>
      <c r="C479" s="341" t="s">
        <v>1676</v>
      </c>
      <c r="D479" s="337">
        <f>+(0.15*0.3)*(4+4)</f>
        <v>0.36</v>
      </c>
      <c r="E479" s="336" t="s">
        <v>18</v>
      </c>
      <c r="F479" s="337"/>
      <c r="G479" s="337"/>
      <c r="H479" s="338"/>
      <c r="I479" s="398"/>
    </row>
    <row r="480" spans="2:9" s="399" customFormat="1">
      <c r="B480" s="339">
        <f t="shared" si="37"/>
        <v>2.0699999999999985</v>
      </c>
      <c r="C480" s="341" t="s">
        <v>1541</v>
      </c>
      <c r="D480" s="337">
        <v>0.64800000000000002</v>
      </c>
      <c r="E480" s="336" t="s">
        <v>18</v>
      </c>
      <c r="F480" s="337"/>
      <c r="G480" s="337">
        <f t="shared" ref="G480:G505" si="38">ROUND(F480*D480,2)</f>
        <v>0</v>
      </c>
      <c r="H480" s="338"/>
      <c r="I480" s="337"/>
    </row>
    <row r="481" spans="2:9" s="399" customFormat="1" ht="37.5">
      <c r="B481" s="339">
        <f t="shared" si="37"/>
        <v>2.0799999999999983</v>
      </c>
      <c r="C481" s="341" t="s">
        <v>1678</v>
      </c>
      <c r="D481" s="337">
        <v>3.4559999999999995</v>
      </c>
      <c r="E481" s="336" t="s">
        <v>18</v>
      </c>
      <c r="F481" s="337"/>
      <c r="G481" s="337">
        <f t="shared" si="38"/>
        <v>0</v>
      </c>
      <c r="H481" s="338"/>
      <c r="I481" s="337"/>
    </row>
    <row r="482" spans="2:9" s="399" customFormat="1">
      <c r="B482" s="339"/>
      <c r="C482" s="341"/>
      <c r="D482" s="337"/>
      <c r="E482" s="336" t="s">
        <v>140</v>
      </c>
      <c r="F482" s="337"/>
      <c r="G482" s="337">
        <f t="shared" si="38"/>
        <v>0</v>
      </c>
      <c r="H482" s="338">
        <f>SUM(G481:G481)</f>
        <v>0</v>
      </c>
      <c r="I482" s="398"/>
    </row>
    <row r="483" spans="2:9" s="399" customFormat="1">
      <c r="B483" s="340">
        <v>3</v>
      </c>
      <c r="C483" s="332" t="s">
        <v>110</v>
      </c>
      <c r="D483" s="337"/>
      <c r="E483" s="336" t="s">
        <v>140</v>
      </c>
      <c r="F483" s="337"/>
      <c r="G483" s="337">
        <f t="shared" si="38"/>
        <v>0</v>
      </c>
      <c r="H483" s="338"/>
      <c r="I483" s="398"/>
    </row>
    <row r="484" spans="2:9" s="399" customFormat="1">
      <c r="B484" s="339">
        <v>3.01</v>
      </c>
      <c r="C484" s="341" t="s">
        <v>1537</v>
      </c>
      <c r="D484" s="337">
        <v>12.96</v>
      </c>
      <c r="E484" s="336" t="s">
        <v>14</v>
      </c>
      <c r="F484" s="337"/>
      <c r="G484" s="337">
        <f t="shared" si="38"/>
        <v>0</v>
      </c>
      <c r="H484" s="338"/>
      <c r="I484" s="398"/>
    </row>
    <row r="485" spans="2:9" s="399" customFormat="1">
      <c r="B485" s="339">
        <v>3.0199999999999996</v>
      </c>
      <c r="C485" s="341" t="s">
        <v>1538</v>
      </c>
      <c r="D485" s="337">
        <v>64.8</v>
      </c>
      <c r="E485" s="336" t="s">
        <v>14</v>
      </c>
      <c r="F485" s="337"/>
      <c r="G485" s="337">
        <f t="shared" si="38"/>
        <v>0</v>
      </c>
      <c r="H485" s="338"/>
      <c r="I485" s="398"/>
    </row>
    <row r="486" spans="2:9" s="399" customFormat="1">
      <c r="B486" s="339"/>
      <c r="C486" s="341"/>
      <c r="D486" s="337"/>
      <c r="E486" s="336" t="s">
        <v>140</v>
      </c>
      <c r="F486" s="337"/>
      <c r="G486" s="337">
        <f t="shared" si="38"/>
        <v>0</v>
      </c>
      <c r="H486" s="338">
        <f>SUM(G484:G485)</f>
        <v>0</v>
      </c>
      <c r="I486" s="398"/>
    </row>
    <row r="487" spans="2:9" s="399" customFormat="1">
      <c r="B487" s="340">
        <v>4</v>
      </c>
      <c r="C487" s="332" t="s">
        <v>22</v>
      </c>
      <c r="D487" s="337"/>
      <c r="E487" s="336" t="s">
        <v>140</v>
      </c>
      <c r="F487" s="337"/>
      <c r="G487" s="337">
        <f t="shared" si="38"/>
        <v>0</v>
      </c>
      <c r="H487" s="338"/>
      <c r="I487" s="398"/>
    </row>
    <row r="488" spans="2:9" s="399" customFormat="1">
      <c r="B488" s="339">
        <v>4.01</v>
      </c>
      <c r="C488" s="341" t="s">
        <v>66</v>
      </c>
      <c r="D488" s="337">
        <v>129.6</v>
      </c>
      <c r="E488" s="336" t="s">
        <v>14</v>
      </c>
      <c r="F488" s="337"/>
      <c r="G488" s="337">
        <f t="shared" si="38"/>
        <v>0</v>
      </c>
      <c r="H488" s="338"/>
      <c r="I488" s="398"/>
    </row>
    <row r="489" spans="2:9" s="399" customFormat="1">
      <c r="B489" s="339">
        <v>4.0199999999999996</v>
      </c>
      <c r="C489" s="341" t="s">
        <v>72</v>
      </c>
      <c r="D489" s="337">
        <v>41.62</v>
      </c>
      <c r="E489" s="336" t="s">
        <v>14</v>
      </c>
      <c r="F489" s="337"/>
      <c r="G489" s="337">
        <f t="shared" si="38"/>
        <v>0</v>
      </c>
      <c r="H489" s="338"/>
      <c r="I489" s="398"/>
    </row>
    <row r="490" spans="2:9" s="399" customFormat="1">
      <c r="B490" s="339"/>
      <c r="C490" s="341"/>
      <c r="D490" s="337"/>
      <c r="E490" s="336" t="s">
        <v>140</v>
      </c>
      <c r="F490" s="337"/>
      <c r="G490" s="337">
        <f t="shared" si="38"/>
        <v>0</v>
      </c>
      <c r="H490" s="338">
        <f>SUM(G488:G489)</f>
        <v>0</v>
      </c>
      <c r="I490" s="398"/>
    </row>
    <row r="491" spans="2:9" s="399" customFormat="1">
      <c r="B491" s="340">
        <v>5</v>
      </c>
      <c r="C491" s="332" t="s">
        <v>1542</v>
      </c>
      <c r="D491" s="337"/>
      <c r="E491" s="336" t="s">
        <v>140</v>
      </c>
      <c r="F491" s="337"/>
      <c r="G491" s="337">
        <f t="shared" si="38"/>
        <v>0</v>
      </c>
      <c r="H491" s="338"/>
      <c r="I491" s="398"/>
    </row>
    <row r="492" spans="2:9" s="399" customFormat="1" ht="37.5">
      <c r="B492" s="339">
        <v>5.01</v>
      </c>
      <c r="C492" s="341" t="s">
        <v>1543</v>
      </c>
      <c r="D492" s="337">
        <v>1.0199999999999998</v>
      </c>
      <c r="E492" s="336" t="s">
        <v>18</v>
      </c>
      <c r="F492" s="337"/>
      <c r="G492" s="337">
        <f t="shared" si="38"/>
        <v>0</v>
      </c>
      <c r="H492" s="338"/>
      <c r="I492" s="398"/>
    </row>
    <row r="493" spans="2:9" s="399" customFormat="1">
      <c r="B493" s="339"/>
      <c r="C493" s="341"/>
      <c r="D493" s="337"/>
      <c r="E493" s="336" t="s">
        <v>140</v>
      </c>
      <c r="F493" s="337"/>
      <c r="G493" s="337">
        <f t="shared" si="38"/>
        <v>0</v>
      </c>
      <c r="H493" s="338">
        <f>SUM(G492)</f>
        <v>0</v>
      </c>
      <c r="I493" s="398"/>
    </row>
    <row r="494" spans="2:9" s="399" customFormat="1">
      <c r="B494" s="340">
        <v>6</v>
      </c>
      <c r="C494" s="332" t="s">
        <v>59</v>
      </c>
      <c r="D494" s="337"/>
      <c r="E494" s="336" t="s">
        <v>140</v>
      </c>
      <c r="F494" s="337"/>
      <c r="G494" s="337">
        <f t="shared" si="38"/>
        <v>0</v>
      </c>
      <c r="H494" s="338"/>
      <c r="I494" s="398"/>
    </row>
    <row r="495" spans="2:9" s="399" customFormat="1">
      <c r="B495" s="339">
        <v>6.01</v>
      </c>
      <c r="C495" s="341" t="s">
        <v>67</v>
      </c>
      <c r="D495" s="337">
        <v>28.799999999999997</v>
      </c>
      <c r="E495" s="336" t="s">
        <v>14</v>
      </c>
      <c r="F495" s="337"/>
      <c r="G495" s="337">
        <f t="shared" si="38"/>
        <v>0</v>
      </c>
      <c r="H495" s="338"/>
      <c r="I495" s="398"/>
    </row>
    <row r="496" spans="2:9" s="399" customFormat="1" ht="56.25">
      <c r="B496" s="339">
        <v>6.02</v>
      </c>
      <c r="C496" s="341" t="s">
        <v>1515</v>
      </c>
      <c r="D496" s="337">
        <v>28.799999999999997</v>
      </c>
      <c r="E496" s="336" t="s">
        <v>14</v>
      </c>
      <c r="F496" s="337"/>
      <c r="G496" s="337">
        <f t="shared" si="38"/>
        <v>0</v>
      </c>
      <c r="H496" s="338"/>
      <c r="I496" s="398"/>
    </row>
    <row r="497" spans="2:9" s="399" customFormat="1">
      <c r="B497" s="339"/>
      <c r="C497" s="341"/>
      <c r="D497" s="337"/>
      <c r="E497" s="336" t="s">
        <v>140</v>
      </c>
      <c r="F497" s="337"/>
      <c r="G497" s="337">
        <f t="shared" si="38"/>
        <v>0</v>
      </c>
      <c r="H497" s="338">
        <f>SUM(G495:G496)</f>
        <v>0</v>
      </c>
      <c r="I497" s="398"/>
    </row>
    <row r="498" spans="2:9" s="399" customFormat="1">
      <c r="B498" s="340">
        <v>7</v>
      </c>
      <c r="C498" s="332" t="s">
        <v>20</v>
      </c>
      <c r="D498" s="337"/>
      <c r="E498" s="336" t="s">
        <v>140</v>
      </c>
      <c r="F498" s="337"/>
      <c r="G498" s="337">
        <f t="shared" si="38"/>
        <v>0</v>
      </c>
      <c r="H498" s="338"/>
      <c r="I498" s="398"/>
    </row>
    <row r="499" spans="2:9" s="399" customFormat="1">
      <c r="B499" s="339">
        <v>7.01</v>
      </c>
      <c r="C499" s="341" t="s">
        <v>68</v>
      </c>
      <c r="D499" s="337">
        <v>129.6</v>
      </c>
      <c r="E499" s="336" t="s">
        <v>14</v>
      </c>
      <c r="F499" s="337"/>
      <c r="G499" s="337">
        <f t="shared" si="38"/>
        <v>0</v>
      </c>
      <c r="H499" s="338"/>
      <c r="I499" s="398"/>
    </row>
    <row r="500" spans="2:9" s="399" customFormat="1">
      <c r="B500" s="339">
        <v>7.02</v>
      </c>
      <c r="C500" s="341" t="s">
        <v>69</v>
      </c>
      <c r="D500" s="337">
        <v>28.8</v>
      </c>
      <c r="E500" s="336" t="s">
        <v>14</v>
      </c>
      <c r="F500" s="337"/>
      <c r="G500" s="337">
        <f t="shared" si="38"/>
        <v>0</v>
      </c>
      <c r="H500" s="338"/>
      <c r="I500" s="398"/>
    </row>
    <row r="501" spans="2:9" s="399" customFormat="1">
      <c r="B501" s="339"/>
      <c r="C501" s="341"/>
      <c r="D501" s="337"/>
      <c r="E501" s="336" t="s">
        <v>140</v>
      </c>
      <c r="F501" s="337"/>
      <c r="G501" s="337">
        <f t="shared" si="38"/>
        <v>0</v>
      </c>
      <c r="H501" s="338">
        <f>SUM(G499:G500)</f>
        <v>0</v>
      </c>
      <c r="I501" s="398"/>
    </row>
    <row r="502" spans="2:9" s="399" customFormat="1">
      <c r="B502" s="340">
        <v>8</v>
      </c>
      <c r="C502" s="332" t="s">
        <v>39</v>
      </c>
      <c r="D502" s="337"/>
      <c r="E502" s="336" t="s">
        <v>140</v>
      </c>
      <c r="F502" s="337"/>
      <c r="G502" s="337">
        <f t="shared" si="38"/>
        <v>0</v>
      </c>
      <c r="H502" s="338"/>
      <c r="I502" s="398"/>
    </row>
    <row r="503" spans="2:9" s="399" customFormat="1">
      <c r="B503" s="339">
        <v>8.01</v>
      </c>
      <c r="C503" s="341" t="s">
        <v>1544</v>
      </c>
      <c r="D503" s="337">
        <v>1</v>
      </c>
      <c r="E503" s="336" t="s">
        <v>13</v>
      </c>
      <c r="F503" s="337"/>
      <c r="G503" s="337">
        <f t="shared" si="38"/>
        <v>0</v>
      </c>
      <c r="H503" s="338"/>
      <c r="I503" s="398"/>
    </row>
    <row r="504" spans="2:9" s="399" customFormat="1">
      <c r="B504" s="339"/>
      <c r="C504" s="341"/>
      <c r="D504" s="337"/>
      <c r="E504" s="336" t="s">
        <v>140</v>
      </c>
      <c r="F504" s="337"/>
      <c r="G504" s="337">
        <f t="shared" si="38"/>
        <v>0</v>
      </c>
      <c r="H504" s="338">
        <f>SUM(G503)</f>
        <v>0</v>
      </c>
      <c r="I504" s="398"/>
    </row>
    <row r="505" spans="2:9" s="399" customFormat="1" ht="19.5" thickBot="1">
      <c r="B505" s="339"/>
      <c r="C505" s="341"/>
      <c r="D505" s="337"/>
      <c r="E505" s="336" t="s">
        <v>140</v>
      </c>
      <c r="F505" s="337"/>
      <c r="G505" s="337">
        <f t="shared" si="38"/>
        <v>0</v>
      </c>
      <c r="H505" s="338"/>
      <c r="I505" s="398"/>
    </row>
    <row r="506" spans="2:9" s="399" customFormat="1" ht="19.5" thickBot="1">
      <c r="B506" s="342"/>
      <c r="C506" s="343" t="s">
        <v>1559</v>
      </c>
      <c r="D506" s="344"/>
      <c r="E506" s="345" t="s">
        <v>140</v>
      </c>
      <c r="F506" s="344"/>
      <c r="G506" s="344"/>
      <c r="H506" s="346">
        <f>SUM(H466:H505)</f>
        <v>0</v>
      </c>
      <c r="I506" s="398"/>
    </row>
    <row r="507" spans="2:9" s="399" customFormat="1" ht="19.5" thickBot="1">
      <c r="B507" s="333"/>
      <c r="C507" s="335"/>
      <c r="D507" s="334"/>
      <c r="E507" s="329"/>
      <c r="F507" s="328"/>
      <c r="G507" s="328"/>
      <c r="H507" s="330"/>
      <c r="I507" s="398"/>
    </row>
    <row r="508" spans="2:9" s="399" customFormat="1" ht="38.25" thickBot="1">
      <c r="B508" s="347"/>
      <c r="C508" s="97" t="s">
        <v>1527</v>
      </c>
      <c r="D508" s="348"/>
      <c r="E508" s="86"/>
      <c r="F508" s="349"/>
      <c r="G508" s="350">
        <f t="shared" ref="G508:G554" si="39">ROUND(F508*D508,2)</f>
        <v>0</v>
      </c>
      <c r="H508" s="294"/>
      <c r="I508" s="398"/>
    </row>
    <row r="509" spans="2:9" s="399" customFormat="1">
      <c r="B509" s="96"/>
      <c r="C509" s="98"/>
      <c r="D509" s="272"/>
      <c r="E509" s="86"/>
      <c r="F509" s="349"/>
      <c r="G509" s="350">
        <f t="shared" si="39"/>
        <v>0</v>
      </c>
      <c r="H509" s="294"/>
      <c r="I509" s="398"/>
    </row>
    <row r="510" spans="2:9" s="399" customFormat="1">
      <c r="B510" s="92">
        <v>1</v>
      </c>
      <c r="C510" s="93" t="s">
        <v>117</v>
      </c>
      <c r="D510" s="272"/>
      <c r="E510" s="86"/>
      <c r="F510" s="349"/>
      <c r="G510" s="350">
        <f t="shared" si="39"/>
        <v>0</v>
      </c>
      <c r="H510" s="294"/>
      <c r="I510" s="398"/>
    </row>
    <row r="511" spans="2:9" s="399" customFormat="1">
      <c r="B511" s="99">
        <f t="shared" ref="B511:B513" si="40">+B510+0.01</f>
        <v>1.01</v>
      </c>
      <c r="C511" s="95" t="s">
        <v>1517</v>
      </c>
      <c r="D511" s="272">
        <v>1</v>
      </c>
      <c r="E511" s="86" t="s">
        <v>28</v>
      </c>
      <c r="F511" s="349"/>
      <c r="G511" s="350">
        <f t="shared" si="39"/>
        <v>0</v>
      </c>
      <c r="H511" s="294"/>
      <c r="I511" s="398"/>
    </row>
    <row r="512" spans="2:9" s="399" customFormat="1">
      <c r="B512" s="99">
        <f t="shared" si="40"/>
        <v>1.02</v>
      </c>
      <c r="C512" s="95" t="s">
        <v>1518</v>
      </c>
      <c r="D512" s="272">
        <v>1</v>
      </c>
      <c r="E512" s="86" t="s">
        <v>28</v>
      </c>
      <c r="F512" s="349"/>
      <c r="G512" s="350">
        <f t="shared" si="39"/>
        <v>0</v>
      </c>
      <c r="H512" s="294"/>
      <c r="I512" s="398"/>
    </row>
    <row r="513" spans="1:139" s="399" customFormat="1">
      <c r="B513" s="99">
        <f t="shared" si="40"/>
        <v>1.03</v>
      </c>
      <c r="C513" s="95" t="s">
        <v>1519</v>
      </c>
      <c r="D513" s="272">
        <v>9.5399999999999991</v>
      </c>
      <c r="E513" s="86" t="s">
        <v>14</v>
      </c>
      <c r="F513" s="349"/>
      <c r="G513" s="350">
        <f t="shared" si="39"/>
        <v>0</v>
      </c>
      <c r="H513" s="294"/>
      <c r="I513" s="398"/>
    </row>
    <row r="514" spans="1:139" s="399" customFormat="1">
      <c r="B514" s="96"/>
      <c r="C514" s="95"/>
      <c r="D514" s="272"/>
      <c r="E514" s="86"/>
      <c r="F514" s="349"/>
      <c r="G514" s="350">
        <f t="shared" si="39"/>
        <v>0</v>
      </c>
      <c r="H514" s="294">
        <f>SUM(G511:G513)</f>
        <v>0</v>
      </c>
      <c r="I514" s="398"/>
    </row>
    <row r="515" spans="1:139" s="399" customFormat="1">
      <c r="B515" s="92">
        <v>2</v>
      </c>
      <c r="C515" s="93" t="s">
        <v>36</v>
      </c>
      <c r="D515" s="272"/>
      <c r="E515" s="86"/>
      <c r="F515" s="349"/>
      <c r="G515" s="350">
        <f t="shared" si="39"/>
        <v>0</v>
      </c>
      <c r="H515" s="294"/>
      <c r="I515" s="398"/>
    </row>
    <row r="516" spans="1:139" s="399" customFormat="1">
      <c r="B516" s="99">
        <f t="shared" ref="B516:B518" si="41">+B515+0.01</f>
        <v>2.0099999999999998</v>
      </c>
      <c r="C516" s="95" t="s">
        <v>1700</v>
      </c>
      <c r="D516" s="272">
        <v>9.5399999999999991</v>
      </c>
      <c r="E516" s="86" t="s">
        <v>18</v>
      </c>
      <c r="F516" s="349"/>
      <c r="G516" s="350">
        <f t="shared" si="39"/>
        <v>0</v>
      </c>
      <c r="H516" s="294"/>
      <c r="I516" s="398"/>
    </row>
    <row r="517" spans="1:139" s="400" customFormat="1">
      <c r="B517" s="99">
        <f t="shared" si="41"/>
        <v>2.0199999999999996</v>
      </c>
      <c r="C517" s="95" t="s">
        <v>1528</v>
      </c>
      <c r="D517" s="272">
        <v>9.43</v>
      </c>
      <c r="E517" s="86" t="s">
        <v>18</v>
      </c>
      <c r="F517" s="349"/>
      <c r="G517" s="350">
        <f t="shared" si="39"/>
        <v>0</v>
      </c>
      <c r="H517" s="294"/>
      <c r="I517" s="401"/>
    </row>
    <row r="518" spans="1:139" s="432" customFormat="1">
      <c r="A518" s="402" t="s">
        <v>29</v>
      </c>
      <c r="B518" s="99">
        <f t="shared" si="41"/>
        <v>2.0299999999999994</v>
      </c>
      <c r="C518" s="95" t="s">
        <v>50</v>
      </c>
      <c r="D518" s="272">
        <v>12.259</v>
      </c>
      <c r="E518" s="86" t="s">
        <v>18</v>
      </c>
      <c r="F518" s="349"/>
      <c r="G518" s="350">
        <f t="shared" si="39"/>
        <v>0</v>
      </c>
      <c r="H518" s="294"/>
      <c r="I518" s="431"/>
      <c r="J518" s="431"/>
      <c r="K518" s="431"/>
      <c r="L518" s="431"/>
      <c r="M518" s="431"/>
      <c r="N518" s="431"/>
      <c r="O518" s="431"/>
      <c r="P518" s="431"/>
      <c r="Q518" s="431"/>
      <c r="R518" s="431"/>
      <c r="S518" s="431"/>
      <c r="T518" s="431"/>
      <c r="U518" s="431"/>
      <c r="V518" s="431"/>
      <c r="W518" s="431"/>
      <c r="X518" s="431"/>
      <c r="Y518" s="431"/>
      <c r="Z518" s="431"/>
      <c r="AA518" s="431"/>
      <c r="AB518" s="431"/>
      <c r="AC518" s="431"/>
      <c r="AD518" s="431"/>
      <c r="AE518" s="431"/>
      <c r="AF518" s="431"/>
      <c r="AG518" s="431"/>
      <c r="AH518" s="431"/>
      <c r="AI518" s="431"/>
      <c r="AJ518" s="431"/>
      <c r="AK518" s="431"/>
      <c r="AL518" s="431"/>
      <c r="AM518" s="431"/>
      <c r="AN518" s="431"/>
      <c r="AO518" s="431"/>
      <c r="AP518" s="431"/>
      <c r="AQ518" s="431"/>
      <c r="AR518" s="431"/>
      <c r="AS518" s="431"/>
      <c r="AT518" s="431"/>
      <c r="AU518" s="431"/>
      <c r="AV518" s="431"/>
      <c r="AW518" s="431"/>
      <c r="AX518" s="431"/>
      <c r="AY518" s="431"/>
      <c r="AZ518" s="431"/>
      <c r="BA518" s="431"/>
      <c r="BB518" s="431"/>
      <c r="BC518" s="431"/>
      <c r="BD518" s="431"/>
      <c r="BE518" s="431"/>
      <c r="BF518" s="431"/>
      <c r="BG518" s="431"/>
      <c r="BH518" s="431"/>
      <c r="BI518" s="431"/>
      <c r="BJ518" s="431"/>
      <c r="BK518" s="431"/>
      <c r="BL518" s="431"/>
      <c r="BM518" s="431"/>
      <c r="BN518" s="431"/>
      <c r="BO518" s="431"/>
      <c r="BP518" s="431"/>
      <c r="BQ518" s="431"/>
      <c r="BR518" s="431"/>
      <c r="BS518" s="431"/>
      <c r="BT518" s="431"/>
      <c r="BU518" s="431"/>
      <c r="BV518" s="431"/>
      <c r="BW518" s="431"/>
      <c r="BX518" s="431"/>
      <c r="BY518" s="431"/>
      <c r="BZ518" s="431"/>
      <c r="CA518" s="431"/>
      <c r="CB518" s="431"/>
      <c r="CC518" s="431"/>
      <c r="CD518" s="431"/>
      <c r="CE518" s="431"/>
      <c r="CF518" s="431"/>
      <c r="CG518" s="431"/>
      <c r="CH518" s="431"/>
      <c r="CI518" s="431"/>
      <c r="CJ518" s="431"/>
      <c r="CK518" s="431"/>
      <c r="CL518" s="431"/>
      <c r="CM518" s="431"/>
      <c r="CN518" s="431"/>
      <c r="CO518" s="431"/>
      <c r="CP518" s="431"/>
      <c r="CQ518" s="431"/>
      <c r="CR518" s="431"/>
      <c r="CS518" s="431"/>
      <c r="CT518" s="431"/>
      <c r="CU518" s="431"/>
      <c r="CV518" s="431"/>
      <c r="CW518" s="431"/>
      <c r="CX518" s="431"/>
      <c r="CY518" s="431"/>
      <c r="CZ518" s="431"/>
      <c r="DA518" s="431"/>
      <c r="DB518" s="431"/>
      <c r="DC518" s="431"/>
      <c r="DD518" s="431"/>
      <c r="DE518" s="431"/>
      <c r="DF518" s="431"/>
      <c r="DG518" s="431"/>
      <c r="DH518" s="431"/>
      <c r="DI518" s="431"/>
      <c r="DJ518" s="431"/>
      <c r="DK518" s="431"/>
      <c r="DL518" s="431"/>
      <c r="DM518" s="431"/>
      <c r="DN518" s="431"/>
      <c r="DO518" s="431"/>
      <c r="DP518" s="431"/>
      <c r="DQ518" s="431"/>
      <c r="DR518" s="431"/>
      <c r="DS518" s="431"/>
      <c r="DT518" s="431"/>
      <c r="DU518" s="431"/>
      <c r="DV518" s="431"/>
      <c r="DW518" s="431"/>
      <c r="DX518" s="431"/>
      <c r="DY518" s="431"/>
      <c r="DZ518" s="431"/>
      <c r="EA518" s="431"/>
      <c r="EB518" s="431"/>
      <c r="EC518" s="431"/>
      <c r="ED518" s="431"/>
      <c r="EE518" s="431"/>
      <c r="EF518" s="431"/>
      <c r="EG518" s="431"/>
      <c r="EH518" s="431"/>
      <c r="EI518" s="431"/>
    </row>
    <row r="519" spans="1:139" s="432" customFormat="1">
      <c r="A519" s="402" t="s">
        <v>29</v>
      </c>
      <c r="B519" s="96"/>
      <c r="C519" s="95"/>
      <c r="D519" s="272"/>
      <c r="E519" s="86"/>
      <c r="F519" s="349"/>
      <c r="G519" s="350">
        <f t="shared" si="39"/>
        <v>0</v>
      </c>
      <c r="H519" s="294">
        <f>SUM(G516:G518)</f>
        <v>0</v>
      </c>
      <c r="I519" s="431"/>
      <c r="J519" s="431"/>
      <c r="K519" s="431"/>
      <c r="L519" s="431"/>
      <c r="M519" s="431"/>
      <c r="N519" s="431"/>
      <c r="O519" s="431"/>
      <c r="P519" s="431"/>
      <c r="Q519" s="431"/>
      <c r="R519" s="431"/>
      <c r="S519" s="431"/>
      <c r="T519" s="431"/>
      <c r="U519" s="431"/>
      <c r="V519" s="431"/>
      <c r="W519" s="431"/>
      <c r="X519" s="431"/>
      <c r="Y519" s="431"/>
      <c r="Z519" s="431"/>
      <c r="AA519" s="431"/>
      <c r="AB519" s="431"/>
      <c r="AC519" s="431"/>
      <c r="AD519" s="431"/>
      <c r="AE519" s="431"/>
      <c r="AF519" s="431"/>
      <c r="AG519" s="431"/>
      <c r="AH519" s="431"/>
      <c r="AI519" s="431"/>
      <c r="AJ519" s="431"/>
      <c r="AK519" s="431"/>
      <c r="AL519" s="431"/>
      <c r="AM519" s="431"/>
      <c r="AN519" s="431"/>
      <c r="AO519" s="431"/>
      <c r="AP519" s="431"/>
      <c r="AQ519" s="431"/>
      <c r="AR519" s="431"/>
      <c r="AS519" s="431"/>
      <c r="AT519" s="431"/>
      <c r="AU519" s="431"/>
      <c r="AV519" s="431"/>
      <c r="AW519" s="431"/>
      <c r="AX519" s="431"/>
      <c r="AY519" s="431"/>
      <c r="AZ519" s="431"/>
      <c r="BA519" s="431"/>
      <c r="BB519" s="431"/>
      <c r="BC519" s="431"/>
      <c r="BD519" s="431"/>
      <c r="BE519" s="431"/>
      <c r="BF519" s="431"/>
      <c r="BG519" s="431"/>
      <c r="BH519" s="431"/>
      <c r="BI519" s="431"/>
      <c r="BJ519" s="431"/>
      <c r="BK519" s="431"/>
      <c r="BL519" s="431"/>
      <c r="BM519" s="431"/>
      <c r="BN519" s="431"/>
      <c r="BO519" s="431"/>
      <c r="BP519" s="431"/>
      <c r="BQ519" s="431"/>
      <c r="BR519" s="431"/>
      <c r="BS519" s="431"/>
      <c r="BT519" s="431"/>
      <c r="BU519" s="431"/>
      <c r="BV519" s="431"/>
      <c r="BW519" s="431"/>
      <c r="BX519" s="431"/>
      <c r="BY519" s="431"/>
      <c r="BZ519" s="431"/>
      <c r="CA519" s="431"/>
      <c r="CB519" s="431"/>
      <c r="CC519" s="431"/>
      <c r="CD519" s="431"/>
      <c r="CE519" s="431"/>
      <c r="CF519" s="431"/>
      <c r="CG519" s="431"/>
      <c r="CH519" s="431"/>
      <c r="CI519" s="431"/>
      <c r="CJ519" s="431"/>
      <c r="CK519" s="431"/>
      <c r="CL519" s="431"/>
      <c r="CM519" s="431"/>
      <c r="CN519" s="431"/>
      <c r="CO519" s="431"/>
      <c r="CP519" s="431"/>
      <c r="CQ519" s="431"/>
      <c r="CR519" s="431"/>
      <c r="CS519" s="431"/>
      <c r="CT519" s="431"/>
      <c r="CU519" s="431"/>
      <c r="CV519" s="431"/>
      <c r="CW519" s="431"/>
      <c r="CX519" s="431"/>
      <c r="CY519" s="431"/>
      <c r="CZ519" s="431"/>
      <c r="DA519" s="431"/>
      <c r="DB519" s="431"/>
      <c r="DC519" s="431"/>
      <c r="DD519" s="431"/>
      <c r="DE519" s="431"/>
      <c r="DF519" s="431"/>
      <c r="DG519" s="431"/>
      <c r="DH519" s="431"/>
      <c r="DI519" s="431"/>
      <c r="DJ519" s="431"/>
      <c r="DK519" s="431"/>
      <c r="DL519" s="431"/>
      <c r="DM519" s="431"/>
      <c r="DN519" s="431"/>
      <c r="DO519" s="431"/>
      <c r="DP519" s="431"/>
      <c r="DQ519" s="431"/>
      <c r="DR519" s="431"/>
      <c r="DS519" s="431"/>
      <c r="DT519" s="431"/>
      <c r="DU519" s="431"/>
      <c r="DV519" s="431"/>
      <c r="DW519" s="431"/>
      <c r="DX519" s="431"/>
      <c r="DY519" s="431"/>
      <c r="DZ519" s="431"/>
      <c r="EA519" s="431"/>
      <c r="EB519" s="431"/>
      <c r="EC519" s="431"/>
      <c r="ED519" s="431"/>
      <c r="EE519" s="431"/>
      <c r="EF519" s="431"/>
      <c r="EG519" s="431"/>
      <c r="EH519" s="431"/>
      <c r="EI519" s="431"/>
    </row>
    <row r="520" spans="1:139" s="432" customFormat="1">
      <c r="A520" s="402" t="s">
        <v>29</v>
      </c>
      <c r="B520" s="92">
        <v>3</v>
      </c>
      <c r="C520" s="93" t="s">
        <v>188</v>
      </c>
      <c r="D520" s="272"/>
      <c r="E520" s="86"/>
      <c r="F520" s="349"/>
      <c r="G520" s="350">
        <f t="shared" si="39"/>
        <v>0</v>
      </c>
      <c r="H520" s="294"/>
      <c r="I520" s="431"/>
      <c r="J520" s="431"/>
      <c r="K520" s="431"/>
      <c r="L520" s="431"/>
      <c r="M520" s="431"/>
      <c r="N520" s="431"/>
      <c r="O520" s="431"/>
      <c r="P520" s="431"/>
      <c r="Q520" s="431"/>
      <c r="R520" s="431"/>
      <c r="S520" s="431"/>
      <c r="T520" s="431"/>
      <c r="U520" s="431"/>
      <c r="V520" s="431"/>
      <c r="W520" s="431"/>
      <c r="X520" s="431"/>
      <c r="Y520" s="431"/>
      <c r="Z520" s="431"/>
      <c r="AA520" s="431"/>
      <c r="AB520" s="431"/>
      <c r="AC520" s="431"/>
      <c r="AD520" s="431"/>
      <c r="AE520" s="431"/>
      <c r="AF520" s="431"/>
      <c r="AG520" s="431"/>
      <c r="AH520" s="431"/>
      <c r="AI520" s="431"/>
      <c r="AJ520" s="431"/>
      <c r="AK520" s="431"/>
      <c r="AL520" s="431"/>
      <c r="AM520" s="431"/>
      <c r="AN520" s="431"/>
      <c r="AO520" s="431"/>
      <c r="AP520" s="431"/>
      <c r="AQ520" s="431"/>
      <c r="AR520" s="431"/>
      <c r="AS520" s="431"/>
      <c r="AT520" s="431"/>
      <c r="AU520" s="431"/>
      <c r="AV520" s="431"/>
      <c r="AW520" s="431"/>
      <c r="AX520" s="431"/>
      <c r="AY520" s="431"/>
      <c r="AZ520" s="431"/>
      <c r="BA520" s="431"/>
      <c r="BB520" s="431"/>
      <c r="BC520" s="431"/>
      <c r="BD520" s="431"/>
      <c r="BE520" s="431"/>
      <c r="BF520" s="431"/>
      <c r="BG520" s="431"/>
      <c r="BH520" s="431"/>
      <c r="BI520" s="431"/>
      <c r="BJ520" s="431"/>
      <c r="BK520" s="431"/>
      <c r="BL520" s="431"/>
      <c r="BM520" s="431"/>
      <c r="BN520" s="431"/>
      <c r="BO520" s="431"/>
      <c r="BP520" s="431"/>
      <c r="BQ520" s="431"/>
      <c r="BR520" s="431"/>
      <c r="BS520" s="431"/>
      <c r="BT520" s="431"/>
      <c r="BU520" s="431"/>
      <c r="BV520" s="431"/>
      <c r="BW520" s="431"/>
      <c r="BX520" s="431"/>
      <c r="BY520" s="431"/>
      <c r="BZ520" s="431"/>
      <c r="CA520" s="431"/>
      <c r="CB520" s="431"/>
      <c r="CC520" s="431"/>
      <c r="CD520" s="431"/>
      <c r="CE520" s="431"/>
      <c r="CF520" s="431"/>
      <c r="CG520" s="431"/>
      <c r="CH520" s="431"/>
      <c r="CI520" s="431"/>
      <c r="CJ520" s="431"/>
      <c r="CK520" s="431"/>
      <c r="CL520" s="431"/>
      <c r="CM520" s="431"/>
      <c r="CN520" s="431"/>
      <c r="CO520" s="431"/>
      <c r="CP520" s="431"/>
      <c r="CQ520" s="431"/>
      <c r="CR520" s="431"/>
      <c r="CS520" s="431"/>
      <c r="CT520" s="431"/>
      <c r="CU520" s="431"/>
      <c r="CV520" s="431"/>
      <c r="CW520" s="431"/>
      <c r="CX520" s="431"/>
      <c r="CY520" s="431"/>
      <c r="CZ520" s="431"/>
      <c r="DA520" s="431"/>
      <c r="DB520" s="431"/>
      <c r="DC520" s="431"/>
      <c r="DD520" s="431"/>
      <c r="DE520" s="431"/>
      <c r="DF520" s="431"/>
      <c r="DG520" s="431"/>
      <c r="DH520" s="431"/>
      <c r="DI520" s="431"/>
      <c r="DJ520" s="431"/>
      <c r="DK520" s="431"/>
      <c r="DL520" s="431"/>
      <c r="DM520" s="431"/>
      <c r="DN520" s="431"/>
      <c r="DO520" s="431"/>
      <c r="DP520" s="431"/>
      <c r="DQ520" s="431"/>
      <c r="DR520" s="431"/>
      <c r="DS520" s="431"/>
      <c r="DT520" s="431"/>
      <c r="DU520" s="431"/>
      <c r="DV520" s="431"/>
      <c r="DW520" s="431"/>
      <c r="DX520" s="431"/>
      <c r="DY520" s="431"/>
      <c r="DZ520" s="431"/>
      <c r="EA520" s="431"/>
      <c r="EB520" s="431"/>
      <c r="EC520" s="431"/>
      <c r="ED520" s="431"/>
      <c r="EE520" s="431"/>
      <c r="EF520" s="431"/>
      <c r="EG520" s="431"/>
      <c r="EH520" s="431"/>
      <c r="EI520" s="431"/>
    </row>
    <row r="521" spans="1:139" s="432" customFormat="1">
      <c r="A521" s="402" t="s">
        <v>29</v>
      </c>
      <c r="B521" s="99">
        <f t="shared" ref="B521:B526" si="42">+B520+0.01</f>
        <v>3.01</v>
      </c>
      <c r="C521" s="95" t="s">
        <v>1545</v>
      </c>
      <c r="D521" s="272">
        <v>2.39</v>
      </c>
      <c r="E521" s="86" t="s">
        <v>18</v>
      </c>
      <c r="F521" s="349"/>
      <c r="G521" s="350">
        <f t="shared" si="39"/>
        <v>0</v>
      </c>
      <c r="H521" s="294"/>
      <c r="I521" s="431"/>
      <c r="J521" s="431"/>
      <c r="K521" s="431"/>
      <c r="L521" s="431"/>
      <c r="M521" s="431"/>
      <c r="N521" s="431"/>
      <c r="O521" s="431"/>
      <c r="P521" s="431"/>
      <c r="Q521" s="431"/>
      <c r="R521" s="431"/>
      <c r="S521" s="431"/>
      <c r="T521" s="431"/>
      <c r="U521" s="431"/>
      <c r="V521" s="431"/>
      <c r="W521" s="431"/>
      <c r="X521" s="431"/>
      <c r="Y521" s="431"/>
      <c r="Z521" s="431"/>
      <c r="AA521" s="431"/>
      <c r="AB521" s="431"/>
      <c r="AC521" s="431"/>
      <c r="AD521" s="431"/>
      <c r="AE521" s="431"/>
      <c r="AF521" s="431"/>
      <c r="AG521" s="431"/>
      <c r="AH521" s="431"/>
      <c r="AI521" s="431"/>
      <c r="AJ521" s="431"/>
      <c r="AK521" s="431"/>
      <c r="AL521" s="431"/>
      <c r="AM521" s="431"/>
      <c r="AN521" s="431"/>
      <c r="AO521" s="431"/>
      <c r="AP521" s="431"/>
      <c r="AQ521" s="431"/>
      <c r="AR521" s="431"/>
      <c r="AS521" s="431"/>
      <c r="AT521" s="431"/>
      <c r="AU521" s="431"/>
      <c r="AV521" s="431"/>
      <c r="AW521" s="431"/>
      <c r="AX521" s="431"/>
      <c r="AY521" s="431"/>
      <c r="AZ521" s="431"/>
      <c r="BA521" s="431"/>
      <c r="BB521" s="431"/>
      <c r="BC521" s="431"/>
      <c r="BD521" s="431"/>
      <c r="BE521" s="431"/>
      <c r="BF521" s="431"/>
      <c r="BG521" s="431"/>
      <c r="BH521" s="431"/>
      <c r="BI521" s="431"/>
      <c r="BJ521" s="431"/>
      <c r="BK521" s="431"/>
      <c r="BL521" s="431"/>
      <c r="BM521" s="431"/>
      <c r="BN521" s="431"/>
      <c r="BO521" s="431"/>
      <c r="BP521" s="431"/>
      <c r="BQ521" s="431"/>
      <c r="BR521" s="431"/>
      <c r="BS521" s="431"/>
      <c r="BT521" s="431"/>
      <c r="BU521" s="431"/>
      <c r="BV521" s="431"/>
      <c r="BW521" s="431"/>
      <c r="BX521" s="431"/>
      <c r="BY521" s="431"/>
      <c r="BZ521" s="431"/>
      <c r="CA521" s="431"/>
      <c r="CB521" s="431"/>
      <c r="CC521" s="431"/>
      <c r="CD521" s="431"/>
      <c r="CE521" s="431"/>
      <c r="CF521" s="431"/>
      <c r="CG521" s="431"/>
      <c r="CH521" s="431"/>
      <c r="CI521" s="431"/>
      <c r="CJ521" s="431"/>
      <c r="CK521" s="431"/>
      <c r="CL521" s="431"/>
      <c r="CM521" s="431"/>
      <c r="CN521" s="431"/>
      <c r="CO521" s="431"/>
      <c r="CP521" s="431"/>
      <c r="CQ521" s="431"/>
      <c r="CR521" s="431"/>
      <c r="CS521" s="431"/>
      <c r="CT521" s="431"/>
      <c r="CU521" s="431"/>
      <c r="CV521" s="431"/>
      <c r="CW521" s="431"/>
      <c r="CX521" s="431"/>
      <c r="CY521" s="431"/>
      <c r="CZ521" s="431"/>
      <c r="DA521" s="431"/>
      <c r="DB521" s="431"/>
      <c r="DC521" s="431"/>
      <c r="DD521" s="431"/>
      <c r="DE521" s="431"/>
      <c r="DF521" s="431"/>
      <c r="DG521" s="431"/>
      <c r="DH521" s="431"/>
      <c r="DI521" s="431"/>
      <c r="DJ521" s="431"/>
      <c r="DK521" s="431"/>
      <c r="DL521" s="431"/>
      <c r="DM521" s="431"/>
      <c r="DN521" s="431"/>
      <c r="DO521" s="431"/>
      <c r="DP521" s="431"/>
      <c r="DQ521" s="431"/>
      <c r="DR521" s="431"/>
      <c r="DS521" s="431"/>
      <c r="DT521" s="431"/>
      <c r="DU521" s="431"/>
      <c r="DV521" s="431"/>
      <c r="DW521" s="431"/>
      <c r="DX521" s="431"/>
      <c r="DY521" s="431"/>
      <c r="DZ521" s="431"/>
      <c r="EA521" s="431"/>
      <c r="EB521" s="431"/>
      <c r="EC521" s="431"/>
      <c r="ED521" s="431"/>
      <c r="EE521" s="431"/>
      <c r="EF521" s="431"/>
      <c r="EG521" s="431"/>
      <c r="EH521" s="431"/>
      <c r="EI521" s="431"/>
    </row>
    <row r="522" spans="1:139" s="432" customFormat="1" ht="37.5">
      <c r="A522" s="402" t="s">
        <v>29</v>
      </c>
      <c r="B522" s="99">
        <f t="shared" si="42"/>
        <v>3.0199999999999996</v>
      </c>
      <c r="C522" s="95" t="s">
        <v>1546</v>
      </c>
      <c r="D522" s="272">
        <v>0.6</v>
      </c>
      <c r="E522" s="86" t="s">
        <v>18</v>
      </c>
      <c r="F522" s="349"/>
      <c r="G522" s="350">
        <f t="shared" si="39"/>
        <v>0</v>
      </c>
      <c r="H522" s="294"/>
      <c r="I522" s="431"/>
      <c r="J522" s="431"/>
      <c r="K522" s="431"/>
      <c r="L522" s="431"/>
      <c r="M522" s="431"/>
      <c r="N522" s="431"/>
      <c r="O522" s="431"/>
      <c r="P522" s="431"/>
      <c r="Q522" s="431"/>
      <c r="R522" s="431"/>
      <c r="S522" s="431"/>
      <c r="T522" s="431"/>
      <c r="U522" s="431"/>
      <c r="V522" s="431"/>
      <c r="W522" s="431"/>
      <c r="X522" s="431"/>
      <c r="Y522" s="431"/>
      <c r="Z522" s="431"/>
      <c r="AA522" s="431"/>
      <c r="AB522" s="431"/>
      <c r="AC522" s="431"/>
      <c r="AD522" s="431"/>
      <c r="AE522" s="431"/>
      <c r="AF522" s="431"/>
      <c r="AG522" s="431"/>
      <c r="AH522" s="431"/>
      <c r="AI522" s="431"/>
      <c r="AJ522" s="431"/>
      <c r="AK522" s="431"/>
      <c r="AL522" s="431"/>
      <c r="AM522" s="431"/>
      <c r="AN522" s="431"/>
      <c r="AO522" s="431"/>
      <c r="AP522" s="431"/>
      <c r="AQ522" s="431"/>
      <c r="AR522" s="431"/>
      <c r="AS522" s="431"/>
      <c r="AT522" s="431"/>
      <c r="AU522" s="431"/>
      <c r="AV522" s="431"/>
      <c r="AW522" s="431"/>
      <c r="AX522" s="431"/>
      <c r="AY522" s="431"/>
      <c r="AZ522" s="431"/>
      <c r="BA522" s="431"/>
      <c r="BB522" s="431"/>
      <c r="BC522" s="431"/>
      <c r="BD522" s="431"/>
      <c r="BE522" s="431"/>
      <c r="BF522" s="431"/>
      <c r="BG522" s="431"/>
      <c r="BH522" s="431"/>
      <c r="BI522" s="431"/>
      <c r="BJ522" s="431"/>
      <c r="BK522" s="431"/>
      <c r="BL522" s="431"/>
      <c r="BM522" s="431"/>
      <c r="BN522" s="431"/>
      <c r="BO522" s="431"/>
      <c r="BP522" s="431"/>
      <c r="BQ522" s="431"/>
      <c r="BR522" s="431"/>
      <c r="BS522" s="431"/>
      <c r="BT522" s="431"/>
      <c r="BU522" s="431"/>
      <c r="BV522" s="431"/>
      <c r="BW522" s="431"/>
      <c r="BX522" s="431"/>
      <c r="BY522" s="431"/>
      <c r="BZ522" s="431"/>
      <c r="CA522" s="431"/>
      <c r="CB522" s="431"/>
      <c r="CC522" s="431"/>
      <c r="CD522" s="431"/>
      <c r="CE522" s="431"/>
      <c r="CF522" s="431"/>
      <c r="CG522" s="431"/>
      <c r="CH522" s="431"/>
      <c r="CI522" s="431"/>
      <c r="CJ522" s="431"/>
      <c r="CK522" s="431"/>
      <c r="CL522" s="431"/>
      <c r="CM522" s="431"/>
      <c r="CN522" s="431"/>
      <c r="CO522" s="431"/>
      <c r="CP522" s="431"/>
      <c r="CQ522" s="431"/>
      <c r="CR522" s="431"/>
      <c r="CS522" s="431"/>
      <c r="CT522" s="431"/>
      <c r="CU522" s="431"/>
      <c r="CV522" s="431"/>
      <c r="CW522" s="431"/>
      <c r="CX522" s="431"/>
      <c r="CY522" s="431"/>
      <c r="CZ522" s="431"/>
      <c r="DA522" s="431"/>
      <c r="DB522" s="431"/>
      <c r="DC522" s="431"/>
      <c r="DD522" s="431"/>
      <c r="DE522" s="431"/>
      <c r="DF522" s="431"/>
      <c r="DG522" s="431"/>
      <c r="DH522" s="431"/>
      <c r="DI522" s="431"/>
      <c r="DJ522" s="431"/>
      <c r="DK522" s="431"/>
      <c r="DL522" s="431"/>
      <c r="DM522" s="431"/>
      <c r="DN522" s="431"/>
      <c r="DO522" s="431"/>
      <c r="DP522" s="431"/>
      <c r="DQ522" s="431"/>
      <c r="DR522" s="431"/>
      <c r="DS522" s="431"/>
      <c r="DT522" s="431"/>
      <c r="DU522" s="431"/>
      <c r="DV522" s="431"/>
      <c r="DW522" s="431"/>
      <c r="DX522" s="431"/>
      <c r="DY522" s="431"/>
      <c r="DZ522" s="431"/>
      <c r="EA522" s="431"/>
      <c r="EB522" s="431"/>
      <c r="EC522" s="431"/>
      <c r="ED522" s="431"/>
      <c r="EE522" s="431"/>
      <c r="EF522" s="431"/>
      <c r="EG522" s="431"/>
      <c r="EH522" s="431"/>
      <c r="EI522" s="431"/>
    </row>
    <row r="523" spans="1:139" s="432" customFormat="1" ht="29.25" customHeight="1">
      <c r="A523" s="402" t="s">
        <v>29</v>
      </c>
      <c r="B523" s="99">
        <f t="shared" si="42"/>
        <v>3.0299999999999994</v>
      </c>
      <c r="C523" s="95" t="s">
        <v>1547</v>
      </c>
      <c r="D523" s="272">
        <v>0.71</v>
      </c>
      <c r="E523" s="86" t="s">
        <v>18</v>
      </c>
      <c r="F523" s="349"/>
      <c r="G523" s="350">
        <f t="shared" si="39"/>
        <v>0</v>
      </c>
      <c r="H523" s="294"/>
      <c r="I523" s="431"/>
      <c r="J523" s="431"/>
      <c r="K523" s="431"/>
      <c r="L523" s="431"/>
      <c r="M523" s="431"/>
      <c r="N523" s="431"/>
      <c r="O523" s="431"/>
      <c r="P523" s="431"/>
      <c r="Q523" s="431"/>
      <c r="R523" s="431"/>
      <c r="S523" s="431"/>
      <c r="T523" s="431"/>
      <c r="U523" s="431"/>
      <c r="V523" s="431"/>
      <c r="W523" s="431"/>
      <c r="X523" s="431"/>
      <c r="Y523" s="431"/>
      <c r="Z523" s="431"/>
      <c r="AA523" s="431"/>
      <c r="AB523" s="431"/>
      <c r="AC523" s="431"/>
      <c r="AD523" s="431"/>
      <c r="AE523" s="431"/>
      <c r="AF523" s="431"/>
      <c r="AG523" s="431"/>
      <c r="AH523" s="431"/>
      <c r="AI523" s="431"/>
      <c r="AJ523" s="431"/>
      <c r="AK523" s="431"/>
      <c r="AL523" s="431"/>
      <c r="AM523" s="431"/>
      <c r="AN523" s="431"/>
      <c r="AO523" s="431"/>
      <c r="AP523" s="431"/>
      <c r="AQ523" s="431"/>
      <c r="AR523" s="431"/>
      <c r="AS523" s="431"/>
      <c r="AT523" s="431"/>
      <c r="AU523" s="431"/>
      <c r="AV523" s="431"/>
      <c r="AW523" s="431"/>
      <c r="AX523" s="431"/>
      <c r="AY523" s="431"/>
      <c r="AZ523" s="431"/>
      <c r="BA523" s="431"/>
      <c r="BB523" s="431"/>
      <c r="BC523" s="431"/>
      <c r="BD523" s="431"/>
      <c r="BE523" s="431"/>
      <c r="BF523" s="431"/>
      <c r="BG523" s="431"/>
      <c r="BH523" s="431"/>
      <c r="BI523" s="431"/>
      <c r="BJ523" s="431"/>
      <c r="BK523" s="431"/>
      <c r="BL523" s="431"/>
      <c r="BM523" s="431"/>
      <c r="BN523" s="431"/>
      <c r="BO523" s="431"/>
      <c r="BP523" s="431"/>
      <c r="BQ523" s="431"/>
      <c r="BR523" s="431"/>
      <c r="BS523" s="431"/>
      <c r="BT523" s="431"/>
      <c r="BU523" s="431"/>
      <c r="BV523" s="431"/>
      <c r="BW523" s="431"/>
      <c r="BX523" s="431"/>
      <c r="BY523" s="431"/>
      <c r="BZ523" s="431"/>
      <c r="CA523" s="431"/>
      <c r="CB523" s="431"/>
      <c r="CC523" s="431"/>
      <c r="CD523" s="431"/>
      <c r="CE523" s="431"/>
      <c r="CF523" s="431"/>
      <c r="CG523" s="431"/>
      <c r="CH523" s="431"/>
      <c r="CI523" s="431"/>
      <c r="CJ523" s="431"/>
      <c r="CK523" s="431"/>
      <c r="CL523" s="431"/>
      <c r="CM523" s="431"/>
      <c r="CN523" s="431"/>
      <c r="CO523" s="431"/>
      <c r="CP523" s="431"/>
      <c r="CQ523" s="431"/>
      <c r="CR523" s="431"/>
      <c r="CS523" s="431"/>
      <c r="CT523" s="431"/>
      <c r="CU523" s="431"/>
      <c r="CV523" s="431"/>
      <c r="CW523" s="431"/>
      <c r="CX523" s="431"/>
      <c r="CY523" s="431"/>
      <c r="CZ523" s="431"/>
      <c r="DA523" s="431"/>
      <c r="DB523" s="431"/>
      <c r="DC523" s="431"/>
      <c r="DD523" s="431"/>
      <c r="DE523" s="431"/>
      <c r="DF523" s="431"/>
      <c r="DG523" s="431"/>
      <c r="DH523" s="431"/>
      <c r="DI523" s="431"/>
      <c r="DJ523" s="431"/>
      <c r="DK523" s="431"/>
      <c r="DL523" s="431"/>
      <c r="DM523" s="431"/>
      <c r="DN523" s="431"/>
      <c r="DO523" s="431"/>
      <c r="DP523" s="431"/>
      <c r="DQ523" s="431"/>
      <c r="DR523" s="431"/>
      <c r="DS523" s="431"/>
      <c r="DT523" s="431"/>
      <c r="DU523" s="431"/>
      <c r="DV523" s="431"/>
      <c r="DW523" s="431"/>
      <c r="DX523" s="431"/>
      <c r="DY523" s="431"/>
      <c r="DZ523" s="431"/>
      <c r="EA523" s="431"/>
      <c r="EB523" s="431"/>
      <c r="EC523" s="431"/>
      <c r="ED523" s="431"/>
      <c r="EE523" s="431"/>
      <c r="EF523" s="431"/>
      <c r="EG523" s="431"/>
      <c r="EH523" s="431"/>
      <c r="EI523" s="431"/>
    </row>
    <row r="524" spans="1:139" s="432" customFormat="1" ht="37.5">
      <c r="A524" s="402" t="s">
        <v>29</v>
      </c>
      <c r="B524" s="99">
        <f t="shared" si="42"/>
        <v>3.0399999999999991</v>
      </c>
      <c r="C524" s="95" t="s">
        <v>1548</v>
      </c>
      <c r="D524" s="272">
        <v>0.6</v>
      </c>
      <c r="E524" s="86" t="s">
        <v>18</v>
      </c>
      <c r="F524" s="349"/>
      <c r="G524" s="350">
        <f t="shared" si="39"/>
        <v>0</v>
      </c>
      <c r="H524" s="294"/>
      <c r="I524" s="431"/>
      <c r="J524" s="431"/>
      <c r="K524" s="431"/>
      <c r="L524" s="431"/>
      <c r="M524" s="431"/>
      <c r="N524" s="431"/>
      <c r="O524" s="431"/>
      <c r="P524" s="431"/>
      <c r="Q524" s="431"/>
      <c r="R524" s="431"/>
      <c r="S524" s="431"/>
      <c r="T524" s="431"/>
      <c r="U524" s="431"/>
      <c r="V524" s="431"/>
      <c r="W524" s="431"/>
      <c r="X524" s="431"/>
      <c r="Y524" s="431"/>
      <c r="Z524" s="431"/>
      <c r="AA524" s="431"/>
      <c r="AB524" s="431"/>
      <c r="AC524" s="431"/>
      <c r="AD524" s="431"/>
      <c r="AE524" s="431"/>
      <c r="AF524" s="431"/>
      <c r="AG524" s="431"/>
      <c r="AH524" s="431"/>
      <c r="AI524" s="431"/>
      <c r="AJ524" s="431"/>
      <c r="AK524" s="431"/>
      <c r="AL524" s="431"/>
      <c r="AM524" s="431"/>
      <c r="AN524" s="431"/>
      <c r="AO524" s="431"/>
      <c r="AP524" s="431"/>
      <c r="AQ524" s="431"/>
      <c r="AR524" s="431"/>
      <c r="AS524" s="431"/>
      <c r="AT524" s="431"/>
      <c r="AU524" s="431"/>
      <c r="AV524" s="431"/>
      <c r="AW524" s="431"/>
      <c r="AX524" s="431"/>
      <c r="AY524" s="431"/>
      <c r="AZ524" s="431"/>
      <c r="BA524" s="431"/>
      <c r="BB524" s="431"/>
      <c r="BC524" s="431"/>
      <c r="BD524" s="431"/>
      <c r="BE524" s="431"/>
      <c r="BF524" s="431"/>
      <c r="BG524" s="431"/>
      <c r="BH524" s="431"/>
      <c r="BI524" s="431"/>
      <c r="BJ524" s="431"/>
      <c r="BK524" s="431"/>
      <c r="BL524" s="431"/>
      <c r="BM524" s="431"/>
      <c r="BN524" s="431"/>
      <c r="BO524" s="431"/>
      <c r="BP524" s="431"/>
      <c r="BQ524" s="431"/>
      <c r="BR524" s="431"/>
      <c r="BS524" s="431"/>
      <c r="BT524" s="431"/>
      <c r="BU524" s="431"/>
      <c r="BV524" s="431"/>
      <c r="BW524" s="431"/>
      <c r="BX524" s="431"/>
      <c r="BY524" s="431"/>
      <c r="BZ524" s="431"/>
      <c r="CA524" s="431"/>
      <c r="CB524" s="431"/>
      <c r="CC524" s="431"/>
      <c r="CD524" s="431"/>
      <c r="CE524" s="431"/>
      <c r="CF524" s="431"/>
      <c r="CG524" s="431"/>
      <c r="CH524" s="431"/>
      <c r="CI524" s="431"/>
      <c r="CJ524" s="431"/>
      <c r="CK524" s="431"/>
      <c r="CL524" s="431"/>
      <c r="CM524" s="431"/>
      <c r="CN524" s="431"/>
      <c r="CO524" s="431"/>
      <c r="CP524" s="431"/>
      <c r="CQ524" s="431"/>
      <c r="CR524" s="431"/>
      <c r="CS524" s="431"/>
      <c r="CT524" s="431"/>
      <c r="CU524" s="431"/>
      <c r="CV524" s="431"/>
      <c r="CW524" s="431"/>
      <c r="CX524" s="431"/>
      <c r="CY524" s="431"/>
      <c r="CZ524" s="431"/>
      <c r="DA524" s="431"/>
      <c r="DB524" s="431"/>
      <c r="DC524" s="431"/>
      <c r="DD524" s="431"/>
      <c r="DE524" s="431"/>
      <c r="DF524" s="431"/>
      <c r="DG524" s="431"/>
      <c r="DH524" s="431"/>
      <c r="DI524" s="431"/>
      <c r="DJ524" s="431"/>
      <c r="DK524" s="431"/>
      <c r="DL524" s="431"/>
      <c r="DM524" s="431"/>
      <c r="DN524" s="431"/>
      <c r="DO524" s="431"/>
      <c r="DP524" s="431"/>
      <c r="DQ524" s="431"/>
      <c r="DR524" s="431"/>
      <c r="DS524" s="431"/>
      <c r="DT524" s="431"/>
      <c r="DU524" s="431"/>
      <c r="DV524" s="431"/>
      <c r="DW524" s="431"/>
      <c r="DX524" s="431"/>
      <c r="DY524" s="431"/>
      <c r="DZ524" s="431"/>
      <c r="EA524" s="431"/>
      <c r="EB524" s="431"/>
      <c r="EC524" s="431"/>
      <c r="ED524" s="431"/>
      <c r="EE524" s="431"/>
      <c r="EF524" s="431"/>
      <c r="EG524" s="431"/>
      <c r="EH524" s="431"/>
      <c r="EI524" s="431"/>
    </row>
    <row r="525" spans="1:139" s="432" customFormat="1">
      <c r="A525" s="402" t="s">
        <v>29</v>
      </c>
      <c r="B525" s="99">
        <f t="shared" si="42"/>
        <v>3.0499999999999989</v>
      </c>
      <c r="C525" s="95" t="s">
        <v>1549</v>
      </c>
      <c r="D525" s="272">
        <v>0.06</v>
      </c>
      <c r="E525" s="86" t="s">
        <v>18</v>
      </c>
      <c r="F525" s="349"/>
      <c r="G525" s="350">
        <f t="shared" si="39"/>
        <v>0</v>
      </c>
      <c r="H525" s="294"/>
      <c r="I525" s="431"/>
      <c r="J525" s="431"/>
      <c r="K525" s="431"/>
      <c r="L525" s="431"/>
      <c r="M525" s="431"/>
      <c r="N525" s="431"/>
      <c r="O525" s="431"/>
      <c r="P525" s="431"/>
      <c r="Q525" s="431"/>
      <c r="R525" s="431"/>
      <c r="S525" s="431"/>
      <c r="T525" s="431"/>
      <c r="U525" s="431"/>
      <c r="V525" s="431"/>
      <c r="W525" s="431"/>
      <c r="X525" s="431"/>
      <c r="Y525" s="431"/>
      <c r="Z525" s="431"/>
      <c r="AA525" s="431"/>
      <c r="AB525" s="431"/>
      <c r="AC525" s="431"/>
      <c r="AD525" s="431"/>
      <c r="AE525" s="431"/>
      <c r="AF525" s="431"/>
      <c r="AG525" s="431"/>
      <c r="AH525" s="431"/>
      <c r="AI525" s="431"/>
      <c r="AJ525" s="431"/>
      <c r="AK525" s="431"/>
      <c r="AL525" s="431"/>
      <c r="AM525" s="431"/>
      <c r="AN525" s="431"/>
      <c r="AO525" s="431"/>
      <c r="AP525" s="431"/>
      <c r="AQ525" s="431"/>
      <c r="AR525" s="431"/>
      <c r="AS525" s="431"/>
      <c r="AT525" s="431"/>
      <c r="AU525" s="431"/>
      <c r="AV525" s="431"/>
      <c r="AW525" s="431"/>
      <c r="AX525" s="431"/>
      <c r="AY525" s="431"/>
      <c r="AZ525" s="431"/>
      <c r="BA525" s="431"/>
      <c r="BB525" s="431"/>
      <c r="BC525" s="431"/>
      <c r="BD525" s="431"/>
      <c r="BE525" s="431"/>
      <c r="BF525" s="431"/>
      <c r="BG525" s="431"/>
      <c r="BH525" s="431"/>
      <c r="BI525" s="431"/>
      <c r="BJ525" s="431"/>
      <c r="BK525" s="431"/>
      <c r="BL525" s="431"/>
      <c r="BM525" s="431"/>
      <c r="BN525" s="431"/>
      <c r="BO525" s="431"/>
      <c r="BP525" s="431"/>
      <c r="BQ525" s="431"/>
      <c r="BR525" s="431"/>
      <c r="BS525" s="431"/>
      <c r="BT525" s="431"/>
      <c r="BU525" s="431"/>
      <c r="BV525" s="431"/>
      <c r="BW525" s="431"/>
      <c r="BX525" s="431"/>
      <c r="BY525" s="431"/>
      <c r="BZ525" s="431"/>
      <c r="CA525" s="431"/>
      <c r="CB525" s="431"/>
      <c r="CC525" s="431"/>
      <c r="CD525" s="431"/>
      <c r="CE525" s="431"/>
      <c r="CF525" s="431"/>
      <c r="CG525" s="431"/>
      <c r="CH525" s="431"/>
      <c r="CI525" s="431"/>
      <c r="CJ525" s="431"/>
      <c r="CK525" s="431"/>
      <c r="CL525" s="431"/>
      <c r="CM525" s="431"/>
      <c r="CN525" s="431"/>
      <c r="CO525" s="431"/>
      <c r="CP525" s="431"/>
      <c r="CQ525" s="431"/>
      <c r="CR525" s="431"/>
      <c r="CS525" s="431"/>
      <c r="CT525" s="431"/>
      <c r="CU525" s="431"/>
      <c r="CV525" s="431"/>
      <c r="CW525" s="431"/>
      <c r="CX525" s="431"/>
      <c r="CY525" s="431"/>
      <c r="CZ525" s="431"/>
      <c r="DA525" s="431"/>
      <c r="DB525" s="431"/>
      <c r="DC525" s="431"/>
      <c r="DD525" s="431"/>
      <c r="DE525" s="431"/>
      <c r="DF525" s="431"/>
      <c r="DG525" s="431"/>
      <c r="DH525" s="431"/>
      <c r="DI525" s="431"/>
      <c r="DJ525" s="431"/>
      <c r="DK525" s="431"/>
      <c r="DL525" s="431"/>
      <c r="DM525" s="431"/>
      <c r="DN525" s="431"/>
      <c r="DO525" s="431"/>
      <c r="DP525" s="431"/>
      <c r="DQ525" s="431"/>
      <c r="DR525" s="431"/>
      <c r="DS525" s="431"/>
      <c r="DT525" s="431"/>
      <c r="DU525" s="431"/>
      <c r="DV525" s="431"/>
      <c r="DW525" s="431"/>
      <c r="DX525" s="431"/>
      <c r="DY525" s="431"/>
      <c r="DZ525" s="431"/>
      <c r="EA525" s="431"/>
      <c r="EB525" s="431"/>
      <c r="EC525" s="431"/>
      <c r="ED525" s="431"/>
      <c r="EE525" s="431"/>
      <c r="EF525" s="431"/>
      <c r="EG525" s="431"/>
      <c r="EH525" s="431"/>
      <c r="EI525" s="431"/>
    </row>
    <row r="526" spans="1:139" s="432" customFormat="1">
      <c r="A526" s="402" t="s">
        <v>29</v>
      </c>
      <c r="B526" s="99">
        <f t="shared" si="42"/>
        <v>3.0599999999999987</v>
      </c>
      <c r="C526" s="95" t="s">
        <v>1550</v>
      </c>
      <c r="D526" s="272">
        <v>3.95</v>
      </c>
      <c r="E526" s="86" t="s">
        <v>18</v>
      </c>
      <c r="F526" s="349"/>
      <c r="G526" s="350">
        <f t="shared" si="39"/>
        <v>0</v>
      </c>
      <c r="H526" s="294"/>
      <c r="I526" s="431"/>
      <c r="J526" s="431"/>
      <c r="K526" s="431"/>
      <c r="L526" s="431"/>
      <c r="M526" s="431"/>
      <c r="N526" s="431"/>
      <c r="O526" s="431"/>
      <c r="P526" s="431"/>
      <c r="Q526" s="431"/>
      <c r="R526" s="431"/>
      <c r="S526" s="431"/>
      <c r="T526" s="431"/>
      <c r="U526" s="431"/>
      <c r="V526" s="431"/>
      <c r="W526" s="431"/>
      <c r="X526" s="431"/>
      <c r="Y526" s="431"/>
      <c r="Z526" s="431"/>
      <c r="AA526" s="431"/>
      <c r="AB526" s="431"/>
      <c r="AC526" s="431"/>
      <c r="AD526" s="431"/>
      <c r="AE526" s="431"/>
      <c r="AF526" s="431"/>
      <c r="AG526" s="431"/>
      <c r="AH526" s="431"/>
      <c r="AI526" s="431"/>
      <c r="AJ526" s="431"/>
      <c r="AK526" s="431"/>
      <c r="AL526" s="431"/>
      <c r="AM526" s="431"/>
      <c r="AN526" s="431"/>
      <c r="AO526" s="431"/>
      <c r="AP526" s="431"/>
      <c r="AQ526" s="431"/>
      <c r="AR526" s="431"/>
      <c r="AS526" s="431"/>
      <c r="AT526" s="431"/>
      <c r="AU526" s="431"/>
      <c r="AV526" s="431"/>
      <c r="AW526" s="431"/>
      <c r="AX526" s="431"/>
      <c r="AY526" s="431"/>
      <c r="AZ526" s="431"/>
      <c r="BA526" s="431"/>
      <c r="BB526" s="431"/>
      <c r="BC526" s="431"/>
      <c r="BD526" s="431"/>
      <c r="BE526" s="431"/>
      <c r="BF526" s="431"/>
      <c r="BG526" s="431"/>
      <c r="BH526" s="431"/>
      <c r="BI526" s="431"/>
      <c r="BJ526" s="431"/>
      <c r="BK526" s="431"/>
      <c r="BL526" s="431"/>
      <c r="BM526" s="431"/>
      <c r="BN526" s="431"/>
      <c r="BO526" s="431"/>
      <c r="BP526" s="431"/>
      <c r="BQ526" s="431"/>
      <c r="BR526" s="431"/>
      <c r="BS526" s="431"/>
      <c r="BT526" s="431"/>
      <c r="BU526" s="431"/>
      <c r="BV526" s="431"/>
      <c r="BW526" s="431"/>
      <c r="BX526" s="431"/>
      <c r="BY526" s="431"/>
      <c r="BZ526" s="431"/>
      <c r="CA526" s="431"/>
      <c r="CB526" s="431"/>
      <c r="CC526" s="431"/>
      <c r="CD526" s="431"/>
      <c r="CE526" s="431"/>
      <c r="CF526" s="431"/>
      <c r="CG526" s="431"/>
      <c r="CH526" s="431"/>
      <c r="CI526" s="431"/>
      <c r="CJ526" s="431"/>
      <c r="CK526" s="431"/>
      <c r="CL526" s="431"/>
      <c r="CM526" s="431"/>
      <c r="CN526" s="431"/>
      <c r="CO526" s="431"/>
      <c r="CP526" s="431"/>
      <c r="CQ526" s="431"/>
      <c r="CR526" s="431"/>
      <c r="CS526" s="431"/>
      <c r="CT526" s="431"/>
      <c r="CU526" s="431"/>
      <c r="CV526" s="431"/>
      <c r="CW526" s="431"/>
      <c r="CX526" s="431"/>
      <c r="CY526" s="431"/>
      <c r="CZ526" s="431"/>
      <c r="DA526" s="431"/>
      <c r="DB526" s="431"/>
      <c r="DC526" s="431"/>
      <c r="DD526" s="431"/>
      <c r="DE526" s="431"/>
      <c r="DF526" s="431"/>
      <c r="DG526" s="431"/>
      <c r="DH526" s="431"/>
      <c r="DI526" s="431"/>
      <c r="DJ526" s="431"/>
      <c r="DK526" s="431"/>
      <c r="DL526" s="431"/>
      <c r="DM526" s="431"/>
      <c r="DN526" s="431"/>
      <c r="DO526" s="431"/>
      <c r="DP526" s="431"/>
      <c r="DQ526" s="431"/>
      <c r="DR526" s="431"/>
      <c r="DS526" s="431"/>
      <c r="DT526" s="431"/>
      <c r="DU526" s="431"/>
      <c r="DV526" s="431"/>
      <c r="DW526" s="431"/>
      <c r="DX526" s="431"/>
      <c r="DY526" s="431"/>
      <c r="DZ526" s="431"/>
      <c r="EA526" s="431"/>
      <c r="EB526" s="431"/>
      <c r="EC526" s="431"/>
      <c r="ED526" s="431"/>
      <c r="EE526" s="431"/>
      <c r="EF526" s="431"/>
      <c r="EG526" s="431"/>
      <c r="EH526" s="431"/>
      <c r="EI526" s="431"/>
    </row>
    <row r="527" spans="1:139" s="432" customFormat="1">
      <c r="A527" s="402" t="s">
        <v>29</v>
      </c>
      <c r="B527" s="96"/>
      <c r="C527" s="95"/>
      <c r="D527" s="272"/>
      <c r="E527" s="86"/>
      <c r="F527" s="349"/>
      <c r="G527" s="350">
        <f t="shared" si="39"/>
        <v>0</v>
      </c>
      <c r="H527" s="294">
        <f>SUM(G521:G526)</f>
        <v>0</v>
      </c>
      <c r="I527" s="431"/>
      <c r="J527" s="431"/>
      <c r="K527" s="431"/>
      <c r="L527" s="431"/>
      <c r="M527" s="431"/>
      <c r="N527" s="431"/>
      <c r="O527" s="431"/>
      <c r="P527" s="431"/>
      <c r="Q527" s="431"/>
      <c r="R527" s="431"/>
      <c r="S527" s="431"/>
      <c r="T527" s="431"/>
      <c r="U527" s="431"/>
      <c r="V527" s="431"/>
      <c r="W527" s="431"/>
      <c r="X527" s="431"/>
      <c r="Y527" s="431"/>
      <c r="Z527" s="431"/>
      <c r="AA527" s="431"/>
      <c r="AB527" s="431"/>
      <c r="AC527" s="431"/>
      <c r="AD527" s="431"/>
      <c r="AE527" s="431"/>
      <c r="AF527" s="431"/>
      <c r="AG527" s="431"/>
      <c r="AH527" s="431"/>
      <c r="AI527" s="431"/>
      <c r="AJ527" s="431"/>
      <c r="AK527" s="431"/>
      <c r="AL527" s="431"/>
      <c r="AM527" s="431"/>
      <c r="AN527" s="431"/>
      <c r="AO527" s="431"/>
      <c r="AP527" s="431"/>
      <c r="AQ527" s="431"/>
      <c r="AR527" s="431"/>
      <c r="AS527" s="431"/>
      <c r="AT527" s="431"/>
      <c r="AU527" s="431"/>
      <c r="AV527" s="431"/>
      <c r="AW527" s="431"/>
      <c r="AX527" s="431"/>
      <c r="AY527" s="431"/>
      <c r="AZ527" s="431"/>
      <c r="BA527" s="431"/>
      <c r="BB527" s="431"/>
      <c r="BC527" s="431"/>
      <c r="BD527" s="431"/>
      <c r="BE527" s="431"/>
      <c r="BF527" s="431"/>
      <c r="BG527" s="431"/>
      <c r="BH527" s="431"/>
      <c r="BI527" s="431"/>
      <c r="BJ527" s="431"/>
      <c r="BK527" s="431"/>
      <c r="BL527" s="431"/>
      <c r="BM527" s="431"/>
      <c r="BN527" s="431"/>
      <c r="BO527" s="431"/>
      <c r="BP527" s="431"/>
      <c r="BQ527" s="431"/>
      <c r="BR527" s="431"/>
      <c r="BS527" s="431"/>
      <c r="BT527" s="431"/>
      <c r="BU527" s="431"/>
      <c r="BV527" s="431"/>
      <c r="BW527" s="431"/>
      <c r="BX527" s="431"/>
      <c r="BY527" s="431"/>
      <c r="BZ527" s="431"/>
      <c r="CA527" s="431"/>
      <c r="CB527" s="431"/>
      <c r="CC527" s="431"/>
      <c r="CD527" s="431"/>
      <c r="CE527" s="431"/>
      <c r="CF527" s="431"/>
      <c r="CG527" s="431"/>
      <c r="CH527" s="431"/>
      <c r="CI527" s="431"/>
      <c r="CJ527" s="431"/>
      <c r="CK527" s="431"/>
      <c r="CL527" s="431"/>
      <c r="CM527" s="431"/>
      <c r="CN527" s="431"/>
      <c r="CO527" s="431"/>
      <c r="CP527" s="431"/>
      <c r="CQ527" s="431"/>
      <c r="CR527" s="431"/>
      <c r="CS527" s="431"/>
      <c r="CT527" s="431"/>
      <c r="CU527" s="431"/>
      <c r="CV527" s="431"/>
      <c r="CW527" s="431"/>
      <c r="CX527" s="431"/>
      <c r="CY527" s="431"/>
      <c r="CZ527" s="431"/>
      <c r="DA527" s="431"/>
      <c r="DB527" s="431"/>
      <c r="DC527" s="431"/>
      <c r="DD527" s="431"/>
      <c r="DE527" s="431"/>
      <c r="DF527" s="431"/>
      <c r="DG527" s="431"/>
      <c r="DH527" s="431"/>
      <c r="DI527" s="431"/>
      <c r="DJ527" s="431"/>
      <c r="DK527" s="431"/>
      <c r="DL527" s="431"/>
      <c r="DM527" s="431"/>
      <c r="DN527" s="431"/>
      <c r="DO527" s="431"/>
      <c r="DP527" s="431"/>
      <c r="DQ527" s="431"/>
      <c r="DR527" s="431"/>
      <c r="DS527" s="431"/>
      <c r="DT527" s="431"/>
      <c r="DU527" s="431"/>
      <c r="DV527" s="431"/>
      <c r="DW527" s="431"/>
      <c r="DX527" s="431"/>
      <c r="DY527" s="431"/>
      <c r="DZ527" s="431"/>
      <c r="EA527" s="431"/>
      <c r="EB527" s="431"/>
      <c r="EC527" s="431"/>
      <c r="ED527" s="431"/>
      <c r="EE527" s="431"/>
      <c r="EF527" s="431"/>
      <c r="EG527" s="431"/>
      <c r="EH527" s="431"/>
      <c r="EI527" s="431"/>
    </row>
    <row r="528" spans="1:139" s="432" customFormat="1">
      <c r="A528" s="402" t="s">
        <v>29</v>
      </c>
      <c r="B528" s="92">
        <v>4</v>
      </c>
      <c r="C528" s="93" t="s">
        <v>110</v>
      </c>
      <c r="D528" s="272"/>
      <c r="E528" s="86"/>
      <c r="F528" s="349"/>
      <c r="G528" s="350">
        <f t="shared" si="39"/>
        <v>0</v>
      </c>
      <c r="H528" s="294"/>
      <c r="I528" s="431"/>
      <c r="J528" s="431"/>
      <c r="K528" s="431"/>
      <c r="L528" s="431"/>
      <c r="M528" s="431"/>
      <c r="N528" s="431"/>
      <c r="O528" s="431"/>
      <c r="P528" s="431"/>
      <c r="Q528" s="431"/>
      <c r="R528" s="431"/>
      <c r="S528" s="431"/>
      <c r="T528" s="431"/>
      <c r="U528" s="431"/>
      <c r="V528" s="431"/>
      <c r="W528" s="431"/>
      <c r="X528" s="431"/>
      <c r="Y528" s="431"/>
      <c r="Z528" s="431"/>
      <c r="AA528" s="431"/>
      <c r="AB528" s="431"/>
      <c r="AC528" s="431"/>
      <c r="AD528" s="431"/>
      <c r="AE528" s="431"/>
      <c r="AF528" s="431"/>
      <c r="AG528" s="431"/>
      <c r="AH528" s="431"/>
      <c r="AI528" s="431"/>
      <c r="AJ528" s="431"/>
      <c r="AK528" s="431"/>
      <c r="AL528" s="431"/>
      <c r="AM528" s="431"/>
      <c r="AN528" s="431"/>
      <c r="AO528" s="431"/>
      <c r="AP528" s="431"/>
      <c r="AQ528" s="431"/>
      <c r="AR528" s="431"/>
      <c r="AS528" s="431"/>
      <c r="AT528" s="431"/>
      <c r="AU528" s="431"/>
      <c r="AV528" s="431"/>
      <c r="AW528" s="431"/>
      <c r="AX528" s="431"/>
      <c r="AY528" s="431"/>
      <c r="AZ528" s="431"/>
      <c r="BA528" s="431"/>
      <c r="BB528" s="431"/>
      <c r="BC528" s="431"/>
      <c r="BD528" s="431"/>
      <c r="BE528" s="431"/>
      <c r="BF528" s="431"/>
      <c r="BG528" s="431"/>
      <c r="BH528" s="431"/>
      <c r="BI528" s="431"/>
      <c r="BJ528" s="431"/>
      <c r="BK528" s="431"/>
      <c r="BL528" s="431"/>
      <c r="BM528" s="431"/>
      <c r="BN528" s="431"/>
      <c r="BO528" s="431"/>
      <c r="BP528" s="431"/>
      <c r="BQ528" s="431"/>
      <c r="BR528" s="431"/>
      <c r="BS528" s="431"/>
      <c r="BT528" s="431"/>
      <c r="BU528" s="431"/>
      <c r="BV528" s="431"/>
      <c r="BW528" s="431"/>
      <c r="BX528" s="431"/>
      <c r="BY528" s="431"/>
      <c r="BZ528" s="431"/>
      <c r="CA528" s="431"/>
      <c r="CB528" s="431"/>
      <c r="CC528" s="431"/>
      <c r="CD528" s="431"/>
      <c r="CE528" s="431"/>
      <c r="CF528" s="431"/>
      <c r="CG528" s="431"/>
      <c r="CH528" s="431"/>
      <c r="CI528" s="431"/>
      <c r="CJ528" s="431"/>
      <c r="CK528" s="431"/>
      <c r="CL528" s="431"/>
      <c r="CM528" s="431"/>
      <c r="CN528" s="431"/>
      <c r="CO528" s="431"/>
      <c r="CP528" s="431"/>
      <c r="CQ528" s="431"/>
      <c r="CR528" s="431"/>
      <c r="CS528" s="431"/>
      <c r="CT528" s="431"/>
      <c r="CU528" s="431"/>
      <c r="CV528" s="431"/>
      <c r="CW528" s="431"/>
      <c r="CX528" s="431"/>
      <c r="CY528" s="431"/>
      <c r="CZ528" s="431"/>
      <c r="DA528" s="431"/>
      <c r="DB528" s="431"/>
      <c r="DC528" s="431"/>
      <c r="DD528" s="431"/>
      <c r="DE528" s="431"/>
      <c r="DF528" s="431"/>
      <c r="DG528" s="431"/>
      <c r="DH528" s="431"/>
      <c r="DI528" s="431"/>
      <c r="DJ528" s="431"/>
      <c r="DK528" s="431"/>
      <c r="DL528" s="431"/>
      <c r="DM528" s="431"/>
      <c r="DN528" s="431"/>
      <c r="DO528" s="431"/>
      <c r="DP528" s="431"/>
      <c r="DQ528" s="431"/>
      <c r="DR528" s="431"/>
      <c r="DS528" s="431"/>
      <c r="DT528" s="431"/>
      <c r="DU528" s="431"/>
      <c r="DV528" s="431"/>
      <c r="DW528" s="431"/>
      <c r="DX528" s="431"/>
      <c r="DY528" s="431"/>
      <c r="DZ528" s="431"/>
      <c r="EA528" s="431"/>
      <c r="EB528" s="431"/>
      <c r="EC528" s="431"/>
      <c r="ED528" s="431"/>
      <c r="EE528" s="431"/>
      <c r="EF528" s="431"/>
      <c r="EG528" s="431"/>
      <c r="EH528" s="431"/>
      <c r="EI528" s="431"/>
    </row>
    <row r="529" spans="1:139" s="432" customFormat="1">
      <c r="A529" s="402" t="s">
        <v>29</v>
      </c>
      <c r="B529" s="99">
        <f t="shared" ref="B529:B531" si="43">+B528+0.01</f>
        <v>4.01</v>
      </c>
      <c r="C529" s="95" t="s">
        <v>1530</v>
      </c>
      <c r="D529" s="272">
        <v>16</v>
      </c>
      <c r="E529" s="86" t="s">
        <v>14</v>
      </c>
      <c r="F529" s="349"/>
      <c r="G529" s="350">
        <f t="shared" si="39"/>
        <v>0</v>
      </c>
      <c r="H529" s="294"/>
      <c r="I529" s="431"/>
      <c r="J529" s="431"/>
      <c r="K529" s="431"/>
      <c r="L529" s="431"/>
      <c r="M529" s="431"/>
      <c r="N529" s="431"/>
      <c r="O529" s="431"/>
      <c r="P529" s="431"/>
      <c r="Q529" s="431"/>
      <c r="R529" s="431"/>
      <c r="S529" s="431"/>
      <c r="T529" s="431"/>
      <c r="U529" s="431"/>
      <c r="V529" s="431"/>
      <c r="W529" s="431"/>
      <c r="X529" s="431"/>
      <c r="Y529" s="431"/>
      <c r="Z529" s="431"/>
      <c r="AA529" s="431"/>
      <c r="AB529" s="431"/>
      <c r="AC529" s="431"/>
      <c r="AD529" s="431"/>
      <c r="AE529" s="431"/>
      <c r="AF529" s="431"/>
      <c r="AG529" s="431"/>
      <c r="AH529" s="431"/>
      <c r="AI529" s="431"/>
      <c r="AJ529" s="431"/>
      <c r="AK529" s="431"/>
      <c r="AL529" s="431"/>
      <c r="AM529" s="431"/>
      <c r="AN529" s="431"/>
      <c r="AO529" s="431"/>
      <c r="AP529" s="431"/>
      <c r="AQ529" s="431"/>
      <c r="AR529" s="431"/>
      <c r="AS529" s="431"/>
      <c r="AT529" s="431"/>
      <c r="AU529" s="431"/>
      <c r="AV529" s="431"/>
      <c r="AW529" s="431"/>
      <c r="AX529" s="431"/>
      <c r="AY529" s="431"/>
      <c r="AZ529" s="431"/>
      <c r="BA529" s="431"/>
      <c r="BB529" s="431"/>
      <c r="BC529" s="431"/>
      <c r="BD529" s="431"/>
      <c r="BE529" s="431"/>
      <c r="BF529" s="431"/>
      <c r="BG529" s="431"/>
      <c r="BH529" s="431"/>
      <c r="BI529" s="431"/>
      <c r="BJ529" s="431"/>
      <c r="BK529" s="431"/>
      <c r="BL529" s="431"/>
      <c r="BM529" s="431"/>
      <c r="BN529" s="431"/>
      <c r="BO529" s="431"/>
      <c r="BP529" s="431"/>
      <c r="BQ529" s="431"/>
      <c r="BR529" s="431"/>
      <c r="BS529" s="431"/>
      <c r="BT529" s="431"/>
      <c r="BU529" s="431"/>
      <c r="BV529" s="431"/>
      <c r="BW529" s="431"/>
      <c r="BX529" s="431"/>
      <c r="BY529" s="431"/>
      <c r="BZ529" s="431"/>
      <c r="CA529" s="431"/>
      <c r="CB529" s="431"/>
      <c r="CC529" s="431"/>
      <c r="CD529" s="431"/>
      <c r="CE529" s="431"/>
      <c r="CF529" s="431"/>
      <c r="CG529" s="431"/>
      <c r="CH529" s="431"/>
      <c r="CI529" s="431"/>
      <c r="CJ529" s="431"/>
      <c r="CK529" s="431"/>
      <c r="CL529" s="431"/>
      <c r="CM529" s="431"/>
      <c r="CN529" s="431"/>
      <c r="CO529" s="431"/>
      <c r="CP529" s="431"/>
      <c r="CQ529" s="431"/>
      <c r="CR529" s="431"/>
      <c r="CS529" s="431"/>
      <c r="CT529" s="431"/>
      <c r="CU529" s="431"/>
      <c r="CV529" s="431"/>
      <c r="CW529" s="431"/>
      <c r="CX529" s="431"/>
      <c r="CY529" s="431"/>
      <c r="CZ529" s="431"/>
      <c r="DA529" s="431"/>
      <c r="DB529" s="431"/>
      <c r="DC529" s="431"/>
      <c r="DD529" s="431"/>
      <c r="DE529" s="431"/>
      <c r="DF529" s="431"/>
      <c r="DG529" s="431"/>
      <c r="DH529" s="431"/>
      <c r="DI529" s="431"/>
      <c r="DJ529" s="431"/>
      <c r="DK529" s="431"/>
      <c r="DL529" s="431"/>
      <c r="DM529" s="431"/>
      <c r="DN529" s="431"/>
      <c r="DO529" s="431"/>
      <c r="DP529" s="431"/>
      <c r="DQ529" s="431"/>
      <c r="DR529" s="431"/>
      <c r="DS529" s="431"/>
      <c r="DT529" s="431"/>
      <c r="DU529" s="431"/>
      <c r="DV529" s="431"/>
      <c r="DW529" s="431"/>
      <c r="DX529" s="431"/>
      <c r="DY529" s="431"/>
      <c r="DZ529" s="431"/>
      <c r="EA529" s="431"/>
      <c r="EB529" s="431"/>
      <c r="EC529" s="431"/>
      <c r="ED529" s="431"/>
      <c r="EE529" s="431"/>
      <c r="EF529" s="431"/>
      <c r="EG529" s="431"/>
      <c r="EH529" s="431"/>
      <c r="EI529" s="431"/>
    </row>
    <row r="530" spans="1:139" s="432" customFormat="1">
      <c r="A530" s="402" t="s">
        <v>29</v>
      </c>
      <c r="B530" s="99">
        <f t="shared" si="43"/>
        <v>4.0199999999999996</v>
      </c>
      <c r="C530" s="95" t="s">
        <v>1531</v>
      </c>
      <c r="D530" s="272">
        <v>58.86</v>
      </c>
      <c r="E530" s="86" t="s">
        <v>14</v>
      </c>
      <c r="F530" s="349"/>
      <c r="G530" s="350">
        <f t="shared" si="39"/>
        <v>0</v>
      </c>
      <c r="H530" s="294"/>
      <c r="I530" s="431"/>
      <c r="J530" s="431"/>
      <c r="K530" s="431"/>
      <c r="L530" s="431"/>
      <c r="M530" s="431"/>
      <c r="N530" s="431"/>
      <c r="O530" s="431"/>
      <c r="P530" s="431"/>
      <c r="Q530" s="431"/>
      <c r="R530" s="431"/>
      <c r="S530" s="431"/>
      <c r="T530" s="431"/>
      <c r="U530" s="431"/>
      <c r="V530" s="431"/>
      <c r="W530" s="431"/>
      <c r="X530" s="431"/>
      <c r="Y530" s="431"/>
      <c r="Z530" s="431"/>
      <c r="AA530" s="431"/>
      <c r="AB530" s="431"/>
      <c r="AC530" s="431"/>
      <c r="AD530" s="431"/>
      <c r="AE530" s="431"/>
      <c r="AF530" s="431"/>
      <c r="AG530" s="431"/>
      <c r="AH530" s="431"/>
      <c r="AI530" s="431"/>
      <c r="AJ530" s="431"/>
      <c r="AK530" s="431"/>
      <c r="AL530" s="431"/>
      <c r="AM530" s="431"/>
      <c r="AN530" s="431"/>
      <c r="AO530" s="431"/>
      <c r="AP530" s="431"/>
      <c r="AQ530" s="431"/>
      <c r="AR530" s="431"/>
      <c r="AS530" s="431"/>
      <c r="AT530" s="431"/>
      <c r="AU530" s="431"/>
      <c r="AV530" s="431"/>
      <c r="AW530" s="431"/>
      <c r="AX530" s="431"/>
      <c r="AY530" s="431"/>
      <c r="AZ530" s="431"/>
      <c r="BA530" s="431"/>
      <c r="BB530" s="431"/>
      <c r="BC530" s="431"/>
      <c r="BD530" s="431"/>
      <c r="BE530" s="431"/>
      <c r="BF530" s="431"/>
      <c r="BG530" s="431"/>
      <c r="BH530" s="431"/>
      <c r="BI530" s="431"/>
      <c r="BJ530" s="431"/>
      <c r="BK530" s="431"/>
      <c r="BL530" s="431"/>
      <c r="BM530" s="431"/>
      <c r="BN530" s="431"/>
      <c r="BO530" s="431"/>
      <c r="BP530" s="431"/>
      <c r="BQ530" s="431"/>
      <c r="BR530" s="431"/>
      <c r="BS530" s="431"/>
      <c r="BT530" s="431"/>
      <c r="BU530" s="431"/>
      <c r="BV530" s="431"/>
      <c r="BW530" s="431"/>
      <c r="BX530" s="431"/>
      <c r="BY530" s="431"/>
      <c r="BZ530" s="431"/>
      <c r="CA530" s="431"/>
      <c r="CB530" s="431"/>
      <c r="CC530" s="431"/>
      <c r="CD530" s="431"/>
      <c r="CE530" s="431"/>
      <c r="CF530" s="431"/>
      <c r="CG530" s="431"/>
      <c r="CH530" s="431"/>
      <c r="CI530" s="431"/>
      <c r="CJ530" s="431"/>
      <c r="CK530" s="431"/>
      <c r="CL530" s="431"/>
      <c r="CM530" s="431"/>
      <c r="CN530" s="431"/>
      <c r="CO530" s="431"/>
      <c r="CP530" s="431"/>
      <c r="CQ530" s="431"/>
      <c r="CR530" s="431"/>
      <c r="CS530" s="431"/>
      <c r="CT530" s="431"/>
      <c r="CU530" s="431"/>
      <c r="CV530" s="431"/>
      <c r="CW530" s="431"/>
      <c r="CX530" s="431"/>
      <c r="CY530" s="431"/>
      <c r="CZ530" s="431"/>
      <c r="DA530" s="431"/>
      <c r="DB530" s="431"/>
      <c r="DC530" s="431"/>
      <c r="DD530" s="431"/>
      <c r="DE530" s="431"/>
      <c r="DF530" s="431"/>
      <c r="DG530" s="431"/>
      <c r="DH530" s="431"/>
      <c r="DI530" s="431"/>
      <c r="DJ530" s="431"/>
      <c r="DK530" s="431"/>
      <c r="DL530" s="431"/>
      <c r="DM530" s="431"/>
      <c r="DN530" s="431"/>
      <c r="DO530" s="431"/>
      <c r="DP530" s="431"/>
      <c r="DQ530" s="431"/>
      <c r="DR530" s="431"/>
      <c r="DS530" s="431"/>
      <c r="DT530" s="431"/>
      <c r="DU530" s="431"/>
      <c r="DV530" s="431"/>
      <c r="DW530" s="431"/>
      <c r="DX530" s="431"/>
      <c r="DY530" s="431"/>
      <c r="DZ530" s="431"/>
      <c r="EA530" s="431"/>
      <c r="EB530" s="431"/>
      <c r="EC530" s="431"/>
      <c r="ED530" s="431"/>
      <c r="EE530" s="431"/>
      <c r="EF530" s="431"/>
      <c r="EG530" s="431"/>
      <c r="EH530" s="431"/>
      <c r="EI530" s="431"/>
    </row>
    <row r="531" spans="1:139" s="432" customFormat="1">
      <c r="A531" s="402" t="s">
        <v>29</v>
      </c>
      <c r="B531" s="99">
        <f t="shared" si="43"/>
        <v>4.0299999999999994</v>
      </c>
      <c r="C531" s="95" t="s">
        <v>1520</v>
      </c>
      <c r="D531" s="272">
        <v>0.96</v>
      </c>
      <c r="E531" s="86" t="s">
        <v>14</v>
      </c>
      <c r="F531" s="349"/>
      <c r="G531" s="350">
        <f t="shared" si="39"/>
        <v>0</v>
      </c>
      <c r="H531" s="294"/>
      <c r="I531" s="431"/>
      <c r="J531" s="431"/>
      <c r="K531" s="431"/>
      <c r="L531" s="431"/>
      <c r="M531" s="431"/>
      <c r="N531" s="431"/>
      <c r="O531" s="431"/>
      <c r="P531" s="431"/>
      <c r="Q531" s="431"/>
      <c r="R531" s="431"/>
      <c r="S531" s="431"/>
      <c r="T531" s="431"/>
      <c r="U531" s="431"/>
      <c r="V531" s="431"/>
      <c r="W531" s="431"/>
      <c r="X531" s="431"/>
      <c r="Y531" s="431"/>
      <c r="Z531" s="431"/>
      <c r="AA531" s="431"/>
      <c r="AB531" s="431"/>
      <c r="AC531" s="431"/>
      <c r="AD531" s="431"/>
      <c r="AE531" s="431"/>
      <c r="AF531" s="431"/>
      <c r="AG531" s="431"/>
      <c r="AH531" s="431"/>
      <c r="AI531" s="431"/>
      <c r="AJ531" s="431"/>
      <c r="AK531" s="431"/>
      <c r="AL531" s="431"/>
      <c r="AM531" s="431"/>
      <c r="AN531" s="431"/>
      <c r="AO531" s="431"/>
      <c r="AP531" s="431"/>
      <c r="AQ531" s="431"/>
      <c r="AR531" s="431"/>
      <c r="AS531" s="431"/>
      <c r="AT531" s="431"/>
      <c r="AU531" s="431"/>
      <c r="AV531" s="431"/>
      <c r="AW531" s="431"/>
      <c r="AX531" s="431"/>
      <c r="AY531" s="431"/>
      <c r="AZ531" s="431"/>
      <c r="BA531" s="431"/>
      <c r="BB531" s="431"/>
      <c r="BC531" s="431"/>
      <c r="BD531" s="431"/>
      <c r="BE531" s="431"/>
      <c r="BF531" s="431"/>
      <c r="BG531" s="431"/>
      <c r="BH531" s="431"/>
      <c r="BI531" s="431"/>
      <c r="BJ531" s="431"/>
      <c r="BK531" s="431"/>
      <c r="BL531" s="431"/>
      <c r="BM531" s="431"/>
      <c r="BN531" s="431"/>
      <c r="BO531" s="431"/>
      <c r="BP531" s="431"/>
      <c r="BQ531" s="431"/>
      <c r="BR531" s="431"/>
      <c r="BS531" s="431"/>
      <c r="BT531" s="431"/>
      <c r="BU531" s="431"/>
      <c r="BV531" s="431"/>
      <c r="BW531" s="431"/>
      <c r="BX531" s="431"/>
      <c r="BY531" s="431"/>
      <c r="BZ531" s="431"/>
      <c r="CA531" s="431"/>
      <c r="CB531" s="431"/>
      <c r="CC531" s="431"/>
      <c r="CD531" s="431"/>
      <c r="CE531" s="431"/>
      <c r="CF531" s="431"/>
      <c r="CG531" s="431"/>
      <c r="CH531" s="431"/>
      <c r="CI531" s="431"/>
      <c r="CJ531" s="431"/>
      <c r="CK531" s="431"/>
      <c r="CL531" s="431"/>
      <c r="CM531" s="431"/>
      <c r="CN531" s="431"/>
      <c r="CO531" s="431"/>
      <c r="CP531" s="431"/>
      <c r="CQ531" s="431"/>
      <c r="CR531" s="431"/>
      <c r="CS531" s="431"/>
      <c r="CT531" s="431"/>
      <c r="CU531" s="431"/>
      <c r="CV531" s="431"/>
      <c r="CW531" s="431"/>
      <c r="CX531" s="431"/>
      <c r="CY531" s="431"/>
      <c r="CZ531" s="431"/>
      <c r="DA531" s="431"/>
      <c r="DB531" s="431"/>
      <c r="DC531" s="431"/>
      <c r="DD531" s="431"/>
      <c r="DE531" s="431"/>
      <c r="DF531" s="431"/>
      <c r="DG531" s="431"/>
      <c r="DH531" s="431"/>
      <c r="DI531" s="431"/>
      <c r="DJ531" s="431"/>
      <c r="DK531" s="431"/>
      <c r="DL531" s="431"/>
      <c r="DM531" s="431"/>
      <c r="DN531" s="431"/>
      <c r="DO531" s="431"/>
      <c r="DP531" s="431"/>
      <c r="DQ531" s="431"/>
      <c r="DR531" s="431"/>
      <c r="DS531" s="431"/>
      <c r="DT531" s="431"/>
      <c r="DU531" s="431"/>
      <c r="DV531" s="431"/>
      <c r="DW531" s="431"/>
      <c r="DX531" s="431"/>
      <c r="DY531" s="431"/>
      <c r="DZ531" s="431"/>
      <c r="EA531" s="431"/>
      <c r="EB531" s="431"/>
      <c r="EC531" s="431"/>
      <c r="ED531" s="431"/>
      <c r="EE531" s="431"/>
      <c r="EF531" s="431"/>
      <c r="EG531" s="431"/>
      <c r="EH531" s="431"/>
      <c r="EI531" s="431"/>
    </row>
    <row r="532" spans="1:139" s="432" customFormat="1">
      <c r="A532" s="402" t="s">
        <v>29</v>
      </c>
      <c r="B532" s="96"/>
      <c r="C532" s="95"/>
      <c r="D532" s="272"/>
      <c r="E532" s="86"/>
      <c r="F532" s="349"/>
      <c r="G532" s="350">
        <f t="shared" si="39"/>
        <v>0</v>
      </c>
      <c r="H532" s="294">
        <f>SUM(G529:G531)</f>
        <v>0</v>
      </c>
      <c r="I532" s="431"/>
      <c r="J532" s="431"/>
      <c r="K532" s="431"/>
      <c r="L532" s="431"/>
      <c r="M532" s="431"/>
      <c r="N532" s="431"/>
      <c r="O532" s="431"/>
      <c r="P532" s="431"/>
      <c r="Q532" s="431"/>
      <c r="R532" s="431"/>
      <c r="S532" s="431"/>
      <c r="T532" s="431"/>
      <c r="U532" s="431"/>
      <c r="V532" s="431"/>
      <c r="W532" s="431"/>
      <c r="X532" s="431"/>
      <c r="Y532" s="431"/>
      <c r="Z532" s="431"/>
      <c r="AA532" s="431"/>
      <c r="AB532" s="431"/>
      <c r="AC532" s="431"/>
      <c r="AD532" s="431"/>
      <c r="AE532" s="431"/>
      <c r="AF532" s="431"/>
      <c r="AG532" s="431"/>
      <c r="AH532" s="431"/>
      <c r="AI532" s="431"/>
      <c r="AJ532" s="431"/>
      <c r="AK532" s="431"/>
      <c r="AL532" s="431"/>
      <c r="AM532" s="431"/>
      <c r="AN532" s="431"/>
      <c r="AO532" s="431"/>
      <c r="AP532" s="431"/>
      <c r="AQ532" s="431"/>
      <c r="AR532" s="431"/>
      <c r="AS532" s="431"/>
      <c r="AT532" s="431"/>
      <c r="AU532" s="431"/>
      <c r="AV532" s="431"/>
      <c r="AW532" s="431"/>
      <c r="AX532" s="431"/>
      <c r="AY532" s="431"/>
      <c r="AZ532" s="431"/>
      <c r="BA532" s="431"/>
      <c r="BB532" s="431"/>
      <c r="BC532" s="431"/>
      <c r="BD532" s="431"/>
      <c r="BE532" s="431"/>
      <c r="BF532" s="431"/>
      <c r="BG532" s="431"/>
      <c r="BH532" s="431"/>
      <c r="BI532" s="431"/>
      <c r="BJ532" s="431"/>
      <c r="BK532" s="431"/>
      <c r="BL532" s="431"/>
      <c r="BM532" s="431"/>
      <c r="BN532" s="431"/>
      <c r="BO532" s="431"/>
      <c r="BP532" s="431"/>
      <c r="BQ532" s="431"/>
      <c r="BR532" s="431"/>
      <c r="BS532" s="431"/>
      <c r="BT532" s="431"/>
      <c r="BU532" s="431"/>
      <c r="BV532" s="431"/>
      <c r="BW532" s="431"/>
      <c r="BX532" s="431"/>
      <c r="BY532" s="431"/>
      <c r="BZ532" s="431"/>
      <c r="CA532" s="431"/>
      <c r="CB532" s="431"/>
      <c r="CC532" s="431"/>
      <c r="CD532" s="431"/>
      <c r="CE532" s="431"/>
      <c r="CF532" s="431"/>
      <c r="CG532" s="431"/>
      <c r="CH532" s="431"/>
      <c r="CI532" s="431"/>
      <c r="CJ532" s="431"/>
      <c r="CK532" s="431"/>
      <c r="CL532" s="431"/>
      <c r="CM532" s="431"/>
      <c r="CN532" s="431"/>
      <c r="CO532" s="431"/>
      <c r="CP532" s="431"/>
      <c r="CQ532" s="431"/>
      <c r="CR532" s="431"/>
      <c r="CS532" s="431"/>
      <c r="CT532" s="431"/>
      <c r="CU532" s="431"/>
      <c r="CV532" s="431"/>
      <c r="CW532" s="431"/>
      <c r="CX532" s="431"/>
      <c r="CY532" s="431"/>
      <c r="CZ532" s="431"/>
      <c r="DA532" s="431"/>
      <c r="DB532" s="431"/>
      <c r="DC532" s="431"/>
      <c r="DD532" s="431"/>
      <c r="DE532" s="431"/>
      <c r="DF532" s="431"/>
      <c r="DG532" s="431"/>
      <c r="DH532" s="431"/>
      <c r="DI532" s="431"/>
      <c r="DJ532" s="431"/>
      <c r="DK532" s="431"/>
      <c r="DL532" s="431"/>
      <c r="DM532" s="431"/>
      <c r="DN532" s="431"/>
      <c r="DO532" s="431"/>
      <c r="DP532" s="431"/>
      <c r="DQ532" s="431"/>
      <c r="DR532" s="431"/>
      <c r="DS532" s="431"/>
      <c r="DT532" s="431"/>
      <c r="DU532" s="431"/>
      <c r="DV532" s="431"/>
      <c r="DW532" s="431"/>
      <c r="DX532" s="431"/>
      <c r="DY532" s="431"/>
      <c r="DZ532" s="431"/>
      <c r="EA532" s="431"/>
      <c r="EB532" s="431"/>
      <c r="EC532" s="431"/>
      <c r="ED532" s="431"/>
      <c r="EE532" s="431"/>
      <c r="EF532" s="431"/>
      <c r="EG532" s="431"/>
      <c r="EH532" s="431"/>
      <c r="EI532" s="431"/>
    </row>
    <row r="533" spans="1:139" s="432" customFormat="1">
      <c r="A533" s="402" t="s">
        <v>29</v>
      </c>
      <c r="B533" s="92">
        <v>5</v>
      </c>
      <c r="C533" s="93" t="s">
        <v>22</v>
      </c>
      <c r="D533" s="272"/>
      <c r="E533" s="86"/>
      <c r="F533" s="349"/>
      <c r="G533" s="350">
        <f t="shared" si="39"/>
        <v>0</v>
      </c>
      <c r="H533" s="294"/>
      <c r="I533" s="431"/>
      <c r="J533" s="431"/>
      <c r="K533" s="431"/>
      <c r="L533" s="431"/>
      <c r="M533" s="431"/>
      <c r="N533" s="431"/>
      <c r="O533" s="431"/>
      <c r="P533" s="431"/>
      <c r="Q533" s="431"/>
      <c r="R533" s="431"/>
      <c r="S533" s="431"/>
      <c r="T533" s="431"/>
      <c r="U533" s="431"/>
      <c r="V533" s="431"/>
      <c r="W533" s="431"/>
      <c r="X533" s="431"/>
      <c r="Y533" s="431"/>
      <c r="Z533" s="431"/>
      <c r="AA533" s="431"/>
      <c r="AB533" s="431"/>
      <c r="AC533" s="431"/>
      <c r="AD533" s="431"/>
      <c r="AE533" s="431"/>
      <c r="AF533" s="431"/>
      <c r="AG533" s="431"/>
      <c r="AH533" s="431"/>
      <c r="AI533" s="431"/>
      <c r="AJ533" s="431"/>
      <c r="AK533" s="431"/>
      <c r="AL533" s="431"/>
      <c r="AM533" s="431"/>
      <c r="AN533" s="431"/>
      <c r="AO533" s="431"/>
      <c r="AP533" s="431"/>
      <c r="AQ533" s="431"/>
      <c r="AR533" s="431"/>
      <c r="AS533" s="431"/>
      <c r="AT533" s="431"/>
      <c r="AU533" s="431"/>
      <c r="AV533" s="431"/>
      <c r="AW533" s="431"/>
      <c r="AX533" s="431"/>
      <c r="AY533" s="431"/>
      <c r="AZ533" s="431"/>
      <c r="BA533" s="431"/>
      <c r="BB533" s="431"/>
      <c r="BC533" s="431"/>
      <c r="BD533" s="431"/>
      <c r="BE533" s="431"/>
      <c r="BF533" s="431"/>
      <c r="BG533" s="431"/>
      <c r="BH533" s="431"/>
      <c r="BI533" s="431"/>
      <c r="BJ533" s="431"/>
      <c r="BK533" s="431"/>
      <c r="BL533" s="431"/>
      <c r="BM533" s="431"/>
      <c r="BN533" s="431"/>
      <c r="BO533" s="431"/>
      <c r="BP533" s="431"/>
      <c r="BQ533" s="431"/>
      <c r="BR533" s="431"/>
      <c r="BS533" s="431"/>
      <c r="BT533" s="431"/>
      <c r="BU533" s="431"/>
      <c r="BV533" s="431"/>
      <c r="BW533" s="431"/>
      <c r="BX533" s="431"/>
      <c r="BY533" s="431"/>
      <c r="BZ533" s="431"/>
      <c r="CA533" s="431"/>
      <c r="CB533" s="431"/>
      <c r="CC533" s="431"/>
      <c r="CD533" s="431"/>
      <c r="CE533" s="431"/>
      <c r="CF533" s="431"/>
      <c r="CG533" s="431"/>
      <c r="CH533" s="431"/>
      <c r="CI533" s="431"/>
      <c r="CJ533" s="431"/>
      <c r="CK533" s="431"/>
      <c r="CL533" s="431"/>
      <c r="CM533" s="431"/>
      <c r="CN533" s="431"/>
      <c r="CO533" s="431"/>
      <c r="CP533" s="431"/>
      <c r="CQ533" s="431"/>
      <c r="CR533" s="431"/>
      <c r="CS533" s="431"/>
      <c r="CT533" s="431"/>
      <c r="CU533" s="431"/>
      <c r="CV533" s="431"/>
      <c r="CW533" s="431"/>
      <c r="CX533" s="431"/>
      <c r="CY533" s="431"/>
      <c r="CZ533" s="431"/>
      <c r="DA533" s="431"/>
      <c r="DB533" s="431"/>
      <c r="DC533" s="431"/>
      <c r="DD533" s="431"/>
      <c r="DE533" s="431"/>
      <c r="DF533" s="431"/>
      <c r="DG533" s="431"/>
      <c r="DH533" s="431"/>
      <c r="DI533" s="431"/>
      <c r="DJ533" s="431"/>
      <c r="DK533" s="431"/>
      <c r="DL533" s="431"/>
      <c r="DM533" s="431"/>
      <c r="DN533" s="431"/>
      <c r="DO533" s="431"/>
      <c r="DP533" s="431"/>
      <c r="DQ533" s="431"/>
      <c r="DR533" s="431"/>
      <c r="DS533" s="431"/>
      <c r="DT533" s="431"/>
      <c r="DU533" s="431"/>
      <c r="DV533" s="431"/>
      <c r="DW533" s="431"/>
      <c r="DX533" s="431"/>
      <c r="DY533" s="431"/>
      <c r="DZ533" s="431"/>
      <c r="EA533" s="431"/>
      <c r="EB533" s="431"/>
      <c r="EC533" s="431"/>
      <c r="ED533" s="431"/>
      <c r="EE533" s="431"/>
      <c r="EF533" s="431"/>
      <c r="EG533" s="431"/>
      <c r="EH533" s="431"/>
      <c r="EI533" s="431"/>
    </row>
    <row r="534" spans="1:139" s="432" customFormat="1">
      <c r="A534" s="402" t="s">
        <v>29</v>
      </c>
      <c r="B534" s="99">
        <f>+B533+0.01</f>
        <v>5.01</v>
      </c>
      <c r="C534" s="95" t="s">
        <v>1521</v>
      </c>
      <c r="D534" s="272">
        <v>51.1</v>
      </c>
      <c r="E534" s="86" t="s">
        <v>14</v>
      </c>
      <c r="F534" s="349"/>
      <c r="G534" s="350">
        <f t="shared" si="39"/>
        <v>0</v>
      </c>
      <c r="H534" s="294"/>
      <c r="I534" s="431"/>
      <c r="J534" s="431"/>
      <c r="K534" s="431"/>
      <c r="L534" s="431"/>
      <c r="M534" s="431"/>
      <c r="N534" s="431"/>
      <c r="O534" s="431"/>
      <c r="P534" s="431"/>
      <c r="Q534" s="431"/>
      <c r="R534" s="431"/>
      <c r="S534" s="431"/>
      <c r="T534" s="431"/>
      <c r="U534" s="431"/>
      <c r="V534" s="431"/>
      <c r="W534" s="431"/>
      <c r="X534" s="431"/>
      <c r="Y534" s="431"/>
      <c r="Z534" s="431"/>
      <c r="AA534" s="431"/>
      <c r="AB534" s="431"/>
      <c r="AC534" s="431"/>
      <c r="AD534" s="431"/>
      <c r="AE534" s="431"/>
      <c r="AF534" s="431"/>
      <c r="AG534" s="431"/>
      <c r="AH534" s="431"/>
      <c r="AI534" s="431"/>
      <c r="AJ534" s="431"/>
      <c r="AK534" s="431"/>
      <c r="AL534" s="431"/>
      <c r="AM534" s="431"/>
      <c r="AN534" s="431"/>
      <c r="AO534" s="431"/>
      <c r="AP534" s="431"/>
      <c r="AQ534" s="431"/>
      <c r="AR534" s="431"/>
      <c r="AS534" s="431"/>
      <c r="AT534" s="431"/>
      <c r="AU534" s="431"/>
      <c r="AV534" s="431"/>
      <c r="AW534" s="431"/>
      <c r="AX534" s="431"/>
      <c r="AY534" s="431"/>
      <c r="AZ534" s="431"/>
      <c r="BA534" s="431"/>
      <c r="BB534" s="431"/>
      <c r="BC534" s="431"/>
      <c r="BD534" s="431"/>
      <c r="BE534" s="431"/>
      <c r="BF534" s="431"/>
      <c r="BG534" s="431"/>
      <c r="BH534" s="431"/>
      <c r="BI534" s="431"/>
      <c r="BJ534" s="431"/>
      <c r="BK534" s="431"/>
      <c r="BL534" s="431"/>
      <c r="BM534" s="431"/>
      <c r="BN534" s="431"/>
      <c r="BO534" s="431"/>
      <c r="BP534" s="431"/>
      <c r="BQ534" s="431"/>
      <c r="BR534" s="431"/>
      <c r="BS534" s="431"/>
      <c r="BT534" s="431"/>
      <c r="BU534" s="431"/>
      <c r="BV534" s="431"/>
      <c r="BW534" s="431"/>
      <c r="BX534" s="431"/>
      <c r="BY534" s="431"/>
      <c r="BZ534" s="431"/>
      <c r="CA534" s="431"/>
      <c r="CB534" s="431"/>
      <c r="CC534" s="431"/>
      <c r="CD534" s="431"/>
      <c r="CE534" s="431"/>
      <c r="CF534" s="431"/>
      <c r="CG534" s="431"/>
      <c r="CH534" s="431"/>
      <c r="CI534" s="431"/>
      <c r="CJ534" s="431"/>
      <c r="CK534" s="431"/>
      <c r="CL534" s="431"/>
      <c r="CM534" s="431"/>
      <c r="CN534" s="431"/>
      <c r="CO534" s="431"/>
      <c r="CP534" s="431"/>
      <c r="CQ534" s="431"/>
      <c r="CR534" s="431"/>
      <c r="CS534" s="431"/>
      <c r="CT534" s="431"/>
      <c r="CU534" s="431"/>
      <c r="CV534" s="431"/>
      <c r="CW534" s="431"/>
      <c r="CX534" s="431"/>
      <c r="CY534" s="431"/>
      <c r="CZ534" s="431"/>
      <c r="DA534" s="431"/>
      <c r="DB534" s="431"/>
      <c r="DC534" s="431"/>
      <c r="DD534" s="431"/>
      <c r="DE534" s="431"/>
      <c r="DF534" s="431"/>
      <c r="DG534" s="431"/>
      <c r="DH534" s="431"/>
      <c r="DI534" s="431"/>
      <c r="DJ534" s="431"/>
      <c r="DK534" s="431"/>
      <c r="DL534" s="431"/>
      <c r="DM534" s="431"/>
      <c r="DN534" s="431"/>
      <c r="DO534" s="431"/>
      <c r="DP534" s="431"/>
      <c r="DQ534" s="431"/>
      <c r="DR534" s="431"/>
      <c r="DS534" s="431"/>
      <c r="DT534" s="431"/>
      <c r="DU534" s="431"/>
      <c r="DV534" s="431"/>
      <c r="DW534" s="431"/>
      <c r="DX534" s="431"/>
      <c r="DY534" s="431"/>
      <c r="DZ534" s="431"/>
      <c r="EA534" s="431"/>
      <c r="EB534" s="431"/>
      <c r="EC534" s="431"/>
      <c r="ED534" s="431"/>
      <c r="EE534" s="431"/>
      <c r="EF534" s="431"/>
      <c r="EG534" s="431"/>
      <c r="EH534" s="431"/>
      <c r="EI534" s="431"/>
    </row>
    <row r="535" spans="1:139" s="432" customFormat="1">
      <c r="A535" s="402" t="s">
        <v>29</v>
      </c>
      <c r="B535" s="99">
        <f t="shared" ref="B535:B537" si="44">+B534+0.01</f>
        <v>5.0199999999999996</v>
      </c>
      <c r="C535" s="95" t="s">
        <v>1522</v>
      </c>
      <c r="D535" s="272">
        <v>118.62</v>
      </c>
      <c r="E535" s="86" t="s">
        <v>14</v>
      </c>
      <c r="F535" s="349"/>
      <c r="G535" s="350">
        <f t="shared" si="39"/>
        <v>0</v>
      </c>
      <c r="H535" s="294"/>
      <c r="I535" s="431"/>
      <c r="J535" s="431"/>
      <c r="K535" s="431"/>
      <c r="L535" s="431"/>
      <c r="M535" s="431"/>
      <c r="N535" s="431"/>
      <c r="O535" s="431"/>
      <c r="P535" s="431"/>
      <c r="Q535" s="431"/>
      <c r="R535" s="431"/>
      <c r="S535" s="431"/>
      <c r="T535" s="431"/>
      <c r="U535" s="431"/>
      <c r="V535" s="431"/>
      <c r="W535" s="431"/>
      <c r="X535" s="431"/>
      <c r="Y535" s="431"/>
      <c r="Z535" s="431"/>
      <c r="AA535" s="431"/>
      <c r="AB535" s="431"/>
      <c r="AC535" s="431"/>
      <c r="AD535" s="431"/>
      <c r="AE535" s="431"/>
      <c r="AF535" s="431"/>
      <c r="AG535" s="431"/>
      <c r="AH535" s="431"/>
      <c r="AI535" s="431"/>
      <c r="AJ535" s="431"/>
      <c r="AK535" s="431"/>
      <c r="AL535" s="431"/>
      <c r="AM535" s="431"/>
      <c r="AN535" s="431"/>
      <c r="AO535" s="431"/>
      <c r="AP535" s="431"/>
      <c r="AQ535" s="431"/>
      <c r="AR535" s="431"/>
      <c r="AS535" s="431"/>
      <c r="AT535" s="431"/>
      <c r="AU535" s="431"/>
      <c r="AV535" s="431"/>
      <c r="AW535" s="431"/>
      <c r="AX535" s="431"/>
      <c r="AY535" s="431"/>
      <c r="AZ535" s="431"/>
      <c r="BA535" s="431"/>
      <c r="BB535" s="431"/>
      <c r="BC535" s="431"/>
      <c r="BD535" s="431"/>
      <c r="BE535" s="431"/>
      <c r="BF535" s="431"/>
      <c r="BG535" s="431"/>
      <c r="BH535" s="431"/>
      <c r="BI535" s="431"/>
      <c r="BJ535" s="431"/>
      <c r="BK535" s="431"/>
      <c r="BL535" s="431"/>
      <c r="BM535" s="431"/>
      <c r="BN535" s="431"/>
      <c r="BO535" s="431"/>
      <c r="BP535" s="431"/>
      <c r="BQ535" s="431"/>
      <c r="BR535" s="431"/>
      <c r="BS535" s="431"/>
      <c r="BT535" s="431"/>
      <c r="BU535" s="431"/>
      <c r="BV535" s="431"/>
      <c r="BW535" s="431"/>
      <c r="BX535" s="431"/>
      <c r="BY535" s="431"/>
      <c r="BZ535" s="431"/>
      <c r="CA535" s="431"/>
      <c r="CB535" s="431"/>
      <c r="CC535" s="431"/>
      <c r="CD535" s="431"/>
      <c r="CE535" s="431"/>
      <c r="CF535" s="431"/>
      <c r="CG535" s="431"/>
      <c r="CH535" s="431"/>
      <c r="CI535" s="431"/>
      <c r="CJ535" s="431"/>
      <c r="CK535" s="431"/>
      <c r="CL535" s="431"/>
      <c r="CM535" s="431"/>
      <c r="CN535" s="431"/>
      <c r="CO535" s="431"/>
      <c r="CP535" s="431"/>
      <c r="CQ535" s="431"/>
      <c r="CR535" s="431"/>
      <c r="CS535" s="431"/>
      <c r="CT535" s="431"/>
      <c r="CU535" s="431"/>
      <c r="CV535" s="431"/>
      <c r="CW535" s="431"/>
      <c r="CX535" s="431"/>
      <c r="CY535" s="431"/>
      <c r="CZ535" s="431"/>
      <c r="DA535" s="431"/>
      <c r="DB535" s="431"/>
      <c r="DC535" s="431"/>
      <c r="DD535" s="431"/>
      <c r="DE535" s="431"/>
      <c r="DF535" s="431"/>
      <c r="DG535" s="431"/>
      <c r="DH535" s="431"/>
      <c r="DI535" s="431"/>
      <c r="DJ535" s="431"/>
      <c r="DK535" s="431"/>
      <c r="DL535" s="431"/>
      <c r="DM535" s="431"/>
      <c r="DN535" s="431"/>
      <c r="DO535" s="431"/>
      <c r="DP535" s="431"/>
      <c r="DQ535" s="431"/>
      <c r="DR535" s="431"/>
      <c r="DS535" s="431"/>
      <c r="DT535" s="431"/>
      <c r="DU535" s="431"/>
      <c r="DV535" s="431"/>
      <c r="DW535" s="431"/>
      <c r="DX535" s="431"/>
      <c r="DY535" s="431"/>
      <c r="DZ535" s="431"/>
      <c r="EA535" s="431"/>
      <c r="EB535" s="431"/>
      <c r="EC535" s="431"/>
      <c r="ED535" s="431"/>
      <c r="EE535" s="431"/>
      <c r="EF535" s="431"/>
      <c r="EG535" s="431"/>
      <c r="EH535" s="431"/>
      <c r="EI535" s="431"/>
    </row>
    <row r="536" spans="1:139" s="432" customFormat="1">
      <c r="A536" s="402" t="s">
        <v>29</v>
      </c>
      <c r="B536" s="99">
        <f t="shared" si="44"/>
        <v>5.0299999999999994</v>
      </c>
      <c r="C536" s="95" t="s">
        <v>1523</v>
      </c>
      <c r="D536" s="272">
        <v>30.36</v>
      </c>
      <c r="E536" s="86" t="s">
        <v>14</v>
      </c>
      <c r="F536" s="349"/>
      <c r="G536" s="350">
        <f t="shared" si="39"/>
        <v>0</v>
      </c>
      <c r="H536" s="294"/>
      <c r="I536" s="431"/>
      <c r="J536" s="431"/>
      <c r="K536" s="431"/>
      <c r="L536" s="431"/>
      <c r="M536" s="431"/>
      <c r="N536" s="431"/>
      <c r="O536" s="431"/>
      <c r="P536" s="431"/>
      <c r="Q536" s="431"/>
      <c r="R536" s="431"/>
      <c r="S536" s="431"/>
      <c r="T536" s="431"/>
      <c r="U536" s="431"/>
      <c r="V536" s="431"/>
      <c r="W536" s="431"/>
      <c r="X536" s="431"/>
      <c r="Y536" s="431"/>
      <c r="Z536" s="431"/>
      <c r="AA536" s="431"/>
      <c r="AB536" s="431"/>
      <c r="AC536" s="431"/>
      <c r="AD536" s="431"/>
      <c r="AE536" s="431"/>
      <c r="AF536" s="431"/>
      <c r="AG536" s="431"/>
      <c r="AH536" s="431"/>
      <c r="AI536" s="431"/>
      <c r="AJ536" s="431"/>
      <c r="AK536" s="431"/>
      <c r="AL536" s="431"/>
      <c r="AM536" s="431"/>
      <c r="AN536" s="431"/>
      <c r="AO536" s="431"/>
      <c r="AP536" s="431"/>
      <c r="AQ536" s="431"/>
      <c r="AR536" s="431"/>
      <c r="AS536" s="431"/>
      <c r="AT536" s="431"/>
      <c r="AU536" s="431"/>
      <c r="AV536" s="431"/>
      <c r="AW536" s="431"/>
      <c r="AX536" s="431"/>
      <c r="AY536" s="431"/>
      <c r="AZ536" s="431"/>
      <c r="BA536" s="431"/>
      <c r="BB536" s="431"/>
      <c r="BC536" s="431"/>
      <c r="BD536" s="431"/>
      <c r="BE536" s="431"/>
      <c r="BF536" s="431"/>
      <c r="BG536" s="431"/>
      <c r="BH536" s="431"/>
      <c r="BI536" s="431"/>
      <c r="BJ536" s="431"/>
      <c r="BK536" s="431"/>
      <c r="BL536" s="431"/>
      <c r="BM536" s="431"/>
      <c r="BN536" s="431"/>
      <c r="BO536" s="431"/>
      <c r="BP536" s="431"/>
      <c r="BQ536" s="431"/>
      <c r="BR536" s="431"/>
      <c r="BS536" s="431"/>
      <c r="BT536" s="431"/>
      <c r="BU536" s="431"/>
      <c r="BV536" s="431"/>
      <c r="BW536" s="431"/>
      <c r="BX536" s="431"/>
      <c r="BY536" s="431"/>
      <c r="BZ536" s="431"/>
      <c r="CA536" s="431"/>
      <c r="CB536" s="431"/>
      <c r="CC536" s="431"/>
      <c r="CD536" s="431"/>
      <c r="CE536" s="431"/>
      <c r="CF536" s="431"/>
      <c r="CG536" s="431"/>
      <c r="CH536" s="431"/>
      <c r="CI536" s="431"/>
      <c r="CJ536" s="431"/>
      <c r="CK536" s="431"/>
      <c r="CL536" s="431"/>
      <c r="CM536" s="431"/>
      <c r="CN536" s="431"/>
      <c r="CO536" s="431"/>
      <c r="CP536" s="431"/>
      <c r="CQ536" s="431"/>
      <c r="CR536" s="431"/>
      <c r="CS536" s="431"/>
      <c r="CT536" s="431"/>
      <c r="CU536" s="431"/>
      <c r="CV536" s="431"/>
      <c r="CW536" s="431"/>
      <c r="CX536" s="431"/>
      <c r="CY536" s="431"/>
      <c r="CZ536" s="431"/>
      <c r="DA536" s="431"/>
      <c r="DB536" s="431"/>
      <c r="DC536" s="431"/>
      <c r="DD536" s="431"/>
      <c r="DE536" s="431"/>
      <c r="DF536" s="431"/>
      <c r="DG536" s="431"/>
      <c r="DH536" s="431"/>
      <c r="DI536" s="431"/>
      <c r="DJ536" s="431"/>
      <c r="DK536" s="431"/>
      <c r="DL536" s="431"/>
      <c r="DM536" s="431"/>
      <c r="DN536" s="431"/>
      <c r="DO536" s="431"/>
      <c r="DP536" s="431"/>
      <c r="DQ536" s="431"/>
      <c r="DR536" s="431"/>
      <c r="DS536" s="431"/>
      <c r="DT536" s="431"/>
      <c r="DU536" s="431"/>
      <c r="DV536" s="431"/>
      <c r="DW536" s="431"/>
      <c r="DX536" s="431"/>
      <c r="DY536" s="431"/>
      <c r="DZ536" s="431"/>
      <c r="EA536" s="431"/>
      <c r="EB536" s="431"/>
      <c r="EC536" s="431"/>
      <c r="ED536" s="431"/>
      <c r="EE536" s="431"/>
      <c r="EF536" s="431"/>
      <c r="EG536" s="431"/>
      <c r="EH536" s="431"/>
      <c r="EI536" s="431"/>
    </row>
    <row r="537" spans="1:139" s="432" customFormat="1">
      <c r="A537" s="402" t="s">
        <v>29</v>
      </c>
      <c r="B537" s="99">
        <f t="shared" si="44"/>
        <v>5.0399999999999991</v>
      </c>
      <c r="C537" s="95" t="s">
        <v>19</v>
      </c>
      <c r="D537" s="272">
        <v>92.32</v>
      </c>
      <c r="E537" s="86" t="s">
        <v>15</v>
      </c>
      <c r="F537" s="349"/>
      <c r="G537" s="350">
        <f t="shared" si="39"/>
        <v>0</v>
      </c>
      <c r="H537" s="294"/>
      <c r="I537" s="431"/>
      <c r="J537" s="431"/>
      <c r="K537" s="431"/>
      <c r="L537" s="431"/>
      <c r="M537" s="431"/>
      <c r="N537" s="431"/>
      <c r="O537" s="431"/>
      <c r="P537" s="431"/>
      <c r="Q537" s="431"/>
      <c r="R537" s="431"/>
      <c r="S537" s="431"/>
      <c r="T537" s="431"/>
      <c r="U537" s="431"/>
      <c r="V537" s="431"/>
      <c r="W537" s="431"/>
      <c r="X537" s="431"/>
      <c r="Y537" s="431"/>
      <c r="Z537" s="431"/>
      <c r="AA537" s="431"/>
      <c r="AB537" s="431"/>
      <c r="AC537" s="431"/>
      <c r="AD537" s="431"/>
      <c r="AE537" s="431"/>
      <c r="AF537" s="431"/>
      <c r="AG537" s="431"/>
      <c r="AH537" s="431"/>
      <c r="AI537" s="431"/>
      <c r="AJ537" s="431"/>
      <c r="AK537" s="431"/>
      <c r="AL537" s="431"/>
      <c r="AM537" s="431"/>
      <c r="AN537" s="431"/>
      <c r="AO537" s="431"/>
      <c r="AP537" s="431"/>
      <c r="AQ537" s="431"/>
      <c r="AR537" s="431"/>
      <c r="AS537" s="431"/>
      <c r="AT537" s="431"/>
      <c r="AU537" s="431"/>
      <c r="AV537" s="431"/>
      <c r="AW537" s="431"/>
      <c r="AX537" s="431"/>
      <c r="AY537" s="431"/>
      <c r="AZ537" s="431"/>
      <c r="BA537" s="431"/>
      <c r="BB537" s="431"/>
      <c r="BC537" s="431"/>
      <c r="BD537" s="431"/>
      <c r="BE537" s="431"/>
      <c r="BF537" s="431"/>
      <c r="BG537" s="431"/>
      <c r="BH537" s="431"/>
      <c r="BI537" s="431"/>
      <c r="BJ537" s="431"/>
      <c r="BK537" s="431"/>
      <c r="BL537" s="431"/>
      <c r="BM537" s="431"/>
      <c r="BN537" s="431"/>
      <c r="BO537" s="431"/>
      <c r="BP537" s="431"/>
      <c r="BQ537" s="431"/>
      <c r="BR537" s="431"/>
      <c r="BS537" s="431"/>
      <c r="BT537" s="431"/>
      <c r="BU537" s="431"/>
      <c r="BV537" s="431"/>
      <c r="BW537" s="431"/>
      <c r="BX537" s="431"/>
      <c r="BY537" s="431"/>
      <c r="BZ537" s="431"/>
      <c r="CA537" s="431"/>
      <c r="CB537" s="431"/>
      <c r="CC537" s="431"/>
      <c r="CD537" s="431"/>
      <c r="CE537" s="431"/>
      <c r="CF537" s="431"/>
      <c r="CG537" s="431"/>
      <c r="CH537" s="431"/>
      <c r="CI537" s="431"/>
      <c r="CJ537" s="431"/>
      <c r="CK537" s="431"/>
      <c r="CL537" s="431"/>
      <c r="CM537" s="431"/>
      <c r="CN537" s="431"/>
      <c r="CO537" s="431"/>
      <c r="CP537" s="431"/>
      <c r="CQ537" s="431"/>
      <c r="CR537" s="431"/>
      <c r="CS537" s="431"/>
      <c r="CT537" s="431"/>
      <c r="CU537" s="431"/>
      <c r="CV537" s="431"/>
      <c r="CW537" s="431"/>
      <c r="CX537" s="431"/>
      <c r="CY537" s="431"/>
      <c r="CZ537" s="431"/>
      <c r="DA537" s="431"/>
      <c r="DB537" s="431"/>
      <c r="DC537" s="431"/>
      <c r="DD537" s="431"/>
      <c r="DE537" s="431"/>
      <c r="DF537" s="431"/>
      <c r="DG537" s="431"/>
      <c r="DH537" s="431"/>
      <c r="DI537" s="431"/>
      <c r="DJ537" s="431"/>
      <c r="DK537" s="431"/>
      <c r="DL537" s="431"/>
      <c r="DM537" s="431"/>
      <c r="DN537" s="431"/>
      <c r="DO537" s="431"/>
      <c r="DP537" s="431"/>
      <c r="DQ537" s="431"/>
      <c r="DR537" s="431"/>
      <c r="DS537" s="431"/>
      <c r="DT537" s="431"/>
      <c r="DU537" s="431"/>
      <c r="DV537" s="431"/>
      <c r="DW537" s="431"/>
      <c r="DX537" s="431"/>
      <c r="DY537" s="431"/>
      <c r="DZ537" s="431"/>
      <c r="EA537" s="431"/>
      <c r="EB537" s="431"/>
      <c r="EC537" s="431"/>
      <c r="ED537" s="431"/>
      <c r="EE537" s="431"/>
      <c r="EF537" s="431"/>
      <c r="EG537" s="431"/>
      <c r="EH537" s="431"/>
      <c r="EI537" s="431"/>
    </row>
    <row r="538" spans="1:139" s="432" customFormat="1">
      <c r="A538" s="402" t="s">
        <v>29</v>
      </c>
      <c r="B538" s="96"/>
      <c r="C538" s="95"/>
      <c r="D538" s="272"/>
      <c r="E538" s="86"/>
      <c r="F538" s="349"/>
      <c r="G538" s="350">
        <f t="shared" si="39"/>
        <v>0</v>
      </c>
      <c r="H538" s="294">
        <f>SUM(G534:G537)</f>
        <v>0</v>
      </c>
      <c r="I538" s="431"/>
      <c r="J538" s="431"/>
      <c r="K538" s="431"/>
      <c r="L538" s="431"/>
      <c r="M538" s="431"/>
      <c r="N538" s="431"/>
      <c r="O538" s="431"/>
      <c r="P538" s="431"/>
      <c r="Q538" s="431"/>
      <c r="R538" s="431"/>
      <c r="S538" s="431"/>
      <c r="T538" s="431"/>
      <c r="U538" s="431"/>
      <c r="V538" s="431"/>
      <c r="W538" s="431"/>
      <c r="X538" s="431"/>
      <c r="Y538" s="431"/>
      <c r="Z538" s="431"/>
      <c r="AA538" s="431"/>
      <c r="AB538" s="431"/>
      <c r="AC538" s="431"/>
      <c r="AD538" s="431"/>
      <c r="AE538" s="431"/>
      <c r="AF538" s="431"/>
      <c r="AG538" s="431"/>
      <c r="AH538" s="431"/>
      <c r="AI538" s="431"/>
      <c r="AJ538" s="431"/>
      <c r="AK538" s="431"/>
      <c r="AL538" s="431"/>
      <c r="AM538" s="431"/>
      <c r="AN538" s="431"/>
      <c r="AO538" s="431"/>
      <c r="AP538" s="431"/>
      <c r="AQ538" s="431"/>
      <c r="AR538" s="431"/>
      <c r="AS538" s="431"/>
      <c r="AT538" s="431"/>
      <c r="AU538" s="431"/>
      <c r="AV538" s="431"/>
      <c r="AW538" s="431"/>
      <c r="AX538" s="431"/>
      <c r="AY538" s="431"/>
      <c r="AZ538" s="431"/>
      <c r="BA538" s="431"/>
      <c r="BB538" s="431"/>
      <c r="BC538" s="431"/>
      <c r="BD538" s="431"/>
      <c r="BE538" s="431"/>
      <c r="BF538" s="431"/>
      <c r="BG538" s="431"/>
      <c r="BH538" s="431"/>
      <c r="BI538" s="431"/>
      <c r="BJ538" s="431"/>
      <c r="BK538" s="431"/>
      <c r="BL538" s="431"/>
      <c r="BM538" s="431"/>
      <c r="BN538" s="431"/>
      <c r="BO538" s="431"/>
      <c r="BP538" s="431"/>
      <c r="BQ538" s="431"/>
      <c r="BR538" s="431"/>
      <c r="BS538" s="431"/>
      <c r="BT538" s="431"/>
      <c r="BU538" s="431"/>
      <c r="BV538" s="431"/>
      <c r="BW538" s="431"/>
      <c r="BX538" s="431"/>
      <c r="BY538" s="431"/>
      <c r="BZ538" s="431"/>
      <c r="CA538" s="431"/>
      <c r="CB538" s="431"/>
      <c r="CC538" s="431"/>
      <c r="CD538" s="431"/>
      <c r="CE538" s="431"/>
      <c r="CF538" s="431"/>
      <c r="CG538" s="431"/>
      <c r="CH538" s="431"/>
      <c r="CI538" s="431"/>
      <c r="CJ538" s="431"/>
      <c r="CK538" s="431"/>
      <c r="CL538" s="431"/>
      <c r="CM538" s="431"/>
      <c r="CN538" s="431"/>
      <c r="CO538" s="431"/>
      <c r="CP538" s="431"/>
      <c r="CQ538" s="431"/>
      <c r="CR538" s="431"/>
      <c r="CS538" s="431"/>
      <c r="CT538" s="431"/>
      <c r="CU538" s="431"/>
      <c r="CV538" s="431"/>
      <c r="CW538" s="431"/>
      <c r="CX538" s="431"/>
      <c r="CY538" s="431"/>
      <c r="CZ538" s="431"/>
      <c r="DA538" s="431"/>
      <c r="DB538" s="431"/>
      <c r="DC538" s="431"/>
      <c r="DD538" s="431"/>
      <c r="DE538" s="431"/>
      <c r="DF538" s="431"/>
      <c r="DG538" s="431"/>
      <c r="DH538" s="431"/>
      <c r="DI538" s="431"/>
      <c r="DJ538" s="431"/>
      <c r="DK538" s="431"/>
      <c r="DL538" s="431"/>
      <c r="DM538" s="431"/>
      <c r="DN538" s="431"/>
      <c r="DO538" s="431"/>
      <c r="DP538" s="431"/>
      <c r="DQ538" s="431"/>
      <c r="DR538" s="431"/>
      <c r="DS538" s="431"/>
      <c r="DT538" s="431"/>
      <c r="DU538" s="431"/>
      <c r="DV538" s="431"/>
      <c r="DW538" s="431"/>
      <c r="DX538" s="431"/>
      <c r="DY538" s="431"/>
      <c r="DZ538" s="431"/>
      <c r="EA538" s="431"/>
      <c r="EB538" s="431"/>
      <c r="EC538" s="431"/>
      <c r="ED538" s="431"/>
      <c r="EE538" s="431"/>
      <c r="EF538" s="431"/>
      <c r="EG538" s="431"/>
      <c r="EH538" s="431"/>
      <c r="EI538" s="431"/>
    </row>
    <row r="539" spans="1:139" s="432" customFormat="1">
      <c r="A539" s="402" t="s">
        <v>29</v>
      </c>
      <c r="B539" s="92">
        <v>6</v>
      </c>
      <c r="C539" s="93" t="s">
        <v>369</v>
      </c>
      <c r="D539" s="272"/>
      <c r="E539" s="86"/>
      <c r="F539" s="349"/>
      <c r="G539" s="350">
        <f t="shared" si="39"/>
        <v>0</v>
      </c>
      <c r="H539" s="294"/>
      <c r="I539" s="431"/>
      <c r="J539" s="431"/>
      <c r="K539" s="431"/>
      <c r="L539" s="431"/>
      <c r="M539" s="431"/>
      <c r="N539" s="431"/>
      <c r="O539" s="431"/>
      <c r="P539" s="431"/>
      <c r="Q539" s="431"/>
      <c r="R539" s="431"/>
      <c r="S539" s="431"/>
      <c r="T539" s="431"/>
      <c r="U539" s="431"/>
      <c r="V539" s="431"/>
      <c r="W539" s="431"/>
      <c r="X539" s="431"/>
      <c r="Y539" s="431"/>
      <c r="Z539" s="431"/>
      <c r="AA539" s="431"/>
      <c r="AB539" s="431"/>
      <c r="AC539" s="431"/>
      <c r="AD539" s="431"/>
      <c r="AE539" s="431"/>
      <c r="AF539" s="431"/>
      <c r="AG539" s="431"/>
      <c r="AH539" s="431"/>
      <c r="AI539" s="431"/>
      <c r="AJ539" s="431"/>
      <c r="AK539" s="431"/>
      <c r="AL539" s="431"/>
      <c r="AM539" s="431"/>
      <c r="AN539" s="431"/>
      <c r="AO539" s="431"/>
      <c r="AP539" s="431"/>
      <c r="AQ539" s="431"/>
      <c r="AR539" s="431"/>
      <c r="AS539" s="431"/>
      <c r="AT539" s="431"/>
      <c r="AU539" s="431"/>
      <c r="AV539" s="431"/>
      <c r="AW539" s="431"/>
      <c r="AX539" s="431"/>
      <c r="AY539" s="431"/>
      <c r="AZ539" s="431"/>
      <c r="BA539" s="431"/>
      <c r="BB539" s="431"/>
      <c r="BC539" s="431"/>
      <c r="BD539" s="431"/>
      <c r="BE539" s="431"/>
      <c r="BF539" s="431"/>
      <c r="BG539" s="431"/>
      <c r="BH539" s="431"/>
      <c r="BI539" s="431"/>
      <c r="BJ539" s="431"/>
      <c r="BK539" s="431"/>
      <c r="BL539" s="431"/>
      <c r="BM539" s="431"/>
      <c r="BN539" s="431"/>
      <c r="BO539" s="431"/>
      <c r="BP539" s="431"/>
      <c r="BQ539" s="431"/>
      <c r="BR539" s="431"/>
      <c r="BS539" s="431"/>
      <c r="BT539" s="431"/>
      <c r="BU539" s="431"/>
      <c r="BV539" s="431"/>
      <c r="BW539" s="431"/>
      <c r="BX539" s="431"/>
      <c r="BY539" s="431"/>
      <c r="BZ539" s="431"/>
      <c r="CA539" s="431"/>
      <c r="CB539" s="431"/>
      <c r="CC539" s="431"/>
      <c r="CD539" s="431"/>
      <c r="CE539" s="431"/>
      <c r="CF539" s="431"/>
      <c r="CG539" s="431"/>
      <c r="CH539" s="431"/>
      <c r="CI539" s="431"/>
      <c r="CJ539" s="431"/>
      <c r="CK539" s="431"/>
      <c r="CL539" s="431"/>
      <c r="CM539" s="431"/>
      <c r="CN539" s="431"/>
      <c r="CO539" s="431"/>
      <c r="CP539" s="431"/>
      <c r="CQ539" s="431"/>
      <c r="CR539" s="431"/>
      <c r="CS539" s="431"/>
      <c r="CT539" s="431"/>
      <c r="CU539" s="431"/>
      <c r="CV539" s="431"/>
      <c r="CW539" s="431"/>
      <c r="CX539" s="431"/>
      <c r="CY539" s="431"/>
      <c r="CZ539" s="431"/>
      <c r="DA539" s="431"/>
      <c r="DB539" s="431"/>
      <c r="DC539" s="431"/>
      <c r="DD539" s="431"/>
      <c r="DE539" s="431"/>
      <c r="DF539" s="431"/>
      <c r="DG539" s="431"/>
      <c r="DH539" s="431"/>
      <c r="DI539" s="431"/>
      <c r="DJ539" s="431"/>
      <c r="DK539" s="431"/>
      <c r="DL539" s="431"/>
      <c r="DM539" s="431"/>
      <c r="DN539" s="431"/>
      <c r="DO539" s="431"/>
      <c r="DP539" s="431"/>
      <c r="DQ539" s="431"/>
      <c r="DR539" s="431"/>
      <c r="DS539" s="431"/>
      <c r="DT539" s="431"/>
      <c r="DU539" s="431"/>
      <c r="DV539" s="431"/>
      <c r="DW539" s="431"/>
      <c r="DX539" s="431"/>
      <c r="DY539" s="431"/>
      <c r="DZ539" s="431"/>
      <c r="EA539" s="431"/>
      <c r="EB539" s="431"/>
      <c r="EC539" s="431"/>
      <c r="ED539" s="431"/>
      <c r="EE539" s="431"/>
      <c r="EF539" s="431"/>
      <c r="EG539" s="431"/>
      <c r="EH539" s="431"/>
      <c r="EI539" s="431"/>
    </row>
    <row r="540" spans="1:139" s="432" customFormat="1" ht="37.5">
      <c r="A540" s="402" t="s">
        <v>29</v>
      </c>
      <c r="B540" s="99">
        <f t="shared" ref="B540:B541" si="45">+B539+0.01</f>
        <v>6.01</v>
      </c>
      <c r="C540" s="95" t="s">
        <v>1551</v>
      </c>
      <c r="D540" s="272">
        <v>2.11</v>
      </c>
      <c r="E540" s="86" t="s">
        <v>18</v>
      </c>
      <c r="F540" s="349"/>
      <c r="G540" s="350">
        <f t="shared" si="39"/>
        <v>0</v>
      </c>
      <c r="H540" s="294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  <c r="S540" s="431"/>
      <c r="T540" s="431"/>
      <c r="U540" s="431"/>
      <c r="V540" s="431"/>
      <c r="W540" s="431"/>
      <c r="X540" s="431"/>
      <c r="Y540" s="431"/>
      <c r="Z540" s="431"/>
      <c r="AA540" s="431"/>
      <c r="AB540" s="431"/>
      <c r="AC540" s="431"/>
      <c r="AD540" s="431"/>
      <c r="AE540" s="431"/>
      <c r="AF540" s="431"/>
      <c r="AG540" s="431"/>
      <c r="AH540" s="431"/>
      <c r="AI540" s="431"/>
      <c r="AJ540" s="431"/>
      <c r="AK540" s="431"/>
      <c r="AL540" s="431"/>
      <c r="AM540" s="431"/>
      <c r="AN540" s="431"/>
      <c r="AO540" s="431"/>
      <c r="AP540" s="431"/>
      <c r="AQ540" s="431"/>
      <c r="AR540" s="431"/>
      <c r="AS540" s="431"/>
      <c r="AT540" s="431"/>
      <c r="AU540" s="431"/>
      <c r="AV540" s="431"/>
      <c r="AW540" s="431"/>
      <c r="AX540" s="431"/>
      <c r="AY540" s="431"/>
      <c r="AZ540" s="431"/>
      <c r="BA540" s="431"/>
      <c r="BB540" s="431"/>
      <c r="BC540" s="431"/>
      <c r="BD540" s="431"/>
      <c r="BE540" s="431"/>
      <c r="BF540" s="431"/>
      <c r="BG540" s="431"/>
      <c r="BH540" s="431"/>
      <c r="BI540" s="431"/>
      <c r="BJ540" s="431"/>
      <c r="BK540" s="431"/>
      <c r="BL540" s="431"/>
      <c r="BM540" s="431"/>
      <c r="BN540" s="431"/>
      <c r="BO540" s="431"/>
      <c r="BP540" s="431"/>
      <c r="BQ540" s="431"/>
      <c r="BR540" s="431"/>
      <c r="BS540" s="431"/>
      <c r="BT540" s="431"/>
      <c r="BU540" s="431"/>
      <c r="BV540" s="431"/>
      <c r="BW540" s="431"/>
      <c r="BX540" s="431"/>
      <c r="BY540" s="431"/>
      <c r="BZ540" s="431"/>
      <c r="CA540" s="431"/>
      <c r="CB540" s="431"/>
      <c r="CC540" s="431"/>
      <c r="CD540" s="431"/>
      <c r="CE540" s="431"/>
      <c r="CF540" s="431"/>
      <c r="CG540" s="431"/>
      <c r="CH540" s="431"/>
      <c r="CI540" s="431"/>
      <c r="CJ540" s="431"/>
      <c r="CK540" s="431"/>
      <c r="CL540" s="431"/>
      <c r="CM540" s="431"/>
      <c r="CN540" s="431"/>
      <c r="CO540" s="431"/>
      <c r="CP540" s="431"/>
      <c r="CQ540" s="431"/>
      <c r="CR540" s="431"/>
      <c r="CS540" s="431"/>
      <c r="CT540" s="431"/>
      <c r="CU540" s="431"/>
      <c r="CV540" s="431"/>
      <c r="CW540" s="431"/>
      <c r="CX540" s="431"/>
      <c r="CY540" s="431"/>
      <c r="CZ540" s="431"/>
      <c r="DA540" s="431"/>
      <c r="DB540" s="431"/>
      <c r="DC540" s="431"/>
      <c r="DD540" s="431"/>
      <c r="DE540" s="431"/>
      <c r="DF540" s="431"/>
      <c r="DG540" s="431"/>
      <c r="DH540" s="431"/>
      <c r="DI540" s="431"/>
      <c r="DJ540" s="431"/>
      <c r="DK540" s="431"/>
      <c r="DL540" s="431"/>
      <c r="DM540" s="431"/>
      <c r="DN540" s="431"/>
      <c r="DO540" s="431"/>
      <c r="DP540" s="431"/>
      <c r="DQ540" s="431"/>
      <c r="DR540" s="431"/>
      <c r="DS540" s="431"/>
      <c r="DT540" s="431"/>
      <c r="DU540" s="431"/>
      <c r="DV540" s="431"/>
      <c r="DW540" s="431"/>
      <c r="DX540" s="431"/>
      <c r="DY540" s="431"/>
      <c r="DZ540" s="431"/>
      <c r="EA540" s="431"/>
      <c r="EB540" s="431"/>
      <c r="EC540" s="431"/>
      <c r="ED540" s="431"/>
      <c r="EE540" s="431"/>
      <c r="EF540" s="431"/>
      <c r="EG540" s="431"/>
      <c r="EH540" s="431"/>
      <c r="EI540" s="431"/>
    </row>
    <row r="541" spans="1:139" s="432" customFormat="1">
      <c r="A541" s="402" t="s">
        <v>29</v>
      </c>
      <c r="B541" s="99">
        <f t="shared" si="45"/>
        <v>6.02</v>
      </c>
      <c r="C541" s="95" t="s">
        <v>1532</v>
      </c>
      <c r="D541" s="272">
        <v>21.09</v>
      </c>
      <c r="E541" s="86" t="s">
        <v>14</v>
      </c>
      <c r="F541" s="349"/>
      <c r="G541" s="350">
        <f t="shared" si="39"/>
        <v>0</v>
      </c>
      <c r="H541" s="29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431"/>
      <c r="AN541" s="431"/>
      <c r="AO541" s="431"/>
      <c r="AP541" s="431"/>
      <c r="AQ541" s="431"/>
      <c r="AR541" s="431"/>
      <c r="AS541" s="431"/>
      <c r="AT541" s="431"/>
      <c r="AU541" s="431"/>
      <c r="AV541" s="431"/>
      <c r="AW541" s="431"/>
      <c r="AX541" s="431"/>
      <c r="AY541" s="431"/>
      <c r="AZ541" s="431"/>
      <c r="BA541" s="431"/>
      <c r="BB541" s="431"/>
      <c r="BC541" s="431"/>
      <c r="BD541" s="431"/>
      <c r="BE541" s="431"/>
      <c r="BF541" s="431"/>
      <c r="BG541" s="431"/>
      <c r="BH541" s="431"/>
      <c r="BI541" s="431"/>
      <c r="BJ541" s="431"/>
      <c r="BK541" s="431"/>
      <c r="BL541" s="431"/>
      <c r="BM541" s="431"/>
      <c r="BN541" s="431"/>
      <c r="BO541" s="431"/>
      <c r="BP541" s="431"/>
      <c r="BQ541" s="431"/>
      <c r="BR541" s="431"/>
      <c r="BS541" s="431"/>
      <c r="BT541" s="431"/>
      <c r="BU541" s="431"/>
      <c r="BV541" s="431"/>
      <c r="BW541" s="431"/>
      <c r="BX541" s="431"/>
      <c r="BY541" s="431"/>
      <c r="BZ541" s="431"/>
      <c r="CA541" s="431"/>
      <c r="CB541" s="431"/>
      <c r="CC541" s="431"/>
      <c r="CD541" s="431"/>
      <c r="CE541" s="431"/>
      <c r="CF541" s="431"/>
      <c r="CG541" s="431"/>
      <c r="CH541" s="431"/>
      <c r="CI541" s="431"/>
      <c r="CJ541" s="431"/>
      <c r="CK541" s="431"/>
      <c r="CL541" s="431"/>
      <c r="CM541" s="431"/>
      <c r="CN541" s="431"/>
      <c r="CO541" s="431"/>
      <c r="CP541" s="431"/>
      <c r="CQ541" s="431"/>
      <c r="CR541" s="431"/>
      <c r="CS541" s="431"/>
      <c r="CT541" s="431"/>
      <c r="CU541" s="431"/>
      <c r="CV541" s="431"/>
      <c r="CW541" s="431"/>
      <c r="CX541" s="431"/>
      <c r="CY541" s="431"/>
      <c r="CZ541" s="431"/>
      <c r="DA541" s="431"/>
      <c r="DB541" s="431"/>
      <c r="DC541" s="431"/>
      <c r="DD541" s="431"/>
      <c r="DE541" s="431"/>
      <c r="DF541" s="431"/>
      <c r="DG541" s="431"/>
      <c r="DH541" s="431"/>
      <c r="DI541" s="431"/>
      <c r="DJ541" s="431"/>
      <c r="DK541" s="431"/>
      <c r="DL541" s="431"/>
      <c r="DM541" s="431"/>
      <c r="DN541" s="431"/>
      <c r="DO541" s="431"/>
      <c r="DP541" s="431"/>
      <c r="DQ541" s="431"/>
      <c r="DR541" s="431"/>
      <c r="DS541" s="431"/>
      <c r="DT541" s="431"/>
      <c r="DU541" s="431"/>
      <c r="DV541" s="431"/>
      <c r="DW541" s="431"/>
      <c r="DX541" s="431"/>
      <c r="DY541" s="431"/>
      <c r="DZ541" s="431"/>
      <c r="EA541" s="431"/>
      <c r="EB541" s="431"/>
      <c r="EC541" s="431"/>
      <c r="ED541" s="431"/>
      <c r="EE541" s="431"/>
      <c r="EF541" s="431"/>
      <c r="EG541" s="431"/>
      <c r="EH541" s="431"/>
      <c r="EI541" s="431"/>
    </row>
    <row r="542" spans="1:139" s="432" customFormat="1">
      <c r="A542" s="402" t="s">
        <v>29</v>
      </c>
      <c r="B542" s="96"/>
      <c r="C542" s="95" t="s">
        <v>3</v>
      </c>
      <c r="D542" s="272"/>
      <c r="E542" s="86"/>
      <c r="F542" s="349"/>
      <c r="G542" s="350">
        <f t="shared" si="39"/>
        <v>0</v>
      </c>
      <c r="H542" s="294">
        <f>SUM(G540:G541)</f>
        <v>0</v>
      </c>
      <c r="I542" s="431"/>
      <c r="J542" s="431"/>
      <c r="K542" s="431"/>
      <c r="L542" s="431"/>
      <c r="M542" s="431"/>
      <c r="N542" s="431"/>
      <c r="O542" s="431"/>
      <c r="P542" s="431"/>
      <c r="Q542" s="431"/>
      <c r="R542" s="431"/>
      <c r="S542" s="431"/>
      <c r="T542" s="431"/>
      <c r="U542" s="431"/>
      <c r="V542" s="431"/>
      <c r="W542" s="431"/>
      <c r="X542" s="431"/>
      <c r="Y542" s="431"/>
      <c r="Z542" s="431"/>
      <c r="AA542" s="431"/>
      <c r="AB542" s="431"/>
      <c r="AC542" s="431"/>
      <c r="AD542" s="431"/>
      <c r="AE542" s="431"/>
      <c r="AF542" s="431"/>
      <c r="AG542" s="431"/>
      <c r="AH542" s="431"/>
      <c r="AI542" s="431"/>
      <c r="AJ542" s="431"/>
      <c r="AK542" s="431"/>
      <c r="AL542" s="431"/>
      <c r="AM542" s="431"/>
      <c r="AN542" s="431"/>
      <c r="AO542" s="431"/>
      <c r="AP542" s="431"/>
      <c r="AQ542" s="431"/>
      <c r="AR542" s="431"/>
      <c r="AS542" s="431"/>
      <c r="AT542" s="431"/>
      <c r="AU542" s="431"/>
      <c r="AV542" s="431"/>
      <c r="AW542" s="431"/>
      <c r="AX542" s="431"/>
      <c r="AY542" s="431"/>
      <c r="AZ542" s="431"/>
      <c r="BA542" s="431"/>
      <c r="BB542" s="431"/>
      <c r="BC542" s="431"/>
      <c r="BD542" s="431"/>
      <c r="BE542" s="431"/>
      <c r="BF542" s="431"/>
      <c r="BG542" s="431"/>
      <c r="BH542" s="431"/>
      <c r="BI542" s="431"/>
      <c r="BJ542" s="431"/>
      <c r="BK542" s="431"/>
      <c r="BL542" s="431"/>
      <c r="BM542" s="431"/>
      <c r="BN542" s="431"/>
      <c r="BO542" s="431"/>
      <c r="BP542" s="431"/>
      <c r="BQ542" s="431"/>
      <c r="BR542" s="431"/>
      <c r="BS542" s="431"/>
      <c r="BT542" s="431"/>
      <c r="BU542" s="431"/>
      <c r="BV542" s="431"/>
      <c r="BW542" s="431"/>
      <c r="BX542" s="431"/>
      <c r="BY542" s="431"/>
      <c r="BZ542" s="431"/>
      <c r="CA542" s="431"/>
      <c r="CB542" s="431"/>
      <c r="CC542" s="431"/>
      <c r="CD542" s="431"/>
      <c r="CE542" s="431"/>
      <c r="CF542" s="431"/>
      <c r="CG542" s="431"/>
      <c r="CH542" s="431"/>
      <c r="CI542" s="431"/>
      <c r="CJ542" s="431"/>
      <c r="CK542" s="431"/>
      <c r="CL542" s="431"/>
      <c r="CM542" s="431"/>
      <c r="CN542" s="431"/>
      <c r="CO542" s="431"/>
      <c r="CP542" s="431"/>
      <c r="CQ542" s="431"/>
      <c r="CR542" s="431"/>
      <c r="CS542" s="431"/>
      <c r="CT542" s="431"/>
      <c r="CU542" s="431"/>
      <c r="CV542" s="431"/>
      <c r="CW542" s="431"/>
      <c r="CX542" s="431"/>
      <c r="CY542" s="431"/>
      <c r="CZ542" s="431"/>
      <c r="DA542" s="431"/>
      <c r="DB542" s="431"/>
      <c r="DC542" s="431"/>
      <c r="DD542" s="431"/>
      <c r="DE542" s="431"/>
      <c r="DF542" s="431"/>
      <c r="DG542" s="431"/>
      <c r="DH542" s="431"/>
      <c r="DI542" s="431"/>
      <c r="DJ542" s="431"/>
      <c r="DK542" s="431"/>
      <c r="DL542" s="431"/>
      <c r="DM542" s="431"/>
      <c r="DN542" s="431"/>
      <c r="DO542" s="431"/>
      <c r="DP542" s="431"/>
      <c r="DQ542" s="431"/>
      <c r="DR542" s="431"/>
      <c r="DS542" s="431"/>
      <c r="DT542" s="431"/>
      <c r="DU542" s="431"/>
      <c r="DV542" s="431"/>
      <c r="DW542" s="431"/>
      <c r="DX542" s="431"/>
      <c r="DY542" s="431"/>
      <c r="DZ542" s="431"/>
      <c r="EA542" s="431"/>
      <c r="EB542" s="431"/>
      <c r="EC542" s="431"/>
      <c r="ED542" s="431"/>
      <c r="EE542" s="431"/>
      <c r="EF542" s="431"/>
      <c r="EG542" s="431"/>
      <c r="EH542" s="431"/>
      <c r="EI542" s="431"/>
    </row>
    <row r="543" spans="1:139" s="432" customFormat="1">
      <c r="A543" s="402" t="s">
        <v>29</v>
      </c>
      <c r="B543" s="92">
        <v>7</v>
      </c>
      <c r="C543" s="93" t="s">
        <v>20</v>
      </c>
      <c r="D543" s="272"/>
      <c r="E543" s="86"/>
      <c r="F543" s="349"/>
      <c r="G543" s="350">
        <f t="shared" si="39"/>
        <v>0</v>
      </c>
      <c r="H543" s="294"/>
      <c r="I543" s="431"/>
      <c r="J543" s="431"/>
      <c r="K543" s="431"/>
      <c r="L543" s="431"/>
      <c r="M543" s="431"/>
      <c r="N543" s="431"/>
      <c r="O543" s="431"/>
      <c r="P543" s="431"/>
      <c r="Q543" s="431"/>
      <c r="R543" s="431"/>
      <c r="S543" s="431"/>
      <c r="T543" s="431"/>
      <c r="U543" s="431"/>
      <c r="V543" s="431"/>
      <c r="W543" s="431"/>
      <c r="X543" s="431"/>
      <c r="Y543" s="431"/>
      <c r="Z543" s="431"/>
      <c r="AA543" s="431"/>
      <c r="AB543" s="431"/>
      <c r="AC543" s="431"/>
      <c r="AD543" s="431"/>
      <c r="AE543" s="431"/>
      <c r="AF543" s="431"/>
      <c r="AG543" s="431"/>
      <c r="AH543" s="431"/>
      <c r="AI543" s="431"/>
      <c r="AJ543" s="431"/>
      <c r="AK543" s="431"/>
      <c r="AL543" s="431"/>
      <c r="AM543" s="431"/>
      <c r="AN543" s="431"/>
      <c r="AO543" s="431"/>
      <c r="AP543" s="431"/>
      <c r="AQ543" s="431"/>
      <c r="AR543" s="431"/>
      <c r="AS543" s="431"/>
      <c r="AT543" s="431"/>
      <c r="AU543" s="431"/>
      <c r="AV543" s="431"/>
      <c r="AW543" s="431"/>
      <c r="AX543" s="431"/>
      <c r="AY543" s="431"/>
      <c r="AZ543" s="431"/>
      <c r="BA543" s="431"/>
      <c r="BB543" s="431"/>
      <c r="BC543" s="431"/>
      <c r="BD543" s="431"/>
      <c r="BE543" s="431"/>
      <c r="BF543" s="431"/>
      <c r="BG543" s="431"/>
      <c r="BH543" s="431"/>
      <c r="BI543" s="431"/>
      <c r="BJ543" s="431"/>
      <c r="BK543" s="431"/>
      <c r="BL543" s="431"/>
      <c r="BM543" s="431"/>
      <c r="BN543" s="431"/>
      <c r="BO543" s="431"/>
      <c r="BP543" s="431"/>
      <c r="BQ543" s="431"/>
      <c r="BR543" s="431"/>
      <c r="BS543" s="431"/>
      <c r="BT543" s="431"/>
      <c r="BU543" s="431"/>
      <c r="BV543" s="431"/>
      <c r="BW543" s="431"/>
      <c r="BX543" s="431"/>
      <c r="BY543" s="431"/>
      <c r="BZ543" s="431"/>
      <c r="CA543" s="431"/>
      <c r="CB543" s="431"/>
      <c r="CC543" s="431"/>
      <c r="CD543" s="431"/>
      <c r="CE543" s="431"/>
      <c r="CF543" s="431"/>
      <c r="CG543" s="431"/>
      <c r="CH543" s="431"/>
      <c r="CI543" s="431"/>
      <c r="CJ543" s="431"/>
      <c r="CK543" s="431"/>
      <c r="CL543" s="431"/>
      <c r="CM543" s="431"/>
      <c r="CN543" s="431"/>
      <c r="CO543" s="431"/>
      <c r="CP543" s="431"/>
      <c r="CQ543" s="431"/>
      <c r="CR543" s="431"/>
      <c r="CS543" s="431"/>
      <c r="CT543" s="431"/>
      <c r="CU543" s="431"/>
      <c r="CV543" s="431"/>
      <c r="CW543" s="431"/>
      <c r="CX543" s="431"/>
      <c r="CY543" s="431"/>
      <c r="CZ543" s="431"/>
      <c r="DA543" s="431"/>
      <c r="DB543" s="431"/>
      <c r="DC543" s="431"/>
      <c r="DD543" s="431"/>
      <c r="DE543" s="431"/>
      <c r="DF543" s="431"/>
      <c r="DG543" s="431"/>
      <c r="DH543" s="431"/>
      <c r="DI543" s="431"/>
      <c r="DJ543" s="431"/>
      <c r="DK543" s="431"/>
      <c r="DL543" s="431"/>
      <c r="DM543" s="431"/>
      <c r="DN543" s="431"/>
      <c r="DO543" s="431"/>
      <c r="DP543" s="431"/>
      <c r="DQ543" s="431"/>
      <c r="DR543" s="431"/>
      <c r="DS543" s="431"/>
      <c r="DT543" s="431"/>
      <c r="DU543" s="431"/>
      <c r="DV543" s="431"/>
      <c r="DW543" s="431"/>
      <c r="DX543" s="431"/>
      <c r="DY543" s="431"/>
      <c r="DZ543" s="431"/>
      <c r="EA543" s="431"/>
      <c r="EB543" s="431"/>
      <c r="EC543" s="431"/>
      <c r="ED543" s="431"/>
      <c r="EE543" s="431"/>
      <c r="EF543" s="431"/>
      <c r="EG543" s="431"/>
      <c r="EH543" s="431"/>
      <c r="EI543" s="431"/>
    </row>
    <row r="544" spans="1:139" s="432" customFormat="1" ht="37.5">
      <c r="A544" s="402" t="s">
        <v>29</v>
      </c>
      <c r="B544" s="99">
        <f t="shared" ref="B544:B545" si="46">+B543+0.01</f>
        <v>7.01</v>
      </c>
      <c r="C544" s="95" t="s">
        <v>1524</v>
      </c>
      <c r="D544" s="272">
        <v>151.47</v>
      </c>
      <c r="E544" s="86" t="s">
        <v>14</v>
      </c>
      <c r="F544" s="349"/>
      <c r="G544" s="350">
        <f t="shared" si="39"/>
        <v>0</v>
      </c>
      <c r="H544" s="294"/>
      <c r="I544" s="431"/>
      <c r="J544" s="431"/>
      <c r="K544" s="431"/>
      <c r="L544" s="431"/>
      <c r="M544" s="431"/>
      <c r="N544" s="431"/>
      <c r="O544" s="431"/>
      <c r="P544" s="431"/>
      <c r="Q544" s="431"/>
      <c r="R544" s="431"/>
      <c r="S544" s="431"/>
      <c r="T544" s="431"/>
      <c r="U544" s="431"/>
      <c r="V544" s="431"/>
      <c r="W544" s="431"/>
      <c r="X544" s="431"/>
      <c r="Y544" s="431"/>
      <c r="Z544" s="431"/>
      <c r="AA544" s="431"/>
      <c r="AB544" s="431"/>
      <c r="AC544" s="431"/>
      <c r="AD544" s="431"/>
      <c r="AE544" s="431"/>
      <c r="AF544" s="431"/>
      <c r="AG544" s="431"/>
      <c r="AH544" s="431"/>
      <c r="AI544" s="431"/>
      <c r="AJ544" s="431"/>
      <c r="AK544" s="431"/>
      <c r="AL544" s="431"/>
      <c r="AM544" s="431"/>
      <c r="AN544" s="431"/>
      <c r="AO544" s="431"/>
      <c r="AP544" s="431"/>
      <c r="AQ544" s="431"/>
      <c r="AR544" s="431"/>
      <c r="AS544" s="431"/>
      <c r="AT544" s="431"/>
      <c r="AU544" s="431"/>
      <c r="AV544" s="431"/>
      <c r="AW544" s="431"/>
      <c r="AX544" s="431"/>
      <c r="AY544" s="431"/>
      <c r="AZ544" s="431"/>
      <c r="BA544" s="431"/>
      <c r="BB544" s="431"/>
      <c r="BC544" s="431"/>
      <c r="BD544" s="431"/>
      <c r="BE544" s="431"/>
      <c r="BF544" s="431"/>
      <c r="BG544" s="431"/>
      <c r="BH544" s="431"/>
      <c r="BI544" s="431"/>
      <c r="BJ544" s="431"/>
      <c r="BK544" s="431"/>
      <c r="BL544" s="431"/>
      <c r="BM544" s="431"/>
      <c r="BN544" s="431"/>
      <c r="BO544" s="431"/>
      <c r="BP544" s="431"/>
      <c r="BQ544" s="431"/>
      <c r="BR544" s="431"/>
      <c r="BS544" s="431"/>
      <c r="BT544" s="431"/>
      <c r="BU544" s="431"/>
      <c r="BV544" s="431"/>
      <c r="BW544" s="431"/>
      <c r="BX544" s="431"/>
      <c r="BY544" s="431"/>
      <c r="BZ544" s="431"/>
      <c r="CA544" s="431"/>
      <c r="CB544" s="431"/>
      <c r="CC544" s="431"/>
      <c r="CD544" s="431"/>
      <c r="CE544" s="431"/>
      <c r="CF544" s="431"/>
      <c r="CG544" s="431"/>
      <c r="CH544" s="431"/>
      <c r="CI544" s="431"/>
      <c r="CJ544" s="431"/>
      <c r="CK544" s="431"/>
      <c r="CL544" s="431"/>
      <c r="CM544" s="431"/>
      <c r="CN544" s="431"/>
      <c r="CO544" s="431"/>
      <c r="CP544" s="431"/>
      <c r="CQ544" s="431"/>
      <c r="CR544" s="431"/>
      <c r="CS544" s="431"/>
      <c r="CT544" s="431"/>
      <c r="CU544" s="431"/>
      <c r="CV544" s="431"/>
      <c r="CW544" s="431"/>
      <c r="CX544" s="431"/>
      <c r="CY544" s="431"/>
      <c r="CZ544" s="431"/>
      <c r="DA544" s="431"/>
      <c r="DB544" s="431"/>
      <c r="DC544" s="431"/>
      <c r="DD544" s="431"/>
      <c r="DE544" s="431"/>
      <c r="DF544" s="431"/>
      <c r="DG544" s="431"/>
      <c r="DH544" s="431"/>
      <c r="DI544" s="431"/>
      <c r="DJ544" s="431"/>
      <c r="DK544" s="431"/>
      <c r="DL544" s="431"/>
      <c r="DM544" s="431"/>
      <c r="DN544" s="431"/>
      <c r="DO544" s="431"/>
      <c r="DP544" s="431"/>
      <c r="DQ544" s="431"/>
      <c r="DR544" s="431"/>
      <c r="DS544" s="431"/>
      <c r="DT544" s="431"/>
      <c r="DU544" s="431"/>
      <c r="DV544" s="431"/>
      <c r="DW544" s="431"/>
      <c r="DX544" s="431"/>
      <c r="DY544" s="431"/>
      <c r="DZ544" s="431"/>
      <c r="EA544" s="431"/>
      <c r="EB544" s="431"/>
      <c r="EC544" s="431"/>
      <c r="ED544" s="431"/>
      <c r="EE544" s="431"/>
      <c r="EF544" s="431"/>
      <c r="EG544" s="431"/>
      <c r="EH544" s="431"/>
      <c r="EI544" s="431"/>
    </row>
    <row r="545" spans="1:139" s="432" customFormat="1">
      <c r="A545" s="402" t="s">
        <v>29</v>
      </c>
      <c r="B545" s="99">
        <f t="shared" si="46"/>
        <v>7.02</v>
      </c>
      <c r="C545" s="95" t="s">
        <v>1533</v>
      </c>
      <c r="D545" s="272">
        <v>151.47</v>
      </c>
      <c r="E545" s="86" t="s">
        <v>14</v>
      </c>
      <c r="F545" s="349"/>
      <c r="G545" s="350">
        <f t="shared" si="39"/>
        <v>0</v>
      </c>
      <c r="H545" s="294"/>
      <c r="I545" s="431"/>
      <c r="J545" s="431"/>
      <c r="K545" s="431"/>
      <c r="L545" s="431"/>
      <c r="M545" s="431"/>
      <c r="N545" s="431"/>
      <c r="O545" s="431"/>
      <c r="P545" s="431"/>
      <c r="Q545" s="431"/>
      <c r="R545" s="431"/>
      <c r="S545" s="431"/>
      <c r="T545" s="431"/>
      <c r="U545" s="431"/>
      <c r="V545" s="431"/>
      <c r="W545" s="431"/>
      <c r="X545" s="431"/>
      <c r="Y545" s="431"/>
      <c r="Z545" s="431"/>
      <c r="AA545" s="431"/>
      <c r="AB545" s="431"/>
      <c r="AC545" s="431"/>
      <c r="AD545" s="431"/>
      <c r="AE545" s="431"/>
      <c r="AF545" s="431"/>
      <c r="AG545" s="431"/>
      <c r="AH545" s="431"/>
      <c r="AI545" s="431"/>
      <c r="AJ545" s="431"/>
      <c r="AK545" s="431"/>
      <c r="AL545" s="431"/>
      <c r="AM545" s="431"/>
      <c r="AN545" s="431"/>
      <c r="AO545" s="431"/>
      <c r="AP545" s="431"/>
      <c r="AQ545" s="431"/>
      <c r="AR545" s="431"/>
      <c r="AS545" s="431"/>
      <c r="AT545" s="431"/>
      <c r="AU545" s="431"/>
      <c r="AV545" s="431"/>
      <c r="AW545" s="431"/>
      <c r="AX545" s="431"/>
      <c r="AY545" s="431"/>
      <c r="AZ545" s="431"/>
      <c r="BA545" s="431"/>
      <c r="BB545" s="431"/>
      <c r="BC545" s="431"/>
      <c r="BD545" s="431"/>
      <c r="BE545" s="431"/>
      <c r="BF545" s="431"/>
      <c r="BG545" s="431"/>
      <c r="BH545" s="431"/>
      <c r="BI545" s="431"/>
      <c r="BJ545" s="431"/>
      <c r="BK545" s="431"/>
      <c r="BL545" s="431"/>
      <c r="BM545" s="431"/>
      <c r="BN545" s="431"/>
      <c r="BO545" s="431"/>
      <c r="BP545" s="431"/>
      <c r="BQ545" s="431"/>
      <c r="BR545" s="431"/>
      <c r="BS545" s="431"/>
      <c r="BT545" s="431"/>
      <c r="BU545" s="431"/>
      <c r="BV545" s="431"/>
      <c r="BW545" s="431"/>
      <c r="BX545" s="431"/>
      <c r="BY545" s="431"/>
      <c r="BZ545" s="431"/>
      <c r="CA545" s="431"/>
      <c r="CB545" s="431"/>
      <c r="CC545" s="431"/>
      <c r="CD545" s="431"/>
      <c r="CE545" s="431"/>
      <c r="CF545" s="431"/>
      <c r="CG545" s="431"/>
      <c r="CH545" s="431"/>
      <c r="CI545" s="431"/>
      <c r="CJ545" s="431"/>
      <c r="CK545" s="431"/>
      <c r="CL545" s="431"/>
      <c r="CM545" s="431"/>
      <c r="CN545" s="431"/>
      <c r="CO545" s="431"/>
      <c r="CP545" s="431"/>
      <c r="CQ545" s="431"/>
      <c r="CR545" s="431"/>
      <c r="CS545" s="431"/>
      <c r="CT545" s="431"/>
      <c r="CU545" s="431"/>
      <c r="CV545" s="431"/>
      <c r="CW545" s="431"/>
      <c r="CX545" s="431"/>
      <c r="CY545" s="431"/>
      <c r="CZ545" s="431"/>
      <c r="DA545" s="431"/>
      <c r="DB545" s="431"/>
      <c r="DC545" s="431"/>
      <c r="DD545" s="431"/>
      <c r="DE545" s="431"/>
      <c r="DF545" s="431"/>
      <c r="DG545" s="431"/>
      <c r="DH545" s="431"/>
      <c r="DI545" s="431"/>
      <c r="DJ545" s="431"/>
      <c r="DK545" s="431"/>
      <c r="DL545" s="431"/>
      <c r="DM545" s="431"/>
      <c r="DN545" s="431"/>
      <c r="DO545" s="431"/>
      <c r="DP545" s="431"/>
      <c r="DQ545" s="431"/>
      <c r="DR545" s="431"/>
      <c r="DS545" s="431"/>
      <c r="DT545" s="431"/>
      <c r="DU545" s="431"/>
      <c r="DV545" s="431"/>
      <c r="DW545" s="431"/>
      <c r="DX545" s="431"/>
      <c r="DY545" s="431"/>
      <c r="DZ545" s="431"/>
      <c r="EA545" s="431"/>
      <c r="EB545" s="431"/>
      <c r="EC545" s="431"/>
      <c r="ED545" s="431"/>
      <c r="EE545" s="431"/>
      <c r="EF545" s="431"/>
      <c r="EG545" s="431"/>
      <c r="EH545" s="431"/>
      <c r="EI545" s="431"/>
    </row>
    <row r="546" spans="1:139" s="432" customFormat="1">
      <c r="A546" s="402" t="s">
        <v>29</v>
      </c>
      <c r="B546" s="96"/>
      <c r="C546" s="95"/>
      <c r="D546" s="272"/>
      <c r="E546" s="86"/>
      <c r="F546" s="349"/>
      <c r="G546" s="350">
        <f t="shared" si="39"/>
        <v>0</v>
      </c>
      <c r="H546" s="294">
        <f>SUM(G544:G545)</f>
        <v>0</v>
      </c>
      <c r="I546" s="431"/>
      <c r="J546" s="431"/>
      <c r="K546" s="431"/>
      <c r="L546" s="431"/>
      <c r="M546" s="431"/>
      <c r="N546" s="431"/>
      <c r="O546" s="431"/>
      <c r="P546" s="431"/>
      <c r="Q546" s="431"/>
      <c r="R546" s="431"/>
      <c r="S546" s="431"/>
      <c r="T546" s="431"/>
      <c r="U546" s="431"/>
      <c r="V546" s="431"/>
      <c r="W546" s="431"/>
      <c r="X546" s="431"/>
      <c r="Y546" s="431"/>
      <c r="Z546" s="431"/>
      <c r="AA546" s="431"/>
      <c r="AB546" s="431"/>
      <c r="AC546" s="431"/>
      <c r="AD546" s="431"/>
      <c r="AE546" s="431"/>
      <c r="AF546" s="431"/>
      <c r="AG546" s="431"/>
      <c r="AH546" s="431"/>
      <c r="AI546" s="431"/>
      <c r="AJ546" s="431"/>
      <c r="AK546" s="431"/>
      <c r="AL546" s="431"/>
      <c r="AM546" s="431"/>
      <c r="AN546" s="431"/>
      <c r="AO546" s="431"/>
      <c r="AP546" s="431"/>
      <c r="AQ546" s="431"/>
      <c r="AR546" s="431"/>
      <c r="AS546" s="431"/>
      <c r="AT546" s="431"/>
      <c r="AU546" s="431"/>
      <c r="AV546" s="431"/>
      <c r="AW546" s="431"/>
      <c r="AX546" s="431"/>
      <c r="AY546" s="431"/>
      <c r="AZ546" s="431"/>
      <c r="BA546" s="431"/>
      <c r="BB546" s="431"/>
      <c r="BC546" s="431"/>
      <c r="BD546" s="431"/>
      <c r="BE546" s="431"/>
      <c r="BF546" s="431"/>
      <c r="BG546" s="431"/>
      <c r="BH546" s="431"/>
      <c r="BI546" s="431"/>
      <c r="BJ546" s="431"/>
      <c r="BK546" s="431"/>
      <c r="BL546" s="431"/>
      <c r="BM546" s="431"/>
      <c r="BN546" s="431"/>
      <c r="BO546" s="431"/>
      <c r="BP546" s="431"/>
      <c r="BQ546" s="431"/>
      <c r="BR546" s="431"/>
      <c r="BS546" s="431"/>
      <c r="BT546" s="431"/>
      <c r="BU546" s="431"/>
      <c r="BV546" s="431"/>
      <c r="BW546" s="431"/>
      <c r="BX546" s="431"/>
      <c r="BY546" s="431"/>
      <c r="BZ546" s="431"/>
      <c r="CA546" s="431"/>
      <c r="CB546" s="431"/>
      <c r="CC546" s="431"/>
      <c r="CD546" s="431"/>
      <c r="CE546" s="431"/>
      <c r="CF546" s="431"/>
      <c r="CG546" s="431"/>
      <c r="CH546" s="431"/>
      <c r="CI546" s="431"/>
      <c r="CJ546" s="431"/>
      <c r="CK546" s="431"/>
      <c r="CL546" s="431"/>
      <c r="CM546" s="431"/>
      <c r="CN546" s="431"/>
      <c r="CO546" s="431"/>
      <c r="CP546" s="431"/>
      <c r="CQ546" s="431"/>
      <c r="CR546" s="431"/>
      <c r="CS546" s="431"/>
      <c r="CT546" s="431"/>
      <c r="CU546" s="431"/>
      <c r="CV546" s="431"/>
      <c r="CW546" s="431"/>
      <c r="CX546" s="431"/>
      <c r="CY546" s="431"/>
      <c r="CZ546" s="431"/>
      <c r="DA546" s="431"/>
      <c r="DB546" s="431"/>
      <c r="DC546" s="431"/>
      <c r="DD546" s="431"/>
      <c r="DE546" s="431"/>
      <c r="DF546" s="431"/>
      <c r="DG546" s="431"/>
      <c r="DH546" s="431"/>
      <c r="DI546" s="431"/>
      <c r="DJ546" s="431"/>
      <c r="DK546" s="431"/>
      <c r="DL546" s="431"/>
      <c r="DM546" s="431"/>
      <c r="DN546" s="431"/>
      <c r="DO546" s="431"/>
      <c r="DP546" s="431"/>
      <c r="DQ546" s="431"/>
      <c r="DR546" s="431"/>
      <c r="DS546" s="431"/>
      <c r="DT546" s="431"/>
      <c r="DU546" s="431"/>
      <c r="DV546" s="431"/>
      <c r="DW546" s="431"/>
      <c r="DX546" s="431"/>
      <c r="DY546" s="431"/>
      <c r="DZ546" s="431"/>
      <c r="EA546" s="431"/>
      <c r="EB546" s="431"/>
      <c r="EC546" s="431"/>
      <c r="ED546" s="431"/>
      <c r="EE546" s="431"/>
      <c r="EF546" s="431"/>
      <c r="EG546" s="431"/>
      <c r="EH546" s="431"/>
      <c r="EI546" s="431"/>
    </row>
    <row r="547" spans="1:139" s="432" customFormat="1">
      <c r="A547" s="402" t="s">
        <v>29</v>
      </c>
      <c r="B547" s="92">
        <v>8</v>
      </c>
      <c r="C547" s="93" t="s">
        <v>1552</v>
      </c>
      <c r="D547" s="272"/>
      <c r="E547" s="86"/>
      <c r="F547" s="349"/>
      <c r="G547" s="350">
        <f t="shared" si="39"/>
        <v>0</v>
      </c>
      <c r="H547" s="294"/>
      <c r="I547" s="431"/>
      <c r="J547" s="431"/>
      <c r="K547" s="431"/>
      <c r="L547" s="431"/>
      <c r="M547" s="431"/>
      <c r="N547" s="431"/>
      <c r="O547" s="431"/>
      <c r="P547" s="431"/>
      <c r="Q547" s="431"/>
      <c r="R547" s="431"/>
      <c r="S547" s="431"/>
      <c r="T547" s="431"/>
      <c r="U547" s="431"/>
      <c r="V547" s="431"/>
      <c r="W547" s="431"/>
      <c r="X547" s="431"/>
      <c r="Y547" s="431"/>
      <c r="Z547" s="431"/>
      <c r="AA547" s="431"/>
      <c r="AB547" s="431"/>
      <c r="AC547" s="431"/>
      <c r="AD547" s="431"/>
      <c r="AE547" s="431"/>
      <c r="AF547" s="431"/>
      <c r="AG547" s="431"/>
      <c r="AH547" s="431"/>
      <c r="AI547" s="431"/>
      <c r="AJ547" s="431"/>
      <c r="AK547" s="431"/>
      <c r="AL547" s="431"/>
      <c r="AM547" s="431"/>
      <c r="AN547" s="431"/>
      <c r="AO547" s="431"/>
      <c r="AP547" s="431"/>
      <c r="AQ547" s="431"/>
      <c r="AR547" s="431"/>
      <c r="AS547" s="431"/>
      <c r="AT547" s="431"/>
      <c r="AU547" s="431"/>
      <c r="AV547" s="431"/>
      <c r="AW547" s="431"/>
      <c r="AX547" s="431"/>
      <c r="AY547" s="431"/>
      <c r="AZ547" s="431"/>
      <c r="BA547" s="431"/>
      <c r="BB547" s="431"/>
      <c r="BC547" s="431"/>
      <c r="BD547" s="431"/>
      <c r="BE547" s="431"/>
      <c r="BF547" s="431"/>
      <c r="BG547" s="431"/>
      <c r="BH547" s="431"/>
      <c r="BI547" s="431"/>
      <c r="BJ547" s="431"/>
      <c r="BK547" s="431"/>
      <c r="BL547" s="431"/>
      <c r="BM547" s="431"/>
      <c r="BN547" s="431"/>
      <c r="BO547" s="431"/>
      <c r="BP547" s="431"/>
      <c r="BQ547" s="431"/>
      <c r="BR547" s="431"/>
      <c r="BS547" s="431"/>
      <c r="BT547" s="431"/>
      <c r="BU547" s="431"/>
      <c r="BV547" s="431"/>
      <c r="BW547" s="431"/>
      <c r="BX547" s="431"/>
      <c r="BY547" s="431"/>
      <c r="BZ547" s="431"/>
      <c r="CA547" s="431"/>
      <c r="CB547" s="431"/>
      <c r="CC547" s="431"/>
      <c r="CD547" s="431"/>
      <c r="CE547" s="431"/>
      <c r="CF547" s="431"/>
      <c r="CG547" s="431"/>
      <c r="CH547" s="431"/>
      <c r="CI547" s="431"/>
      <c r="CJ547" s="431"/>
      <c r="CK547" s="431"/>
      <c r="CL547" s="431"/>
      <c r="CM547" s="431"/>
      <c r="CN547" s="431"/>
      <c r="CO547" s="431"/>
      <c r="CP547" s="431"/>
      <c r="CQ547" s="431"/>
      <c r="CR547" s="431"/>
      <c r="CS547" s="431"/>
      <c r="CT547" s="431"/>
      <c r="CU547" s="431"/>
      <c r="CV547" s="431"/>
      <c r="CW547" s="431"/>
      <c r="CX547" s="431"/>
      <c r="CY547" s="431"/>
      <c r="CZ547" s="431"/>
      <c r="DA547" s="431"/>
      <c r="DB547" s="431"/>
      <c r="DC547" s="431"/>
      <c r="DD547" s="431"/>
      <c r="DE547" s="431"/>
      <c r="DF547" s="431"/>
      <c r="DG547" s="431"/>
      <c r="DH547" s="431"/>
      <c r="DI547" s="431"/>
      <c r="DJ547" s="431"/>
      <c r="DK547" s="431"/>
      <c r="DL547" s="431"/>
      <c r="DM547" s="431"/>
      <c r="DN547" s="431"/>
      <c r="DO547" s="431"/>
      <c r="DP547" s="431"/>
      <c r="DQ547" s="431"/>
      <c r="DR547" s="431"/>
      <c r="DS547" s="431"/>
      <c r="DT547" s="431"/>
      <c r="DU547" s="431"/>
      <c r="DV547" s="431"/>
      <c r="DW547" s="431"/>
      <c r="DX547" s="431"/>
      <c r="DY547" s="431"/>
      <c r="DZ547" s="431"/>
      <c r="EA547" s="431"/>
      <c r="EB547" s="431"/>
      <c r="EC547" s="431"/>
      <c r="ED547" s="431"/>
      <c r="EE547" s="431"/>
      <c r="EF547" s="431"/>
      <c r="EG547" s="431"/>
      <c r="EH547" s="431"/>
      <c r="EI547" s="431"/>
    </row>
    <row r="548" spans="1:139" s="432" customFormat="1">
      <c r="A548" s="402" t="s">
        <v>29</v>
      </c>
      <c r="B548" s="99">
        <f>+B547+0.01</f>
        <v>8.01</v>
      </c>
      <c r="C548" s="95" t="s">
        <v>1553</v>
      </c>
      <c r="D548" s="272">
        <v>1</v>
      </c>
      <c r="E548" s="86" t="s">
        <v>13</v>
      </c>
      <c r="F548" s="349"/>
      <c r="G548" s="350">
        <f t="shared" si="39"/>
        <v>0</v>
      </c>
      <c r="H548" s="294"/>
      <c r="I548" s="431"/>
      <c r="J548" s="431"/>
      <c r="K548" s="431"/>
      <c r="L548" s="431"/>
      <c r="M548" s="431"/>
      <c r="N548" s="431"/>
      <c r="O548" s="431"/>
      <c r="P548" s="431"/>
      <c r="Q548" s="431"/>
      <c r="R548" s="431"/>
      <c r="S548" s="431"/>
      <c r="T548" s="431"/>
      <c r="U548" s="431"/>
      <c r="V548" s="431"/>
      <c r="W548" s="431"/>
      <c r="X548" s="431"/>
      <c r="Y548" s="431"/>
      <c r="Z548" s="431"/>
      <c r="AA548" s="431"/>
      <c r="AB548" s="431"/>
      <c r="AC548" s="431"/>
      <c r="AD548" s="431"/>
      <c r="AE548" s="431"/>
      <c r="AF548" s="431"/>
      <c r="AG548" s="431"/>
      <c r="AH548" s="431"/>
      <c r="AI548" s="431"/>
      <c r="AJ548" s="431"/>
      <c r="AK548" s="431"/>
      <c r="AL548" s="431"/>
      <c r="AM548" s="431"/>
      <c r="AN548" s="431"/>
      <c r="AO548" s="431"/>
      <c r="AP548" s="431"/>
      <c r="AQ548" s="431"/>
      <c r="AR548" s="431"/>
      <c r="AS548" s="431"/>
      <c r="AT548" s="431"/>
      <c r="AU548" s="431"/>
      <c r="AV548" s="431"/>
      <c r="AW548" s="431"/>
      <c r="AX548" s="431"/>
      <c r="AY548" s="431"/>
      <c r="AZ548" s="431"/>
      <c r="BA548" s="431"/>
      <c r="BB548" s="431"/>
      <c r="BC548" s="431"/>
      <c r="BD548" s="431"/>
      <c r="BE548" s="431"/>
      <c r="BF548" s="431"/>
      <c r="BG548" s="431"/>
      <c r="BH548" s="431"/>
      <c r="BI548" s="431"/>
      <c r="BJ548" s="431"/>
      <c r="BK548" s="431"/>
      <c r="BL548" s="431"/>
      <c r="BM548" s="431"/>
      <c r="BN548" s="431"/>
      <c r="BO548" s="431"/>
      <c r="BP548" s="431"/>
      <c r="BQ548" s="431"/>
      <c r="BR548" s="431"/>
      <c r="BS548" s="431"/>
      <c r="BT548" s="431"/>
      <c r="BU548" s="431"/>
      <c r="BV548" s="431"/>
      <c r="BW548" s="431"/>
      <c r="BX548" s="431"/>
      <c r="BY548" s="431"/>
      <c r="BZ548" s="431"/>
      <c r="CA548" s="431"/>
      <c r="CB548" s="431"/>
      <c r="CC548" s="431"/>
      <c r="CD548" s="431"/>
      <c r="CE548" s="431"/>
      <c r="CF548" s="431"/>
      <c r="CG548" s="431"/>
      <c r="CH548" s="431"/>
      <c r="CI548" s="431"/>
      <c r="CJ548" s="431"/>
      <c r="CK548" s="431"/>
      <c r="CL548" s="431"/>
      <c r="CM548" s="431"/>
      <c r="CN548" s="431"/>
      <c r="CO548" s="431"/>
      <c r="CP548" s="431"/>
      <c r="CQ548" s="431"/>
      <c r="CR548" s="431"/>
      <c r="CS548" s="431"/>
      <c r="CT548" s="431"/>
      <c r="CU548" s="431"/>
      <c r="CV548" s="431"/>
      <c r="CW548" s="431"/>
      <c r="CX548" s="431"/>
      <c r="CY548" s="431"/>
      <c r="CZ548" s="431"/>
      <c r="DA548" s="431"/>
      <c r="DB548" s="431"/>
      <c r="DC548" s="431"/>
      <c r="DD548" s="431"/>
      <c r="DE548" s="431"/>
      <c r="DF548" s="431"/>
      <c r="DG548" s="431"/>
      <c r="DH548" s="431"/>
      <c r="DI548" s="431"/>
      <c r="DJ548" s="431"/>
      <c r="DK548" s="431"/>
      <c r="DL548" s="431"/>
      <c r="DM548" s="431"/>
      <c r="DN548" s="431"/>
      <c r="DO548" s="431"/>
      <c r="DP548" s="431"/>
      <c r="DQ548" s="431"/>
      <c r="DR548" s="431"/>
      <c r="DS548" s="431"/>
      <c r="DT548" s="431"/>
      <c r="DU548" s="431"/>
      <c r="DV548" s="431"/>
      <c r="DW548" s="431"/>
      <c r="DX548" s="431"/>
      <c r="DY548" s="431"/>
      <c r="DZ548" s="431"/>
      <c r="EA548" s="431"/>
      <c r="EB548" s="431"/>
      <c r="EC548" s="431"/>
      <c r="ED548" s="431"/>
      <c r="EE548" s="431"/>
      <c r="EF548" s="431"/>
      <c r="EG548" s="431"/>
      <c r="EH548" s="431"/>
      <c r="EI548" s="431"/>
    </row>
    <row r="549" spans="1:139" s="432" customFormat="1">
      <c r="A549" s="402" t="s">
        <v>29</v>
      </c>
      <c r="B549" s="96"/>
      <c r="C549" s="95"/>
      <c r="D549" s="272"/>
      <c r="E549" s="86"/>
      <c r="F549" s="349"/>
      <c r="G549" s="350">
        <f t="shared" si="39"/>
        <v>0</v>
      </c>
      <c r="H549" s="294">
        <f>SUM(G548)</f>
        <v>0</v>
      </c>
      <c r="I549" s="431"/>
      <c r="J549" s="431"/>
      <c r="K549" s="431"/>
      <c r="L549" s="431"/>
      <c r="M549" s="431"/>
      <c r="N549" s="431"/>
      <c r="O549" s="431"/>
      <c r="P549" s="431"/>
      <c r="Q549" s="431"/>
      <c r="R549" s="431"/>
      <c r="S549" s="431"/>
      <c r="T549" s="431"/>
      <c r="U549" s="431"/>
      <c r="V549" s="431"/>
      <c r="W549" s="431"/>
      <c r="X549" s="431"/>
      <c r="Y549" s="431"/>
      <c r="Z549" s="431"/>
      <c r="AA549" s="431"/>
      <c r="AB549" s="431"/>
      <c r="AC549" s="431"/>
      <c r="AD549" s="431"/>
      <c r="AE549" s="431"/>
      <c r="AF549" s="431"/>
      <c r="AG549" s="431"/>
      <c r="AH549" s="431"/>
      <c r="AI549" s="431"/>
      <c r="AJ549" s="431"/>
      <c r="AK549" s="431"/>
      <c r="AL549" s="431"/>
      <c r="AM549" s="431"/>
      <c r="AN549" s="431"/>
      <c r="AO549" s="431"/>
      <c r="AP549" s="431"/>
      <c r="AQ549" s="431"/>
      <c r="AR549" s="431"/>
      <c r="AS549" s="431"/>
      <c r="AT549" s="431"/>
      <c r="AU549" s="431"/>
      <c r="AV549" s="431"/>
      <c r="AW549" s="431"/>
      <c r="AX549" s="431"/>
      <c r="AY549" s="431"/>
      <c r="AZ549" s="431"/>
      <c r="BA549" s="431"/>
      <c r="BB549" s="431"/>
      <c r="BC549" s="431"/>
      <c r="BD549" s="431"/>
      <c r="BE549" s="431"/>
      <c r="BF549" s="431"/>
      <c r="BG549" s="431"/>
      <c r="BH549" s="431"/>
      <c r="BI549" s="431"/>
      <c r="BJ549" s="431"/>
      <c r="BK549" s="431"/>
      <c r="BL549" s="431"/>
      <c r="BM549" s="431"/>
      <c r="BN549" s="431"/>
      <c r="BO549" s="431"/>
      <c r="BP549" s="431"/>
      <c r="BQ549" s="431"/>
      <c r="BR549" s="431"/>
      <c r="BS549" s="431"/>
      <c r="BT549" s="431"/>
      <c r="BU549" s="431"/>
      <c r="BV549" s="431"/>
      <c r="BW549" s="431"/>
      <c r="BX549" s="431"/>
      <c r="BY549" s="431"/>
      <c r="BZ549" s="431"/>
      <c r="CA549" s="431"/>
      <c r="CB549" s="431"/>
      <c r="CC549" s="431"/>
      <c r="CD549" s="431"/>
      <c r="CE549" s="431"/>
      <c r="CF549" s="431"/>
      <c r="CG549" s="431"/>
      <c r="CH549" s="431"/>
      <c r="CI549" s="431"/>
      <c r="CJ549" s="431"/>
      <c r="CK549" s="431"/>
      <c r="CL549" s="431"/>
      <c r="CM549" s="431"/>
      <c r="CN549" s="431"/>
      <c r="CO549" s="431"/>
      <c r="CP549" s="431"/>
      <c r="CQ549" s="431"/>
      <c r="CR549" s="431"/>
      <c r="CS549" s="431"/>
      <c r="CT549" s="431"/>
      <c r="CU549" s="431"/>
      <c r="CV549" s="431"/>
      <c r="CW549" s="431"/>
      <c r="CX549" s="431"/>
      <c r="CY549" s="431"/>
      <c r="CZ549" s="431"/>
      <c r="DA549" s="431"/>
      <c r="DB549" s="431"/>
      <c r="DC549" s="431"/>
      <c r="DD549" s="431"/>
      <c r="DE549" s="431"/>
      <c r="DF549" s="431"/>
      <c r="DG549" s="431"/>
      <c r="DH549" s="431"/>
      <c r="DI549" s="431"/>
      <c r="DJ549" s="431"/>
      <c r="DK549" s="431"/>
      <c r="DL549" s="431"/>
      <c r="DM549" s="431"/>
      <c r="DN549" s="431"/>
      <c r="DO549" s="431"/>
      <c r="DP549" s="431"/>
      <c r="DQ549" s="431"/>
      <c r="DR549" s="431"/>
      <c r="DS549" s="431"/>
      <c r="DT549" s="431"/>
      <c r="DU549" s="431"/>
      <c r="DV549" s="431"/>
      <c r="DW549" s="431"/>
      <c r="DX549" s="431"/>
      <c r="DY549" s="431"/>
      <c r="DZ549" s="431"/>
      <c r="EA549" s="431"/>
      <c r="EB549" s="431"/>
      <c r="EC549" s="431"/>
      <c r="ED549" s="431"/>
      <c r="EE549" s="431"/>
      <c r="EF549" s="431"/>
      <c r="EG549" s="431"/>
      <c r="EH549" s="431"/>
      <c r="EI549" s="431"/>
    </row>
    <row r="550" spans="1:139" s="432" customFormat="1">
      <c r="A550" s="402" t="s">
        <v>29</v>
      </c>
      <c r="B550" s="92">
        <v>9</v>
      </c>
      <c r="C550" s="93" t="s">
        <v>1554</v>
      </c>
      <c r="D550" s="272"/>
      <c r="E550" s="86"/>
      <c r="F550" s="349"/>
      <c r="G550" s="350">
        <f t="shared" si="39"/>
        <v>0</v>
      </c>
      <c r="H550" s="294"/>
      <c r="I550" s="431"/>
      <c r="J550" s="431"/>
      <c r="K550" s="431"/>
      <c r="L550" s="431"/>
      <c r="M550" s="431"/>
      <c r="N550" s="431"/>
      <c r="O550" s="431"/>
      <c r="P550" s="431"/>
      <c r="Q550" s="431"/>
      <c r="R550" s="431"/>
      <c r="S550" s="431"/>
      <c r="T550" s="431"/>
      <c r="U550" s="431"/>
      <c r="V550" s="431"/>
      <c r="W550" s="431"/>
      <c r="X550" s="431"/>
      <c r="Y550" s="431"/>
      <c r="Z550" s="431"/>
      <c r="AA550" s="431"/>
      <c r="AB550" s="431"/>
      <c r="AC550" s="431"/>
      <c r="AD550" s="431"/>
      <c r="AE550" s="431"/>
      <c r="AF550" s="431"/>
      <c r="AG550" s="431"/>
      <c r="AH550" s="431"/>
      <c r="AI550" s="431"/>
      <c r="AJ550" s="431"/>
      <c r="AK550" s="431"/>
      <c r="AL550" s="431"/>
      <c r="AM550" s="431"/>
      <c r="AN550" s="431"/>
      <c r="AO550" s="431"/>
      <c r="AP550" s="431"/>
      <c r="AQ550" s="431"/>
      <c r="AR550" s="431"/>
      <c r="AS550" s="431"/>
      <c r="AT550" s="431"/>
      <c r="AU550" s="431"/>
      <c r="AV550" s="431"/>
      <c r="AW550" s="431"/>
      <c r="AX550" s="431"/>
      <c r="AY550" s="431"/>
      <c r="AZ550" s="431"/>
      <c r="BA550" s="431"/>
      <c r="BB550" s="431"/>
      <c r="BC550" s="431"/>
      <c r="BD550" s="431"/>
      <c r="BE550" s="431"/>
      <c r="BF550" s="431"/>
      <c r="BG550" s="431"/>
      <c r="BH550" s="431"/>
      <c r="BI550" s="431"/>
      <c r="BJ550" s="431"/>
      <c r="BK550" s="431"/>
      <c r="BL550" s="431"/>
      <c r="BM550" s="431"/>
      <c r="BN550" s="431"/>
      <c r="BO550" s="431"/>
      <c r="BP550" s="431"/>
      <c r="BQ550" s="431"/>
      <c r="BR550" s="431"/>
      <c r="BS550" s="431"/>
      <c r="BT550" s="431"/>
      <c r="BU550" s="431"/>
      <c r="BV550" s="431"/>
      <c r="BW550" s="431"/>
      <c r="BX550" s="431"/>
      <c r="BY550" s="431"/>
      <c r="BZ550" s="431"/>
      <c r="CA550" s="431"/>
      <c r="CB550" s="431"/>
      <c r="CC550" s="431"/>
      <c r="CD550" s="431"/>
      <c r="CE550" s="431"/>
      <c r="CF550" s="431"/>
      <c r="CG550" s="431"/>
      <c r="CH550" s="431"/>
      <c r="CI550" s="431"/>
      <c r="CJ550" s="431"/>
      <c r="CK550" s="431"/>
      <c r="CL550" s="431"/>
      <c r="CM550" s="431"/>
      <c r="CN550" s="431"/>
      <c r="CO550" s="431"/>
      <c r="CP550" s="431"/>
      <c r="CQ550" s="431"/>
      <c r="CR550" s="431"/>
      <c r="CS550" s="431"/>
      <c r="CT550" s="431"/>
      <c r="CU550" s="431"/>
      <c r="CV550" s="431"/>
      <c r="CW550" s="431"/>
      <c r="CX550" s="431"/>
      <c r="CY550" s="431"/>
      <c r="CZ550" s="431"/>
      <c r="DA550" s="431"/>
      <c r="DB550" s="431"/>
      <c r="DC550" s="431"/>
      <c r="DD550" s="431"/>
      <c r="DE550" s="431"/>
      <c r="DF550" s="431"/>
      <c r="DG550" s="431"/>
      <c r="DH550" s="431"/>
      <c r="DI550" s="431"/>
      <c r="DJ550" s="431"/>
      <c r="DK550" s="431"/>
      <c r="DL550" s="431"/>
      <c r="DM550" s="431"/>
      <c r="DN550" s="431"/>
      <c r="DO550" s="431"/>
      <c r="DP550" s="431"/>
      <c r="DQ550" s="431"/>
      <c r="DR550" s="431"/>
      <c r="DS550" s="431"/>
      <c r="DT550" s="431"/>
      <c r="DU550" s="431"/>
      <c r="DV550" s="431"/>
      <c r="DW550" s="431"/>
      <c r="DX550" s="431"/>
      <c r="DY550" s="431"/>
      <c r="DZ550" s="431"/>
      <c r="EA550" s="431"/>
      <c r="EB550" s="431"/>
      <c r="EC550" s="431"/>
      <c r="ED550" s="431"/>
      <c r="EE550" s="431"/>
      <c r="EF550" s="431"/>
      <c r="EG550" s="431"/>
      <c r="EH550" s="431"/>
      <c r="EI550" s="431"/>
    </row>
    <row r="551" spans="1:139" s="432" customFormat="1">
      <c r="A551" s="402" t="s">
        <v>29</v>
      </c>
      <c r="B551" s="99">
        <f t="shared" ref="B551:B553" si="47">+B550+0.01</f>
        <v>9.01</v>
      </c>
      <c r="C551" s="95" t="s">
        <v>1525</v>
      </c>
      <c r="D551" s="272">
        <v>30.36</v>
      </c>
      <c r="E551" s="86" t="s">
        <v>14</v>
      </c>
      <c r="F551" s="349"/>
      <c r="G551" s="350">
        <f t="shared" si="39"/>
        <v>0</v>
      </c>
      <c r="H551" s="294"/>
      <c r="I551" s="431"/>
      <c r="J551" s="431"/>
      <c r="K551" s="431"/>
      <c r="L551" s="431"/>
      <c r="M551" s="431"/>
      <c r="N551" s="431"/>
      <c r="O551" s="431"/>
      <c r="P551" s="431"/>
      <c r="Q551" s="431"/>
      <c r="R551" s="431"/>
      <c r="S551" s="431"/>
      <c r="T551" s="431"/>
      <c r="U551" s="431"/>
      <c r="V551" s="431"/>
      <c r="W551" s="431"/>
      <c r="X551" s="431"/>
      <c r="Y551" s="431"/>
      <c r="Z551" s="431"/>
      <c r="AA551" s="431"/>
      <c r="AB551" s="431"/>
      <c r="AC551" s="431"/>
      <c r="AD551" s="431"/>
      <c r="AE551" s="431"/>
      <c r="AF551" s="431"/>
      <c r="AG551" s="431"/>
      <c r="AH551" s="431"/>
      <c r="AI551" s="431"/>
      <c r="AJ551" s="431"/>
      <c r="AK551" s="431"/>
      <c r="AL551" s="431"/>
      <c r="AM551" s="431"/>
      <c r="AN551" s="431"/>
      <c r="AO551" s="431"/>
      <c r="AP551" s="431"/>
      <c r="AQ551" s="431"/>
      <c r="AR551" s="431"/>
      <c r="AS551" s="431"/>
      <c r="AT551" s="431"/>
      <c r="AU551" s="431"/>
      <c r="AV551" s="431"/>
      <c r="AW551" s="431"/>
      <c r="AX551" s="431"/>
      <c r="AY551" s="431"/>
      <c r="AZ551" s="431"/>
      <c r="BA551" s="431"/>
      <c r="BB551" s="431"/>
      <c r="BC551" s="431"/>
      <c r="BD551" s="431"/>
      <c r="BE551" s="431"/>
      <c r="BF551" s="431"/>
      <c r="BG551" s="431"/>
      <c r="BH551" s="431"/>
      <c r="BI551" s="431"/>
      <c r="BJ551" s="431"/>
      <c r="BK551" s="431"/>
      <c r="BL551" s="431"/>
      <c r="BM551" s="431"/>
      <c r="BN551" s="431"/>
      <c r="BO551" s="431"/>
      <c r="BP551" s="431"/>
      <c r="BQ551" s="431"/>
      <c r="BR551" s="431"/>
      <c r="BS551" s="431"/>
      <c r="BT551" s="431"/>
      <c r="BU551" s="431"/>
      <c r="BV551" s="431"/>
      <c r="BW551" s="431"/>
      <c r="BX551" s="431"/>
      <c r="BY551" s="431"/>
      <c r="BZ551" s="431"/>
      <c r="CA551" s="431"/>
      <c r="CB551" s="431"/>
      <c r="CC551" s="431"/>
      <c r="CD551" s="431"/>
      <c r="CE551" s="431"/>
      <c r="CF551" s="431"/>
      <c r="CG551" s="431"/>
      <c r="CH551" s="431"/>
      <c r="CI551" s="431"/>
      <c r="CJ551" s="431"/>
      <c r="CK551" s="431"/>
      <c r="CL551" s="431"/>
      <c r="CM551" s="431"/>
      <c r="CN551" s="431"/>
      <c r="CO551" s="431"/>
      <c r="CP551" s="431"/>
      <c r="CQ551" s="431"/>
      <c r="CR551" s="431"/>
      <c r="CS551" s="431"/>
      <c r="CT551" s="431"/>
      <c r="CU551" s="431"/>
      <c r="CV551" s="431"/>
      <c r="CW551" s="431"/>
      <c r="CX551" s="431"/>
      <c r="CY551" s="431"/>
      <c r="CZ551" s="431"/>
      <c r="DA551" s="431"/>
      <c r="DB551" s="431"/>
      <c r="DC551" s="431"/>
      <c r="DD551" s="431"/>
      <c r="DE551" s="431"/>
      <c r="DF551" s="431"/>
      <c r="DG551" s="431"/>
      <c r="DH551" s="431"/>
      <c r="DI551" s="431"/>
      <c r="DJ551" s="431"/>
      <c r="DK551" s="431"/>
      <c r="DL551" s="431"/>
      <c r="DM551" s="431"/>
      <c r="DN551" s="431"/>
      <c r="DO551" s="431"/>
      <c r="DP551" s="431"/>
      <c r="DQ551" s="431"/>
      <c r="DR551" s="431"/>
      <c r="DS551" s="431"/>
      <c r="DT551" s="431"/>
      <c r="DU551" s="431"/>
      <c r="DV551" s="431"/>
      <c r="DW551" s="431"/>
      <c r="DX551" s="431"/>
      <c r="DY551" s="431"/>
      <c r="DZ551" s="431"/>
      <c r="EA551" s="431"/>
      <c r="EB551" s="431"/>
      <c r="EC551" s="431"/>
      <c r="ED551" s="431"/>
      <c r="EE551" s="431"/>
      <c r="EF551" s="431"/>
      <c r="EG551" s="431"/>
      <c r="EH551" s="431"/>
      <c r="EI551" s="431"/>
    </row>
    <row r="552" spans="1:139" s="432" customFormat="1">
      <c r="A552" s="402" t="s">
        <v>29</v>
      </c>
      <c r="B552" s="99">
        <f t="shared" si="47"/>
        <v>9.02</v>
      </c>
      <c r="C552" s="95" t="s">
        <v>1526</v>
      </c>
      <c r="D552" s="272">
        <v>22.4</v>
      </c>
      <c r="E552" s="86" t="s">
        <v>15</v>
      </c>
      <c r="F552" s="349"/>
      <c r="G552" s="350">
        <f t="shared" si="39"/>
        <v>0</v>
      </c>
      <c r="H552" s="294"/>
      <c r="I552" s="431"/>
      <c r="J552" s="431"/>
      <c r="K552" s="431"/>
      <c r="L552" s="431"/>
      <c r="M552" s="431"/>
      <c r="N552" s="431"/>
      <c r="O552" s="431"/>
      <c r="P552" s="431"/>
      <c r="Q552" s="431"/>
      <c r="R552" s="431"/>
      <c r="S552" s="431"/>
      <c r="T552" s="431"/>
      <c r="U552" s="431"/>
      <c r="V552" s="431"/>
      <c r="W552" s="431"/>
      <c r="X552" s="431"/>
      <c r="Y552" s="431"/>
      <c r="Z552" s="431"/>
      <c r="AA552" s="431"/>
      <c r="AB552" s="431"/>
      <c r="AC552" s="431"/>
      <c r="AD552" s="431"/>
      <c r="AE552" s="431"/>
      <c r="AF552" s="431"/>
      <c r="AG552" s="431"/>
      <c r="AH552" s="431"/>
      <c r="AI552" s="431"/>
      <c r="AJ552" s="431"/>
      <c r="AK552" s="431"/>
      <c r="AL552" s="431"/>
      <c r="AM552" s="431"/>
      <c r="AN552" s="431"/>
      <c r="AO552" s="431"/>
      <c r="AP552" s="431"/>
      <c r="AQ552" s="431"/>
      <c r="AR552" s="431"/>
      <c r="AS552" s="431"/>
      <c r="AT552" s="431"/>
      <c r="AU552" s="431"/>
      <c r="AV552" s="431"/>
      <c r="AW552" s="431"/>
      <c r="AX552" s="431"/>
      <c r="AY552" s="431"/>
      <c r="AZ552" s="431"/>
      <c r="BA552" s="431"/>
      <c r="BB552" s="431"/>
      <c r="BC552" s="431"/>
      <c r="BD552" s="431"/>
      <c r="BE552" s="431"/>
      <c r="BF552" s="431"/>
      <c r="BG552" s="431"/>
      <c r="BH552" s="431"/>
      <c r="BI552" s="431"/>
      <c r="BJ552" s="431"/>
      <c r="BK552" s="431"/>
      <c r="BL552" s="431"/>
      <c r="BM552" s="431"/>
      <c r="BN552" s="431"/>
      <c r="BO552" s="431"/>
      <c r="BP552" s="431"/>
      <c r="BQ552" s="431"/>
      <c r="BR552" s="431"/>
      <c r="BS552" s="431"/>
      <c r="BT552" s="431"/>
      <c r="BU552" s="431"/>
      <c r="BV552" s="431"/>
      <c r="BW552" s="431"/>
      <c r="BX552" s="431"/>
      <c r="BY552" s="431"/>
      <c r="BZ552" s="431"/>
      <c r="CA552" s="431"/>
      <c r="CB552" s="431"/>
      <c r="CC552" s="431"/>
      <c r="CD552" s="431"/>
      <c r="CE552" s="431"/>
      <c r="CF552" s="431"/>
      <c r="CG552" s="431"/>
      <c r="CH552" s="431"/>
      <c r="CI552" s="431"/>
      <c r="CJ552" s="431"/>
      <c r="CK552" s="431"/>
      <c r="CL552" s="431"/>
      <c r="CM552" s="431"/>
      <c r="CN552" s="431"/>
      <c r="CO552" s="431"/>
      <c r="CP552" s="431"/>
      <c r="CQ552" s="431"/>
      <c r="CR552" s="431"/>
      <c r="CS552" s="431"/>
      <c r="CT552" s="431"/>
      <c r="CU552" s="431"/>
      <c r="CV552" s="431"/>
      <c r="CW552" s="431"/>
      <c r="CX552" s="431"/>
      <c r="CY552" s="431"/>
      <c r="CZ552" s="431"/>
      <c r="DA552" s="431"/>
      <c r="DB552" s="431"/>
      <c r="DC552" s="431"/>
      <c r="DD552" s="431"/>
      <c r="DE552" s="431"/>
      <c r="DF552" s="431"/>
      <c r="DG552" s="431"/>
      <c r="DH552" s="431"/>
      <c r="DI552" s="431"/>
      <c r="DJ552" s="431"/>
      <c r="DK552" s="431"/>
      <c r="DL552" s="431"/>
      <c r="DM552" s="431"/>
      <c r="DN552" s="431"/>
      <c r="DO552" s="431"/>
      <c r="DP552" s="431"/>
      <c r="DQ552" s="431"/>
      <c r="DR552" s="431"/>
      <c r="DS552" s="431"/>
      <c r="DT552" s="431"/>
      <c r="DU552" s="431"/>
      <c r="DV552" s="431"/>
      <c r="DW552" s="431"/>
      <c r="DX552" s="431"/>
      <c r="DY552" s="431"/>
      <c r="DZ552" s="431"/>
      <c r="EA552" s="431"/>
      <c r="EB552" s="431"/>
      <c r="EC552" s="431"/>
      <c r="ED552" s="431"/>
      <c r="EE552" s="431"/>
      <c r="EF552" s="431"/>
      <c r="EG552" s="431"/>
      <c r="EH552" s="431"/>
      <c r="EI552" s="431"/>
    </row>
    <row r="553" spans="1:139" s="432" customFormat="1">
      <c r="A553" s="402" t="s">
        <v>29</v>
      </c>
      <c r="B553" s="99">
        <f t="shared" si="47"/>
        <v>9.0299999999999994</v>
      </c>
      <c r="C553" s="95" t="s">
        <v>1534</v>
      </c>
      <c r="D553" s="272">
        <v>39.32</v>
      </c>
      <c r="E553" s="86" t="s">
        <v>14</v>
      </c>
      <c r="F553" s="349"/>
      <c r="G553" s="350">
        <f t="shared" si="39"/>
        <v>0</v>
      </c>
      <c r="H553" s="294"/>
      <c r="I553" s="431"/>
      <c r="J553" s="431"/>
      <c r="K553" s="431"/>
      <c r="L553" s="431"/>
      <c r="M553" s="431"/>
      <c r="N553" s="431"/>
      <c r="O553" s="431"/>
      <c r="P553" s="431"/>
      <c r="Q553" s="431"/>
      <c r="R553" s="431"/>
      <c r="S553" s="431"/>
      <c r="T553" s="431"/>
      <c r="U553" s="431"/>
      <c r="V553" s="431"/>
      <c r="W553" s="431"/>
      <c r="X553" s="431"/>
      <c r="Y553" s="431"/>
      <c r="Z553" s="431"/>
      <c r="AA553" s="431"/>
      <c r="AB553" s="431"/>
      <c r="AC553" s="431"/>
      <c r="AD553" s="431"/>
      <c r="AE553" s="431"/>
      <c r="AF553" s="431"/>
      <c r="AG553" s="431"/>
      <c r="AH553" s="431"/>
      <c r="AI553" s="431"/>
      <c r="AJ553" s="431"/>
      <c r="AK553" s="431"/>
      <c r="AL553" s="431"/>
      <c r="AM553" s="431"/>
      <c r="AN553" s="431"/>
      <c r="AO553" s="431"/>
      <c r="AP553" s="431"/>
      <c r="AQ553" s="431"/>
      <c r="AR553" s="431"/>
      <c r="AS553" s="431"/>
      <c r="AT553" s="431"/>
      <c r="AU553" s="431"/>
      <c r="AV553" s="431"/>
      <c r="AW553" s="431"/>
      <c r="AX553" s="431"/>
      <c r="AY553" s="431"/>
      <c r="AZ553" s="431"/>
      <c r="BA553" s="431"/>
      <c r="BB553" s="431"/>
      <c r="BC553" s="431"/>
      <c r="BD553" s="431"/>
      <c r="BE553" s="431"/>
      <c r="BF553" s="431"/>
      <c r="BG553" s="431"/>
      <c r="BH553" s="431"/>
      <c r="BI553" s="431"/>
      <c r="BJ553" s="431"/>
      <c r="BK553" s="431"/>
      <c r="BL553" s="431"/>
      <c r="BM553" s="431"/>
      <c r="BN553" s="431"/>
      <c r="BO553" s="431"/>
      <c r="BP553" s="431"/>
      <c r="BQ553" s="431"/>
      <c r="BR553" s="431"/>
      <c r="BS553" s="431"/>
      <c r="BT553" s="431"/>
      <c r="BU553" s="431"/>
      <c r="BV553" s="431"/>
      <c r="BW553" s="431"/>
      <c r="BX553" s="431"/>
      <c r="BY553" s="431"/>
      <c r="BZ553" s="431"/>
      <c r="CA553" s="431"/>
      <c r="CB553" s="431"/>
      <c r="CC553" s="431"/>
      <c r="CD553" s="431"/>
      <c r="CE553" s="431"/>
      <c r="CF553" s="431"/>
      <c r="CG553" s="431"/>
      <c r="CH553" s="431"/>
      <c r="CI553" s="431"/>
      <c r="CJ553" s="431"/>
      <c r="CK553" s="431"/>
      <c r="CL553" s="431"/>
      <c r="CM553" s="431"/>
      <c r="CN553" s="431"/>
      <c r="CO553" s="431"/>
      <c r="CP553" s="431"/>
      <c r="CQ553" s="431"/>
      <c r="CR553" s="431"/>
      <c r="CS553" s="431"/>
      <c r="CT553" s="431"/>
      <c r="CU553" s="431"/>
      <c r="CV553" s="431"/>
      <c r="CW553" s="431"/>
      <c r="CX553" s="431"/>
      <c r="CY553" s="431"/>
      <c r="CZ553" s="431"/>
      <c r="DA553" s="431"/>
      <c r="DB553" s="431"/>
      <c r="DC553" s="431"/>
      <c r="DD553" s="431"/>
      <c r="DE553" s="431"/>
      <c r="DF553" s="431"/>
      <c r="DG553" s="431"/>
      <c r="DH553" s="431"/>
      <c r="DI553" s="431"/>
      <c r="DJ553" s="431"/>
      <c r="DK553" s="431"/>
      <c r="DL553" s="431"/>
      <c r="DM553" s="431"/>
      <c r="DN553" s="431"/>
      <c r="DO553" s="431"/>
      <c r="DP553" s="431"/>
      <c r="DQ553" s="431"/>
      <c r="DR553" s="431"/>
      <c r="DS553" s="431"/>
      <c r="DT553" s="431"/>
      <c r="DU553" s="431"/>
      <c r="DV553" s="431"/>
      <c r="DW553" s="431"/>
      <c r="DX553" s="431"/>
      <c r="DY553" s="431"/>
      <c r="DZ553" s="431"/>
      <c r="EA553" s="431"/>
      <c r="EB553" s="431"/>
      <c r="EC553" s="431"/>
      <c r="ED553" s="431"/>
      <c r="EE553" s="431"/>
      <c r="EF553" s="431"/>
      <c r="EG553" s="431"/>
      <c r="EH553" s="431"/>
      <c r="EI553" s="431"/>
    </row>
    <row r="554" spans="1:139" s="432" customFormat="1">
      <c r="A554" s="402" t="s">
        <v>29</v>
      </c>
      <c r="B554" s="351"/>
      <c r="C554" s="276"/>
      <c r="D554" s="277"/>
      <c r="E554" s="86"/>
      <c r="F554" s="349"/>
      <c r="G554" s="350">
        <f t="shared" si="39"/>
        <v>0</v>
      </c>
      <c r="H554" s="294">
        <f>SUM(G551:G553)</f>
        <v>0</v>
      </c>
      <c r="I554" s="431"/>
      <c r="J554" s="431"/>
      <c r="K554" s="431"/>
      <c r="L554" s="431"/>
      <c r="M554" s="431"/>
      <c r="N554" s="431"/>
      <c r="O554" s="431"/>
      <c r="P554" s="431"/>
      <c r="Q554" s="431"/>
      <c r="R554" s="431"/>
      <c r="S554" s="431"/>
      <c r="T554" s="431"/>
      <c r="U554" s="431"/>
      <c r="V554" s="431"/>
      <c r="W554" s="431"/>
      <c r="X554" s="431"/>
      <c r="Y554" s="431"/>
      <c r="Z554" s="431"/>
      <c r="AA554" s="431"/>
      <c r="AB554" s="431"/>
      <c r="AC554" s="431"/>
      <c r="AD554" s="431"/>
      <c r="AE554" s="431"/>
      <c r="AF554" s="431"/>
      <c r="AG554" s="431"/>
      <c r="AH554" s="431"/>
      <c r="AI554" s="431"/>
      <c r="AJ554" s="431"/>
      <c r="AK554" s="431"/>
      <c r="AL554" s="431"/>
      <c r="AM554" s="431"/>
      <c r="AN554" s="431"/>
      <c r="AO554" s="431"/>
      <c r="AP554" s="431"/>
      <c r="AQ554" s="431"/>
      <c r="AR554" s="431"/>
      <c r="AS554" s="431"/>
      <c r="AT554" s="431"/>
      <c r="AU554" s="431"/>
      <c r="AV554" s="431"/>
      <c r="AW554" s="431"/>
      <c r="AX554" s="431"/>
      <c r="AY554" s="431"/>
      <c r="AZ554" s="431"/>
      <c r="BA554" s="431"/>
      <c r="BB554" s="431"/>
      <c r="BC554" s="431"/>
      <c r="BD554" s="431"/>
      <c r="BE554" s="431"/>
      <c r="BF554" s="431"/>
      <c r="BG554" s="431"/>
      <c r="BH554" s="431"/>
      <c r="BI554" s="431"/>
      <c r="BJ554" s="431"/>
      <c r="BK554" s="431"/>
      <c r="BL554" s="431"/>
      <c r="BM554" s="431"/>
      <c r="BN554" s="431"/>
      <c r="BO554" s="431"/>
      <c r="BP554" s="431"/>
      <c r="BQ554" s="431"/>
      <c r="BR554" s="431"/>
      <c r="BS554" s="431"/>
      <c r="BT554" s="431"/>
      <c r="BU554" s="431"/>
      <c r="BV554" s="431"/>
      <c r="BW554" s="431"/>
      <c r="BX554" s="431"/>
      <c r="BY554" s="431"/>
      <c r="BZ554" s="431"/>
      <c r="CA554" s="431"/>
      <c r="CB554" s="431"/>
      <c r="CC554" s="431"/>
      <c r="CD554" s="431"/>
      <c r="CE554" s="431"/>
      <c r="CF554" s="431"/>
      <c r="CG554" s="431"/>
      <c r="CH554" s="431"/>
      <c r="CI554" s="431"/>
      <c r="CJ554" s="431"/>
      <c r="CK554" s="431"/>
      <c r="CL554" s="431"/>
      <c r="CM554" s="431"/>
      <c r="CN554" s="431"/>
      <c r="CO554" s="431"/>
      <c r="CP554" s="431"/>
      <c r="CQ554" s="431"/>
      <c r="CR554" s="431"/>
      <c r="CS554" s="431"/>
      <c r="CT554" s="431"/>
      <c r="CU554" s="431"/>
      <c r="CV554" s="431"/>
      <c r="CW554" s="431"/>
      <c r="CX554" s="431"/>
      <c r="CY554" s="431"/>
      <c r="CZ554" s="431"/>
      <c r="DA554" s="431"/>
      <c r="DB554" s="431"/>
      <c r="DC554" s="431"/>
      <c r="DD554" s="431"/>
      <c r="DE554" s="431"/>
      <c r="DF554" s="431"/>
      <c r="DG554" s="431"/>
      <c r="DH554" s="431"/>
      <c r="DI554" s="431"/>
      <c r="DJ554" s="431"/>
      <c r="DK554" s="431"/>
      <c r="DL554" s="431"/>
      <c r="DM554" s="431"/>
      <c r="DN554" s="431"/>
      <c r="DO554" s="431"/>
      <c r="DP554" s="431"/>
      <c r="DQ554" s="431"/>
      <c r="DR554" s="431"/>
      <c r="DS554" s="431"/>
      <c r="DT554" s="431"/>
      <c r="DU554" s="431"/>
      <c r="DV554" s="431"/>
      <c r="DW554" s="431"/>
      <c r="DX554" s="431"/>
      <c r="DY554" s="431"/>
      <c r="DZ554" s="431"/>
      <c r="EA554" s="431"/>
      <c r="EB554" s="431"/>
      <c r="EC554" s="431"/>
      <c r="ED554" s="431"/>
      <c r="EE554" s="431"/>
      <c r="EF554" s="431"/>
      <c r="EG554" s="431"/>
      <c r="EH554" s="431"/>
      <c r="EI554" s="431"/>
    </row>
    <row r="555" spans="1:139" s="432" customFormat="1" ht="21.75" customHeight="1" thickBot="1">
      <c r="A555" s="402" t="s">
        <v>29</v>
      </c>
      <c r="B555" s="96"/>
      <c r="C555" s="95"/>
      <c r="D555" s="272"/>
      <c r="E555" s="86"/>
      <c r="F555" s="349"/>
      <c r="G555" s="350"/>
      <c r="H555" s="294"/>
      <c r="I555" s="431"/>
      <c r="J555" s="431"/>
      <c r="K555" s="431"/>
      <c r="L555" s="431"/>
      <c r="M555" s="431"/>
      <c r="N555" s="431"/>
      <c r="O555" s="431"/>
      <c r="P555" s="431"/>
      <c r="Q555" s="431"/>
      <c r="R555" s="431"/>
      <c r="S555" s="431"/>
      <c r="T555" s="431"/>
      <c r="U555" s="431"/>
      <c r="V555" s="431"/>
      <c r="W555" s="431"/>
      <c r="X555" s="431"/>
      <c r="Y555" s="431"/>
      <c r="Z555" s="431"/>
      <c r="AA555" s="431"/>
      <c r="AB555" s="431"/>
      <c r="AC555" s="431"/>
      <c r="AD555" s="431"/>
      <c r="AE555" s="431"/>
      <c r="AF555" s="431"/>
      <c r="AG555" s="431"/>
      <c r="AH555" s="431"/>
      <c r="AI555" s="431"/>
      <c r="AJ555" s="431"/>
      <c r="AK555" s="431"/>
      <c r="AL555" s="431"/>
      <c r="AM555" s="431"/>
      <c r="AN555" s="431"/>
      <c r="AO555" s="431"/>
      <c r="AP555" s="431"/>
      <c r="AQ555" s="431"/>
      <c r="AR555" s="431"/>
      <c r="AS555" s="431"/>
      <c r="AT555" s="431"/>
      <c r="AU555" s="431"/>
      <c r="AV555" s="431"/>
      <c r="AW555" s="431"/>
      <c r="AX555" s="431"/>
      <c r="AY555" s="431"/>
      <c r="AZ555" s="431"/>
      <c r="BA555" s="431"/>
      <c r="BB555" s="431"/>
      <c r="BC555" s="431"/>
      <c r="BD555" s="431"/>
      <c r="BE555" s="431"/>
      <c r="BF555" s="431"/>
      <c r="BG555" s="431"/>
      <c r="BH555" s="431"/>
      <c r="BI555" s="431"/>
      <c r="BJ555" s="431"/>
      <c r="BK555" s="431"/>
      <c r="BL555" s="431"/>
      <c r="BM555" s="431"/>
      <c r="BN555" s="431"/>
      <c r="BO555" s="431"/>
      <c r="BP555" s="431"/>
      <c r="BQ555" s="431"/>
      <c r="BR555" s="431"/>
      <c r="BS555" s="431"/>
      <c r="BT555" s="431"/>
      <c r="BU555" s="431"/>
      <c r="BV555" s="431"/>
      <c r="BW555" s="431"/>
      <c r="BX555" s="431"/>
      <c r="BY555" s="431"/>
      <c r="BZ555" s="431"/>
      <c r="CA555" s="431"/>
      <c r="CB555" s="431"/>
      <c r="CC555" s="431"/>
      <c r="CD555" s="431"/>
      <c r="CE555" s="431"/>
      <c r="CF555" s="431"/>
      <c r="CG555" s="431"/>
      <c r="CH555" s="431"/>
      <c r="CI555" s="431"/>
      <c r="CJ555" s="431"/>
      <c r="CK555" s="431"/>
      <c r="CL555" s="431"/>
      <c r="CM555" s="431"/>
      <c r="CN555" s="431"/>
      <c r="CO555" s="431"/>
      <c r="CP555" s="431"/>
      <c r="CQ555" s="431"/>
      <c r="CR555" s="431"/>
      <c r="CS555" s="431"/>
      <c r="CT555" s="431"/>
      <c r="CU555" s="431"/>
      <c r="CV555" s="431"/>
      <c r="CW555" s="431"/>
      <c r="CX555" s="431"/>
      <c r="CY555" s="431"/>
      <c r="CZ555" s="431"/>
      <c r="DA555" s="431"/>
      <c r="DB555" s="431"/>
      <c r="DC555" s="431"/>
      <c r="DD555" s="431"/>
      <c r="DE555" s="431"/>
      <c r="DF555" s="431"/>
      <c r="DG555" s="431"/>
      <c r="DH555" s="431"/>
      <c r="DI555" s="431"/>
      <c r="DJ555" s="431"/>
      <c r="DK555" s="431"/>
      <c r="DL555" s="431"/>
      <c r="DM555" s="431"/>
      <c r="DN555" s="431"/>
      <c r="DO555" s="431"/>
      <c r="DP555" s="431"/>
      <c r="DQ555" s="431"/>
      <c r="DR555" s="431"/>
      <c r="DS555" s="431"/>
      <c r="DT555" s="431"/>
      <c r="DU555" s="431"/>
      <c r="DV555" s="431"/>
      <c r="DW555" s="431"/>
      <c r="DX555" s="431"/>
      <c r="DY555" s="431"/>
      <c r="DZ555" s="431"/>
      <c r="EA555" s="431"/>
      <c r="EB555" s="431"/>
      <c r="EC555" s="431"/>
      <c r="ED555" s="431"/>
      <c r="EE555" s="431"/>
      <c r="EF555" s="431"/>
      <c r="EG555" s="431"/>
      <c r="EH555" s="431"/>
      <c r="EI555" s="431"/>
    </row>
    <row r="556" spans="1:139" s="432" customFormat="1" ht="39" customHeight="1" thickBot="1">
      <c r="A556" s="402" t="s">
        <v>29</v>
      </c>
      <c r="B556" s="352"/>
      <c r="C556" s="224" t="s">
        <v>1529</v>
      </c>
      <c r="D556" s="353"/>
      <c r="E556" s="353"/>
      <c r="F556" s="353"/>
      <c r="G556" s="354"/>
      <c r="H556" s="433">
        <f>SUM(H514:H554)</f>
        <v>0</v>
      </c>
      <c r="I556" s="431"/>
      <c r="J556" s="431"/>
      <c r="K556" s="431"/>
      <c r="L556" s="431"/>
      <c r="M556" s="431"/>
      <c r="N556" s="431"/>
      <c r="O556" s="431"/>
      <c r="P556" s="431"/>
      <c r="Q556" s="431"/>
      <c r="R556" s="431"/>
      <c r="S556" s="431"/>
      <c r="T556" s="431"/>
      <c r="U556" s="431"/>
      <c r="V556" s="431"/>
      <c r="W556" s="431"/>
      <c r="X556" s="431"/>
      <c r="Y556" s="431"/>
      <c r="Z556" s="431"/>
      <c r="AA556" s="431"/>
      <c r="AB556" s="431"/>
      <c r="AC556" s="431"/>
      <c r="AD556" s="431"/>
      <c r="AE556" s="431"/>
      <c r="AF556" s="431"/>
      <c r="AG556" s="431"/>
      <c r="AH556" s="431"/>
      <c r="AI556" s="431"/>
      <c r="AJ556" s="431"/>
      <c r="AK556" s="431"/>
      <c r="AL556" s="431"/>
      <c r="AM556" s="431"/>
      <c r="AN556" s="431"/>
      <c r="AO556" s="431"/>
      <c r="AP556" s="431"/>
      <c r="AQ556" s="431"/>
      <c r="AR556" s="431"/>
      <c r="AS556" s="431"/>
      <c r="AT556" s="431"/>
      <c r="AU556" s="431"/>
      <c r="AV556" s="431"/>
      <c r="AW556" s="431"/>
      <c r="AX556" s="431"/>
      <c r="AY556" s="431"/>
      <c r="AZ556" s="431"/>
      <c r="BA556" s="431"/>
      <c r="BB556" s="431"/>
      <c r="BC556" s="431"/>
      <c r="BD556" s="431"/>
      <c r="BE556" s="431"/>
      <c r="BF556" s="431"/>
      <c r="BG556" s="431"/>
      <c r="BH556" s="431"/>
      <c r="BI556" s="431"/>
      <c r="BJ556" s="431"/>
      <c r="BK556" s="431"/>
      <c r="BL556" s="431"/>
      <c r="BM556" s="431"/>
      <c r="BN556" s="431"/>
      <c r="BO556" s="431"/>
      <c r="BP556" s="431"/>
      <c r="BQ556" s="431"/>
      <c r="BR556" s="431"/>
      <c r="BS556" s="431"/>
      <c r="BT556" s="431"/>
      <c r="BU556" s="431"/>
      <c r="BV556" s="431"/>
      <c r="BW556" s="431"/>
      <c r="BX556" s="431"/>
      <c r="BY556" s="431"/>
      <c r="BZ556" s="431"/>
      <c r="CA556" s="431"/>
      <c r="CB556" s="431"/>
      <c r="CC556" s="431"/>
      <c r="CD556" s="431"/>
      <c r="CE556" s="431"/>
      <c r="CF556" s="431"/>
      <c r="CG556" s="431"/>
      <c r="CH556" s="431"/>
      <c r="CI556" s="431"/>
      <c r="CJ556" s="431"/>
      <c r="CK556" s="431"/>
      <c r="CL556" s="431"/>
      <c r="CM556" s="431"/>
      <c r="CN556" s="431"/>
      <c r="CO556" s="431"/>
      <c r="CP556" s="431"/>
      <c r="CQ556" s="431"/>
      <c r="CR556" s="431"/>
      <c r="CS556" s="431"/>
      <c r="CT556" s="431"/>
      <c r="CU556" s="431"/>
      <c r="CV556" s="431"/>
      <c r="CW556" s="431"/>
      <c r="CX556" s="431"/>
      <c r="CY556" s="431"/>
      <c r="CZ556" s="431"/>
      <c r="DA556" s="431"/>
      <c r="DB556" s="431"/>
      <c r="DC556" s="431"/>
      <c r="DD556" s="431"/>
      <c r="DE556" s="431"/>
      <c r="DF556" s="431"/>
      <c r="DG556" s="431"/>
      <c r="DH556" s="431"/>
      <c r="DI556" s="431"/>
      <c r="DJ556" s="431"/>
      <c r="DK556" s="431"/>
      <c r="DL556" s="431"/>
      <c r="DM556" s="431"/>
      <c r="DN556" s="431"/>
      <c r="DO556" s="431"/>
      <c r="DP556" s="431"/>
      <c r="DQ556" s="431"/>
      <c r="DR556" s="431"/>
      <c r="DS556" s="431"/>
      <c r="DT556" s="431"/>
      <c r="DU556" s="431"/>
      <c r="DV556" s="431"/>
      <c r="DW556" s="431"/>
      <c r="DX556" s="431"/>
      <c r="DY556" s="431"/>
      <c r="DZ556" s="431"/>
      <c r="EA556" s="431"/>
      <c r="EB556" s="431"/>
      <c r="EC556" s="431"/>
      <c r="ED556" s="431"/>
      <c r="EE556" s="431"/>
      <c r="EF556" s="431"/>
      <c r="EG556" s="431"/>
      <c r="EH556" s="431"/>
      <c r="EI556" s="431"/>
    </row>
    <row r="557" spans="1:139" s="432" customFormat="1" ht="21.75" customHeight="1" thickBot="1">
      <c r="A557" s="402" t="s">
        <v>29</v>
      </c>
      <c r="B557" s="331"/>
      <c r="C557" s="379"/>
      <c r="D557" s="328"/>
      <c r="E557" s="329"/>
      <c r="F557" s="328"/>
      <c r="G557" s="328"/>
      <c r="H557" s="330"/>
      <c r="I557" s="431"/>
      <c r="J557" s="431"/>
      <c r="K557" s="431"/>
      <c r="L557" s="431"/>
      <c r="M557" s="431"/>
      <c r="N557" s="431"/>
      <c r="O557" s="431"/>
      <c r="P557" s="431"/>
      <c r="Q557" s="431"/>
      <c r="R557" s="431"/>
      <c r="S557" s="431"/>
      <c r="T557" s="431"/>
      <c r="U557" s="431"/>
      <c r="V557" s="431"/>
      <c r="W557" s="431"/>
      <c r="X557" s="431"/>
      <c r="Y557" s="431"/>
      <c r="Z557" s="431"/>
      <c r="AA557" s="431"/>
      <c r="AB557" s="431"/>
      <c r="AC557" s="431"/>
      <c r="AD557" s="431"/>
      <c r="AE557" s="431"/>
      <c r="AF557" s="431"/>
      <c r="AG557" s="431"/>
      <c r="AH557" s="431"/>
      <c r="AI557" s="431"/>
      <c r="AJ557" s="431"/>
      <c r="AK557" s="431"/>
      <c r="AL557" s="431"/>
      <c r="AM557" s="431"/>
      <c r="AN557" s="431"/>
      <c r="AO557" s="431"/>
      <c r="AP557" s="431"/>
      <c r="AQ557" s="431"/>
      <c r="AR557" s="431"/>
      <c r="AS557" s="431"/>
      <c r="AT557" s="431"/>
      <c r="AU557" s="431"/>
      <c r="AV557" s="431"/>
      <c r="AW557" s="431"/>
      <c r="AX557" s="431"/>
      <c r="AY557" s="431"/>
      <c r="AZ557" s="431"/>
      <c r="BA557" s="431"/>
      <c r="BB557" s="431"/>
      <c r="BC557" s="431"/>
      <c r="BD557" s="431"/>
      <c r="BE557" s="431"/>
      <c r="BF557" s="431"/>
      <c r="BG557" s="431"/>
      <c r="BH557" s="431"/>
      <c r="BI557" s="431"/>
      <c r="BJ557" s="431"/>
      <c r="BK557" s="431"/>
      <c r="BL557" s="431"/>
      <c r="BM557" s="431"/>
      <c r="BN557" s="431"/>
      <c r="BO557" s="431"/>
      <c r="BP557" s="431"/>
      <c r="BQ557" s="431"/>
      <c r="BR557" s="431"/>
      <c r="BS557" s="431"/>
      <c r="BT557" s="431"/>
      <c r="BU557" s="431"/>
      <c r="BV557" s="431"/>
      <c r="BW557" s="431"/>
      <c r="BX557" s="431"/>
      <c r="BY557" s="431"/>
      <c r="BZ557" s="431"/>
      <c r="CA557" s="431"/>
      <c r="CB557" s="431"/>
      <c r="CC557" s="431"/>
      <c r="CD557" s="431"/>
      <c r="CE557" s="431"/>
      <c r="CF557" s="431"/>
      <c r="CG557" s="431"/>
      <c r="CH557" s="431"/>
      <c r="CI557" s="431"/>
      <c r="CJ557" s="431"/>
      <c r="CK557" s="431"/>
      <c r="CL557" s="431"/>
      <c r="CM557" s="431"/>
      <c r="CN557" s="431"/>
      <c r="CO557" s="431"/>
      <c r="CP557" s="431"/>
      <c r="CQ557" s="431"/>
      <c r="CR557" s="431"/>
      <c r="CS557" s="431"/>
      <c r="CT557" s="431"/>
      <c r="CU557" s="431"/>
      <c r="CV557" s="431"/>
      <c r="CW557" s="431"/>
      <c r="CX557" s="431"/>
      <c r="CY557" s="431"/>
      <c r="CZ557" s="431"/>
      <c r="DA557" s="431"/>
      <c r="DB557" s="431"/>
      <c r="DC557" s="431"/>
      <c r="DD557" s="431"/>
      <c r="DE557" s="431"/>
      <c r="DF557" s="431"/>
      <c r="DG557" s="431"/>
      <c r="DH557" s="431"/>
      <c r="DI557" s="431"/>
      <c r="DJ557" s="431"/>
      <c r="DK557" s="431"/>
      <c r="DL557" s="431"/>
      <c r="DM557" s="431"/>
      <c r="DN557" s="431"/>
      <c r="DO557" s="431"/>
      <c r="DP557" s="431"/>
      <c r="DQ557" s="431"/>
      <c r="DR557" s="431"/>
      <c r="DS557" s="431"/>
      <c r="DT557" s="431"/>
      <c r="DU557" s="431"/>
      <c r="DV557" s="431"/>
      <c r="DW557" s="431"/>
      <c r="DX557" s="431"/>
      <c r="DY557" s="431"/>
      <c r="DZ557" s="431"/>
      <c r="EA557" s="431"/>
      <c r="EB557" s="431"/>
      <c r="EC557" s="431"/>
      <c r="ED557" s="431"/>
      <c r="EE557" s="431"/>
      <c r="EF557" s="431"/>
      <c r="EG557" s="431"/>
      <c r="EH557" s="431"/>
      <c r="EI557" s="431"/>
    </row>
    <row r="558" spans="1:139" s="432" customFormat="1" ht="21.75" customHeight="1" thickBot="1">
      <c r="A558" s="402" t="s">
        <v>29</v>
      </c>
      <c r="B558" s="377"/>
      <c r="C558" s="381" t="s">
        <v>1516</v>
      </c>
      <c r="D558" s="378"/>
      <c r="E558" s="358"/>
      <c r="F558" s="359"/>
      <c r="G558" s="360"/>
      <c r="H558" s="361"/>
      <c r="I558" s="431"/>
      <c r="J558" s="431"/>
      <c r="K558" s="431"/>
      <c r="L558" s="431"/>
      <c r="M558" s="431"/>
      <c r="N558" s="431"/>
      <c r="O558" s="431"/>
      <c r="P558" s="431"/>
      <c r="Q558" s="431"/>
      <c r="R558" s="431"/>
      <c r="S558" s="431"/>
      <c r="T558" s="431"/>
      <c r="U558" s="431"/>
      <c r="V558" s="431"/>
      <c r="W558" s="431"/>
      <c r="X558" s="431"/>
      <c r="Y558" s="431"/>
      <c r="Z558" s="431"/>
      <c r="AA558" s="431"/>
      <c r="AB558" s="431"/>
      <c r="AC558" s="431"/>
      <c r="AD558" s="431"/>
      <c r="AE558" s="431"/>
      <c r="AF558" s="431"/>
      <c r="AG558" s="431"/>
      <c r="AH558" s="431"/>
      <c r="AI558" s="431"/>
      <c r="AJ558" s="431"/>
      <c r="AK558" s="431"/>
      <c r="AL558" s="431"/>
      <c r="AM558" s="431"/>
      <c r="AN558" s="431"/>
      <c r="AO558" s="431"/>
      <c r="AP558" s="431"/>
      <c r="AQ558" s="431"/>
      <c r="AR558" s="431"/>
      <c r="AS558" s="431"/>
      <c r="AT558" s="431"/>
      <c r="AU558" s="431"/>
      <c r="AV558" s="431"/>
      <c r="AW558" s="431"/>
      <c r="AX558" s="431"/>
      <c r="AY558" s="431"/>
      <c r="AZ558" s="431"/>
      <c r="BA558" s="431"/>
      <c r="BB558" s="431"/>
      <c r="BC558" s="431"/>
      <c r="BD558" s="431"/>
      <c r="BE558" s="431"/>
      <c r="BF558" s="431"/>
      <c r="BG558" s="431"/>
      <c r="BH558" s="431"/>
      <c r="BI558" s="431"/>
      <c r="BJ558" s="431"/>
      <c r="BK558" s="431"/>
      <c r="BL558" s="431"/>
      <c r="BM558" s="431"/>
      <c r="BN558" s="431"/>
      <c r="BO558" s="431"/>
      <c r="BP558" s="431"/>
      <c r="BQ558" s="431"/>
      <c r="BR558" s="431"/>
      <c r="BS558" s="431"/>
      <c r="BT558" s="431"/>
      <c r="BU558" s="431"/>
      <c r="BV558" s="431"/>
      <c r="BW558" s="431"/>
      <c r="BX558" s="431"/>
      <c r="BY558" s="431"/>
      <c r="BZ558" s="431"/>
      <c r="CA558" s="431"/>
      <c r="CB558" s="431"/>
      <c r="CC558" s="431"/>
      <c r="CD558" s="431"/>
      <c r="CE558" s="431"/>
      <c r="CF558" s="431"/>
      <c r="CG558" s="431"/>
      <c r="CH558" s="431"/>
      <c r="CI558" s="431"/>
      <c r="CJ558" s="431"/>
      <c r="CK558" s="431"/>
      <c r="CL558" s="431"/>
      <c r="CM558" s="431"/>
      <c r="CN558" s="431"/>
      <c r="CO558" s="431"/>
      <c r="CP558" s="431"/>
      <c r="CQ558" s="431"/>
      <c r="CR558" s="431"/>
      <c r="CS558" s="431"/>
      <c r="CT558" s="431"/>
      <c r="CU558" s="431"/>
      <c r="CV558" s="431"/>
      <c r="CW558" s="431"/>
      <c r="CX558" s="431"/>
      <c r="CY558" s="431"/>
      <c r="CZ558" s="431"/>
      <c r="DA558" s="431"/>
      <c r="DB558" s="431"/>
      <c r="DC558" s="431"/>
      <c r="DD558" s="431"/>
      <c r="DE558" s="431"/>
      <c r="DF558" s="431"/>
      <c r="DG558" s="431"/>
      <c r="DH558" s="431"/>
      <c r="DI558" s="431"/>
      <c r="DJ558" s="431"/>
      <c r="DK558" s="431"/>
      <c r="DL558" s="431"/>
      <c r="DM558" s="431"/>
      <c r="DN558" s="431"/>
      <c r="DO558" s="431"/>
      <c r="DP558" s="431"/>
      <c r="DQ558" s="431"/>
      <c r="DR558" s="431"/>
      <c r="DS558" s="431"/>
      <c r="DT558" s="431"/>
      <c r="DU558" s="431"/>
      <c r="DV558" s="431"/>
      <c r="DW558" s="431"/>
      <c r="DX558" s="431"/>
      <c r="DY558" s="431"/>
      <c r="DZ558" s="431"/>
      <c r="EA558" s="431"/>
      <c r="EB558" s="431"/>
      <c r="EC558" s="431"/>
      <c r="ED558" s="431"/>
      <c r="EE558" s="431"/>
      <c r="EF558" s="431"/>
      <c r="EG558" s="431"/>
      <c r="EH558" s="431"/>
      <c r="EI558" s="431"/>
    </row>
    <row r="559" spans="1:139" s="432" customFormat="1" ht="21.75" customHeight="1">
      <c r="A559" s="402" t="s">
        <v>29</v>
      </c>
      <c r="B559" s="355"/>
      <c r="C559" s="380"/>
      <c r="D559" s="357"/>
      <c r="E559" s="358"/>
      <c r="F559" s="359"/>
      <c r="G559" s="360"/>
      <c r="H559" s="361"/>
      <c r="I559" s="431"/>
      <c r="J559" s="431"/>
      <c r="K559" s="431"/>
      <c r="L559" s="431"/>
      <c r="M559" s="431"/>
      <c r="N559" s="431"/>
      <c r="O559" s="431"/>
      <c r="P559" s="431"/>
      <c r="Q559" s="431"/>
      <c r="R559" s="431"/>
      <c r="S559" s="431"/>
      <c r="T559" s="431"/>
      <c r="U559" s="431"/>
      <c r="V559" s="431"/>
      <c r="W559" s="431"/>
      <c r="X559" s="431"/>
      <c r="Y559" s="431"/>
      <c r="Z559" s="431"/>
      <c r="AA559" s="431"/>
      <c r="AB559" s="431"/>
      <c r="AC559" s="431"/>
      <c r="AD559" s="431"/>
      <c r="AE559" s="431"/>
      <c r="AF559" s="431"/>
      <c r="AG559" s="431"/>
      <c r="AH559" s="431"/>
      <c r="AI559" s="431"/>
      <c r="AJ559" s="431"/>
      <c r="AK559" s="431"/>
      <c r="AL559" s="431"/>
      <c r="AM559" s="431"/>
      <c r="AN559" s="431"/>
      <c r="AO559" s="431"/>
      <c r="AP559" s="431"/>
      <c r="AQ559" s="431"/>
      <c r="AR559" s="431"/>
      <c r="AS559" s="431"/>
      <c r="AT559" s="431"/>
      <c r="AU559" s="431"/>
      <c r="AV559" s="431"/>
      <c r="AW559" s="431"/>
      <c r="AX559" s="431"/>
      <c r="AY559" s="431"/>
      <c r="AZ559" s="431"/>
      <c r="BA559" s="431"/>
      <c r="BB559" s="431"/>
      <c r="BC559" s="431"/>
      <c r="BD559" s="431"/>
      <c r="BE559" s="431"/>
      <c r="BF559" s="431"/>
      <c r="BG559" s="431"/>
      <c r="BH559" s="431"/>
      <c r="BI559" s="431"/>
      <c r="BJ559" s="431"/>
      <c r="BK559" s="431"/>
      <c r="BL559" s="431"/>
      <c r="BM559" s="431"/>
      <c r="BN559" s="431"/>
      <c r="BO559" s="431"/>
      <c r="BP559" s="431"/>
      <c r="BQ559" s="431"/>
      <c r="BR559" s="431"/>
      <c r="BS559" s="431"/>
      <c r="BT559" s="431"/>
      <c r="BU559" s="431"/>
      <c r="BV559" s="431"/>
      <c r="BW559" s="431"/>
      <c r="BX559" s="431"/>
      <c r="BY559" s="431"/>
      <c r="BZ559" s="431"/>
      <c r="CA559" s="431"/>
      <c r="CB559" s="431"/>
      <c r="CC559" s="431"/>
      <c r="CD559" s="431"/>
      <c r="CE559" s="431"/>
      <c r="CF559" s="431"/>
      <c r="CG559" s="431"/>
      <c r="CH559" s="431"/>
      <c r="CI559" s="431"/>
      <c r="CJ559" s="431"/>
      <c r="CK559" s="431"/>
      <c r="CL559" s="431"/>
      <c r="CM559" s="431"/>
      <c r="CN559" s="431"/>
      <c r="CO559" s="431"/>
      <c r="CP559" s="431"/>
      <c r="CQ559" s="431"/>
      <c r="CR559" s="431"/>
      <c r="CS559" s="431"/>
      <c r="CT559" s="431"/>
      <c r="CU559" s="431"/>
      <c r="CV559" s="431"/>
      <c r="CW559" s="431"/>
      <c r="CX559" s="431"/>
      <c r="CY559" s="431"/>
      <c r="CZ559" s="431"/>
      <c r="DA559" s="431"/>
      <c r="DB559" s="431"/>
      <c r="DC559" s="431"/>
      <c r="DD559" s="431"/>
      <c r="DE559" s="431"/>
      <c r="DF559" s="431"/>
      <c r="DG559" s="431"/>
      <c r="DH559" s="431"/>
      <c r="DI559" s="431"/>
      <c r="DJ559" s="431"/>
      <c r="DK559" s="431"/>
      <c r="DL559" s="431"/>
      <c r="DM559" s="431"/>
      <c r="DN559" s="431"/>
      <c r="DO559" s="431"/>
      <c r="DP559" s="431"/>
      <c r="DQ559" s="431"/>
      <c r="DR559" s="431"/>
      <c r="DS559" s="431"/>
      <c r="DT559" s="431"/>
      <c r="DU559" s="431"/>
      <c r="DV559" s="431"/>
      <c r="DW559" s="431"/>
      <c r="DX559" s="431"/>
      <c r="DY559" s="431"/>
      <c r="DZ559" s="431"/>
      <c r="EA559" s="431"/>
      <c r="EB559" s="431"/>
      <c r="EC559" s="431"/>
      <c r="ED559" s="431"/>
      <c r="EE559" s="431"/>
      <c r="EF559" s="431"/>
      <c r="EG559" s="431"/>
      <c r="EH559" s="431"/>
      <c r="EI559" s="431"/>
    </row>
    <row r="560" spans="1:139" s="432" customFormat="1" ht="21.75" customHeight="1">
      <c r="A560" s="402" t="s">
        <v>29</v>
      </c>
      <c r="B560" s="355">
        <v>1</v>
      </c>
      <c r="C560" s="356" t="s">
        <v>117</v>
      </c>
      <c r="D560" s="357"/>
      <c r="E560" s="358"/>
      <c r="F560" s="359"/>
      <c r="G560" s="360"/>
      <c r="H560" s="361"/>
      <c r="I560" s="431"/>
      <c r="J560" s="431"/>
      <c r="K560" s="431"/>
      <c r="L560" s="431"/>
      <c r="M560" s="431"/>
      <c r="N560" s="431"/>
      <c r="O560" s="431"/>
      <c r="P560" s="431"/>
      <c r="Q560" s="431"/>
      <c r="R560" s="431"/>
      <c r="S560" s="431"/>
      <c r="T560" s="431"/>
      <c r="U560" s="431"/>
      <c r="V560" s="431"/>
      <c r="W560" s="431"/>
      <c r="X560" s="431"/>
      <c r="Y560" s="431"/>
      <c r="Z560" s="431"/>
      <c r="AA560" s="431"/>
      <c r="AB560" s="431"/>
      <c r="AC560" s="431"/>
      <c r="AD560" s="431"/>
      <c r="AE560" s="431"/>
      <c r="AF560" s="431"/>
      <c r="AG560" s="431"/>
      <c r="AH560" s="431"/>
      <c r="AI560" s="431"/>
      <c r="AJ560" s="431"/>
      <c r="AK560" s="431"/>
      <c r="AL560" s="431"/>
      <c r="AM560" s="431"/>
      <c r="AN560" s="431"/>
      <c r="AO560" s="431"/>
      <c r="AP560" s="431"/>
      <c r="AQ560" s="431"/>
      <c r="AR560" s="431"/>
      <c r="AS560" s="431"/>
      <c r="AT560" s="431"/>
      <c r="AU560" s="431"/>
      <c r="AV560" s="431"/>
      <c r="AW560" s="431"/>
      <c r="AX560" s="431"/>
      <c r="AY560" s="431"/>
      <c r="AZ560" s="431"/>
      <c r="BA560" s="431"/>
      <c r="BB560" s="431"/>
      <c r="BC560" s="431"/>
      <c r="BD560" s="431"/>
      <c r="BE560" s="431"/>
      <c r="BF560" s="431"/>
      <c r="BG560" s="431"/>
      <c r="BH560" s="431"/>
      <c r="BI560" s="431"/>
      <c r="BJ560" s="431"/>
      <c r="BK560" s="431"/>
      <c r="BL560" s="431"/>
      <c r="BM560" s="431"/>
      <c r="BN560" s="431"/>
      <c r="BO560" s="431"/>
      <c r="BP560" s="431"/>
      <c r="BQ560" s="431"/>
      <c r="BR560" s="431"/>
      <c r="BS560" s="431"/>
      <c r="BT560" s="431"/>
      <c r="BU560" s="431"/>
      <c r="BV560" s="431"/>
      <c r="BW560" s="431"/>
      <c r="BX560" s="431"/>
      <c r="BY560" s="431"/>
      <c r="BZ560" s="431"/>
      <c r="CA560" s="431"/>
      <c r="CB560" s="431"/>
      <c r="CC560" s="431"/>
      <c r="CD560" s="431"/>
      <c r="CE560" s="431"/>
      <c r="CF560" s="431"/>
      <c r="CG560" s="431"/>
      <c r="CH560" s="431"/>
      <c r="CI560" s="431"/>
      <c r="CJ560" s="431"/>
      <c r="CK560" s="431"/>
      <c r="CL560" s="431"/>
      <c r="CM560" s="431"/>
      <c r="CN560" s="431"/>
      <c r="CO560" s="431"/>
      <c r="CP560" s="431"/>
      <c r="CQ560" s="431"/>
      <c r="CR560" s="431"/>
      <c r="CS560" s="431"/>
      <c r="CT560" s="431"/>
      <c r="CU560" s="431"/>
      <c r="CV560" s="431"/>
      <c r="CW560" s="431"/>
      <c r="CX560" s="431"/>
      <c r="CY560" s="431"/>
      <c r="CZ560" s="431"/>
      <c r="DA560" s="431"/>
      <c r="DB560" s="431"/>
      <c r="DC560" s="431"/>
      <c r="DD560" s="431"/>
      <c r="DE560" s="431"/>
      <c r="DF560" s="431"/>
      <c r="DG560" s="431"/>
      <c r="DH560" s="431"/>
      <c r="DI560" s="431"/>
      <c r="DJ560" s="431"/>
      <c r="DK560" s="431"/>
      <c r="DL560" s="431"/>
      <c r="DM560" s="431"/>
      <c r="DN560" s="431"/>
      <c r="DO560" s="431"/>
      <c r="DP560" s="431"/>
      <c r="DQ560" s="431"/>
      <c r="DR560" s="431"/>
      <c r="DS560" s="431"/>
      <c r="DT560" s="431"/>
      <c r="DU560" s="431"/>
      <c r="DV560" s="431"/>
      <c r="DW560" s="431"/>
      <c r="DX560" s="431"/>
      <c r="DY560" s="431"/>
      <c r="DZ560" s="431"/>
      <c r="EA560" s="431"/>
      <c r="EB560" s="431"/>
      <c r="EC560" s="431"/>
      <c r="ED560" s="431"/>
      <c r="EE560" s="431"/>
      <c r="EF560" s="431"/>
      <c r="EG560" s="431"/>
      <c r="EH560" s="431"/>
      <c r="EI560" s="431"/>
    </row>
    <row r="561" spans="1:139" s="432" customFormat="1" ht="21.75" customHeight="1">
      <c r="A561" s="402" t="s">
        <v>29</v>
      </c>
      <c r="B561" s="99">
        <f t="shared" ref="B561:B563" si="48">+B560+0.01</f>
        <v>1.01</v>
      </c>
      <c r="C561" s="363" t="s">
        <v>1517</v>
      </c>
      <c r="D561" s="357">
        <v>1</v>
      </c>
      <c r="E561" s="358" t="s">
        <v>28</v>
      </c>
      <c r="F561" s="359"/>
      <c r="G561" s="360">
        <f>+D561*F561</f>
        <v>0</v>
      </c>
      <c r="H561" s="361"/>
      <c r="I561" s="431"/>
      <c r="J561" s="431"/>
      <c r="K561" s="431"/>
      <c r="L561" s="431"/>
      <c r="M561" s="431"/>
      <c r="N561" s="431"/>
      <c r="O561" s="431"/>
      <c r="P561" s="431"/>
      <c r="Q561" s="431"/>
      <c r="R561" s="431"/>
      <c r="S561" s="431"/>
      <c r="T561" s="431"/>
      <c r="U561" s="431"/>
      <c r="V561" s="431"/>
      <c r="W561" s="431"/>
      <c r="X561" s="431"/>
      <c r="Y561" s="431"/>
      <c r="Z561" s="431"/>
      <c r="AA561" s="431"/>
      <c r="AB561" s="431"/>
      <c r="AC561" s="431"/>
      <c r="AD561" s="431"/>
      <c r="AE561" s="431"/>
      <c r="AF561" s="431"/>
      <c r="AG561" s="431"/>
      <c r="AH561" s="431"/>
      <c r="AI561" s="431"/>
      <c r="AJ561" s="431"/>
      <c r="AK561" s="431"/>
      <c r="AL561" s="431"/>
      <c r="AM561" s="431"/>
      <c r="AN561" s="431"/>
      <c r="AO561" s="431"/>
      <c r="AP561" s="431"/>
      <c r="AQ561" s="431"/>
      <c r="AR561" s="431"/>
      <c r="AS561" s="431"/>
      <c r="AT561" s="431"/>
      <c r="AU561" s="431"/>
      <c r="AV561" s="431"/>
      <c r="AW561" s="431"/>
      <c r="AX561" s="431"/>
      <c r="AY561" s="431"/>
      <c r="AZ561" s="431"/>
      <c r="BA561" s="431"/>
      <c r="BB561" s="431"/>
      <c r="BC561" s="431"/>
      <c r="BD561" s="431"/>
      <c r="BE561" s="431"/>
      <c r="BF561" s="431"/>
      <c r="BG561" s="431"/>
      <c r="BH561" s="431"/>
      <c r="BI561" s="431"/>
      <c r="BJ561" s="431"/>
      <c r="BK561" s="431"/>
      <c r="BL561" s="431"/>
      <c r="BM561" s="431"/>
      <c r="BN561" s="431"/>
      <c r="BO561" s="431"/>
      <c r="BP561" s="431"/>
      <c r="BQ561" s="431"/>
      <c r="BR561" s="431"/>
      <c r="BS561" s="431"/>
      <c r="BT561" s="431"/>
      <c r="BU561" s="431"/>
      <c r="BV561" s="431"/>
      <c r="BW561" s="431"/>
      <c r="BX561" s="431"/>
      <c r="BY561" s="431"/>
      <c r="BZ561" s="431"/>
      <c r="CA561" s="431"/>
      <c r="CB561" s="431"/>
      <c r="CC561" s="431"/>
      <c r="CD561" s="431"/>
      <c r="CE561" s="431"/>
      <c r="CF561" s="431"/>
      <c r="CG561" s="431"/>
      <c r="CH561" s="431"/>
      <c r="CI561" s="431"/>
      <c r="CJ561" s="431"/>
      <c r="CK561" s="431"/>
      <c r="CL561" s="431"/>
      <c r="CM561" s="431"/>
      <c r="CN561" s="431"/>
      <c r="CO561" s="431"/>
      <c r="CP561" s="431"/>
      <c r="CQ561" s="431"/>
      <c r="CR561" s="431"/>
      <c r="CS561" s="431"/>
      <c r="CT561" s="431"/>
      <c r="CU561" s="431"/>
      <c r="CV561" s="431"/>
      <c r="CW561" s="431"/>
      <c r="CX561" s="431"/>
      <c r="CY561" s="431"/>
      <c r="CZ561" s="431"/>
      <c r="DA561" s="431"/>
      <c r="DB561" s="431"/>
      <c r="DC561" s="431"/>
      <c r="DD561" s="431"/>
      <c r="DE561" s="431"/>
      <c r="DF561" s="431"/>
      <c r="DG561" s="431"/>
      <c r="DH561" s="431"/>
      <c r="DI561" s="431"/>
      <c r="DJ561" s="431"/>
      <c r="DK561" s="431"/>
      <c r="DL561" s="431"/>
      <c r="DM561" s="431"/>
      <c r="DN561" s="431"/>
      <c r="DO561" s="431"/>
      <c r="DP561" s="431"/>
      <c r="DQ561" s="431"/>
      <c r="DR561" s="431"/>
      <c r="DS561" s="431"/>
      <c r="DT561" s="431"/>
      <c r="DU561" s="431"/>
      <c r="DV561" s="431"/>
      <c r="DW561" s="431"/>
      <c r="DX561" s="431"/>
      <c r="DY561" s="431"/>
      <c r="DZ561" s="431"/>
      <c r="EA561" s="431"/>
      <c r="EB561" s="431"/>
      <c r="EC561" s="431"/>
      <c r="ED561" s="431"/>
      <c r="EE561" s="431"/>
      <c r="EF561" s="431"/>
      <c r="EG561" s="431"/>
      <c r="EH561" s="431"/>
      <c r="EI561" s="431"/>
    </row>
    <row r="562" spans="1:139" s="432" customFormat="1" ht="21.75" customHeight="1">
      <c r="A562" s="402" t="s">
        <v>29</v>
      </c>
      <c r="B562" s="99">
        <f t="shared" si="48"/>
        <v>1.02</v>
      </c>
      <c r="C562" s="363" t="s">
        <v>2</v>
      </c>
      <c r="D562" s="357">
        <v>1</v>
      </c>
      <c r="E562" s="358" t="s">
        <v>28</v>
      </c>
      <c r="F562" s="359"/>
      <c r="G562" s="360">
        <f t="shared" ref="G562:G612" si="49">+D562*F562</f>
        <v>0</v>
      </c>
      <c r="H562" s="361"/>
      <c r="I562" s="431"/>
      <c r="J562" s="431"/>
      <c r="K562" s="431"/>
      <c r="L562" s="431"/>
      <c r="M562" s="431"/>
      <c r="N562" s="431"/>
      <c r="O562" s="431"/>
      <c r="P562" s="431"/>
      <c r="Q562" s="431"/>
      <c r="R562" s="431"/>
      <c r="S562" s="431"/>
      <c r="T562" s="431"/>
      <c r="U562" s="431"/>
      <c r="V562" s="431"/>
      <c r="W562" s="431"/>
      <c r="X562" s="431"/>
      <c r="Y562" s="431"/>
      <c r="Z562" s="431"/>
      <c r="AA562" s="431"/>
      <c r="AB562" s="431"/>
      <c r="AC562" s="431"/>
      <c r="AD562" s="431"/>
      <c r="AE562" s="431"/>
      <c r="AF562" s="431"/>
      <c r="AG562" s="431"/>
      <c r="AH562" s="431"/>
      <c r="AI562" s="431"/>
      <c r="AJ562" s="431"/>
      <c r="AK562" s="431"/>
      <c r="AL562" s="431"/>
      <c r="AM562" s="431"/>
      <c r="AN562" s="431"/>
      <c r="AO562" s="431"/>
      <c r="AP562" s="431"/>
      <c r="AQ562" s="431"/>
      <c r="AR562" s="431"/>
      <c r="AS562" s="431"/>
      <c r="AT562" s="431"/>
      <c r="AU562" s="431"/>
      <c r="AV562" s="431"/>
      <c r="AW562" s="431"/>
      <c r="AX562" s="431"/>
      <c r="AY562" s="431"/>
      <c r="AZ562" s="431"/>
      <c r="BA562" s="431"/>
      <c r="BB562" s="431"/>
      <c r="BC562" s="431"/>
      <c r="BD562" s="431"/>
      <c r="BE562" s="431"/>
      <c r="BF562" s="431"/>
      <c r="BG562" s="431"/>
      <c r="BH562" s="431"/>
      <c r="BI562" s="431"/>
      <c r="BJ562" s="431"/>
      <c r="BK562" s="431"/>
      <c r="BL562" s="431"/>
      <c r="BM562" s="431"/>
      <c r="BN562" s="431"/>
      <c r="BO562" s="431"/>
      <c r="BP562" s="431"/>
      <c r="BQ562" s="431"/>
      <c r="BR562" s="431"/>
      <c r="BS562" s="431"/>
      <c r="BT562" s="431"/>
      <c r="BU562" s="431"/>
      <c r="BV562" s="431"/>
      <c r="BW562" s="431"/>
      <c r="BX562" s="431"/>
      <c r="BY562" s="431"/>
      <c r="BZ562" s="431"/>
      <c r="CA562" s="431"/>
      <c r="CB562" s="431"/>
      <c r="CC562" s="431"/>
      <c r="CD562" s="431"/>
      <c r="CE562" s="431"/>
      <c r="CF562" s="431"/>
      <c r="CG562" s="431"/>
      <c r="CH562" s="431"/>
      <c r="CI562" s="431"/>
      <c r="CJ562" s="431"/>
      <c r="CK562" s="431"/>
      <c r="CL562" s="431"/>
      <c r="CM562" s="431"/>
      <c r="CN562" s="431"/>
      <c r="CO562" s="431"/>
      <c r="CP562" s="431"/>
      <c r="CQ562" s="431"/>
      <c r="CR562" s="431"/>
      <c r="CS562" s="431"/>
      <c r="CT562" s="431"/>
      <c r="CU562" s="431"/>
      <c r="CV562" s="431"/>
      <c r="CW562" s="431"/>
      <c r="CX562" s="431"/>
      <c r="CY562" s="431"/>
      <c r="CZ562" s="431"/>
      <c r="DA562" s="431"/>
      <c r="DB562" s="431"/>
      <c r="DC562" s="431"/>
      <c r="DD562" s="431"/>
      <c r="DE562" s="431"/>
      <c r="DF562" s="431"/>
      <c r="DG562" s="431"/>
      <c r="DH562" s="431"/>
      <c r="DI562" s="431"/>
      <c r="DJ562" s="431"/>
      <c r="DK562" s="431"/>
      <c r="DL562" s="431"/>
      <c r="DM562" s="431"/>
      <c r="DN562" s="431"/>
      <c r="DO562" s="431"/>
      <c r="DP562" s="431"/>
      <c r="DQ562" s="431"/>
      <c r="DR562" s="431"/>
      <c r="DS562" s="431"/>
      <c r="DT562" s="431"/>
      <c r="DU562" s="431"/>
      <c r="DV562" s="431"/>
      <c r="DW562" s="431"/>
      <c r="DX562" s="431"/>
      <c r="DY562" s="431"/>
      <c r="DZ562" s="431"/>
      <c r="EA562" s="431"/>
      <c r="EB562" s="431"/>
      <c r="EC562" s="431"/>
      <c r="ED562" s="431"/>
      <c r="EE562" s="431"/>
      <c r="EF562" s="431"/>
      <c r="EG562" s="431"/>
      <c r="EH562" s="431"/>
      <c r="EI562" s="431"/>
    </row>
    <row r="563" spans="1:139" s="432" customFormat="1" ht="21.75" customHeight="1">
      <c r="A563" s="402" t="s">
        <v>29</v>
      </c>
      <c r="B563" s="99">
        <f t="shared" si="48"/>
        <v>1.03</v>
      </c>
      <c r="C563" s="363" t="s">
        <v>1519</v>
      </c>
      <c r="D563" s="357">
        <f>10.2*4.9</f>
        <v>49.98</v>
      </c>
      <c r="E563" s="358" t="s">
        <v>14</v>
      </c>
      <c r="F563" s="359"/>
      <c r="G563" s="360">
        <f t="shared" si="49"/>
        <v>0</v>
      </c>
      <c r="H563" s="361"/>
      <c r="I563" s="431"/>
      <c r="J563" s="431"/>
      <c r="K563" s="431"/>
      <c r="L563" s="431"/>
      <c r="M563" s="431"/>
      <c r="N563" s="431"/>
      <c r="O563" s="431"/>
      <c r="P563" s="431"/>
      <c r="Q563" s="431"/>
      <c r="R563" s="431"/>
      <c r="S563" s="431"/>
      <c r="T563" s="431"/>
      <c r="U563" s="431"/>
      <c r="V563" s="431"/>
      <c r="W563" s="431"/>
      <c r="X563" s="431"/>
      <c r="Y563" s="431"/>
      <c r="Z563" s="431"/>
      <c r="AA563" s="431"/>
      <c r="AB563" s="431"/>
      <c r="AC563" s="431"/>
      <c r="AD563" s="431"/>
      <c r="AE563" s="431"/>
      <c r="AF563" s="431"/>
      <c r="AG563" s="431"/>
      <c r="AH563" s="431"/>
      <c r="AI563" s="431"/>
      <c r="AJ563" s="431"/>
      <c r="AK563" s="431"/>
      <c r="AL563" s="431"/>
      <c r="AM563" s="431"/>
      <c r="AN563" s="431"/>
      <c r="AO563" s="431"/>
      <c r="AP563" s="431"/>
      <c r="AQ563" s="431"/>
      <c r="AR563" s="431"/>
      <c r="AS563" s="431"/>
      <c r="AT563" s="431"/>
      <c r="AU563" s="431"/>
      <c r="AV563" s="431"/>
      <c r="AW563" s="431"/>
      <c r="AX563" s="431"/>
      <c r="AY563" s="431"/>
      <c r="AZ563" s="431"/>
      <c r="BA563" s="431"/>
      <c r="BB563" s="431"/>
      <c r="BC563" s="431"/>
      <c r="BD563" s="431"/>
      <c r="BE563" s="431"/>
      <c r="BF563" s="431"/>
      <c r="BG563" s="431"/>
      <c r="BH563" s="431"/>
      <c r="BI563" s="431"/>
      <c r="BJ563" s="431"/>
      <c r="BK563" s="431"/>
      <c r="BL563" s="431"/>
      <c r="BM563" s="431"/>
      <c r="BN563" s="431"/>
      <c r="BO563" s="431"/>
      <c r="BP563" s="431"/>
      <c r="BQ563" s="431"/>
      <c r="BR563" s="431"/>
      <c r="BS563" s="431"/>
      <c r="BT563" s="431"/>
      <c r="BU563" s="431"/>
      <c r="BV563" s="431"/>
      <c r="BW563" s="431"/>
      <c r="BX563" s="431"/>
      <c r="BY563" s="431"/>
      <c r="BZ563" s="431"/>
      <c r="CA563" s="431"/>
      <c r="CB563" s="431"/>
      <c r="CC563" s="431"/>
      <c r="CD563" s="431"/>
      <c r="CE563" s="431"/>
      <c r="CF563" s="431"/>
      <c r="CG563" s="431"/>
      <c r="CH563" s="431"/>
      <c r="CI563" s="431"/>
      <c r="CJ563" s="431"/>
      <c r="CK563" s="431"/>
      <c r="CL563" s="431"/>
      <c r="CM563" s="431"/>
      <c r="CN563" s="431"/>
      <c r="CO563" s="431"/>
      <c r="CP563" s="431"/>
      <c r="CQ563" s="431"/>
      <c r="CR563" s="431"/>
      <c r="CS563" s="431"/>
      <c r="CT563" s="431"/>
      <c r="CU563" s="431"/>
      <c r="CV563" s="431"/>
      <c r="CW563" s="431"/>
      <c r="CX563" s="431"/>
      <c r="CY563" s="431"/>
      <c r="CZ563" s="431"/>
      <c r="DA563" s="431"/>
      <c r="DB563" s="431"/>
      <c r="DC563" s="431"/>
      <c r="DD563" s="431"/>
      <c r="DE563" s="431"/>
      <c r="DF563" s="431"/>
      <c r="DG563" s="431"/>
      <c r="DH563" s="431"/>
      <c r="DI563" s="431"/>
      <c r="DJ563" s="431"/>
      <c r="DK563" s="431"/>
      <c r="DL563" s="431"/>
      <c r="DM563" s="431"/>
      <c r="DN563" s="431"/>
      <c r="DO563" s="431"/>
      <c r="DP563" s="431"/>
      <c r="DQ563" s="431"/>
      <c r="DR563" s="431"/>
      <c r="DS563" s="431"/>
      <c r="DT563" s="431"/>
      <c r="DU563" s="431"/>
      <c r="DV563" s="431"/>
      <c r="DW563" s="431"/>
      <c r="DX563" s="431"/>
      <c r="DY563" s="431"/>
      <c r="DZ563" s="431"/>
      <c r="EA563" s="431"/>
      <c r="EB563" s="431"/>
      <c r="EC563" s="431"/>
      <c r="ED563" s="431"/>
      <c r="EE563" s="431"/>
      <c r="EF563" s="431"/>
      <c r="EG563" s="431"/>
      <c r="EH563" s="431"/>
      <c r="EI563" s="431"/>
    </row>
    <row r="564" spans="1:139" s="432" customFormat="1" ht="21.75" customHeight="1">
      <c r="A564" s="402" t="s">
        <v>29</v>
      </c>
      <c r="B564" s="362"/>
      <c r="C564" s="363"/>
      <c r="D564" s="357"/>
      <c r="E564" s="358"/>
      <c r="F564" s="359"/>
      <c r="G564" s="360">
        <f t="shared" si="49"/>
        <v>0</v>
      </c>
      <c r="H564" s="361">
        <f>SUM(G561:G563)</f>
        <v>0</v>
      </c>
      <c r="I564" s="431"/>
      <c r="J564" s="431"/>
      <c r="K564" s="431"/>
      <c r="L564" s="431"/>
      <c r="M564" s="431"/>
      <c r="N564" s="431"/>
      <c r="O564" s="431"/>
      <c r="P564" s="431"/>
      <c r="Q564" s="431"/>
      <c r="R564" s="431"/>
      <c r="S564" s="431"/>
      <c r="T564" s="431"/>
      <c r="U564" s="431"/>
      <c r="V564" s="431"/>
      <c r="W564" s="431"/>
      <c r="X564" s="431"/>
      <c r="Y564" s="431"/>
      <c r="Z564" s="431"/>
      <c r="AA564" s="431"/>
      <c r="AB564" s="431"/>
      <c r="AC564" s="431"/>
      <c r="AD564" s="431"/>
      <c r="AE564" s="431"/>
      <c r="AF564" s="431"/>
      <c r="AG564" s="431"/>
      <c r="AH564" s="431"/>
      <c r="AI564" s="431"/>
      <c r="AJ564" s="431"/>
      <c r="AK564" s="431"/>
      <c r="AL564" s="431"/>
      <c r="AM564" s="431"/>
      <c r="AN564" s="431"/>
      <c r="AO564" s="431"/>
      <c r="AP564" s="431"/>
      <c r="AQ564" s="431"/>
      <c r="AR564" s="431"/>
      <c r="AS564" s="431"/>
      <c r="AT564" s="431"/>
      <c r="AU564" s="431"/>
      <c r="AV564" s="431"/>
      <c r="AW564" s="431"/>
      <c r="AX564" s="431"/>
      <c r="AY564" s="431"/>
      <c r="AZ564" s="431"/>
      <c r="BA564" s="431"/>
      <c r="BB564" s="431"/>
      <c r="BC564" s="431"/>
      <c r="BD564" s="431"/>
      <c r="BE564" s="431"/>
      <c r="BF564" s="431"/>
      <c r="BG564" s="431"/>
      <c r="BH564" s="431"/>
      <c r="BI564" s="431"/>
      <c r="BJ564" s="431"/>
      <c r="BK564" s="431"/>
      <c r="BL564" s="431"/>
      <c r="BM564" s="431"/>
      <c r="BN564" s="431"/>
      <c r="BO564" s="431"/>
      <c r="BP564" s="431"/>
      <c r="BQ564" s="431"/>
      <c r="BR564" s="431"/>
      <c r="BS564" s="431"/>
      <c r="BT564" s="431"/>
      <c r="BU564" s="431"/>
      <c r="BV564" s="431"/>
      <c r="BW564" s="431"/>
      <c r="BX564" s="431"/>
      <c r="BY564" s="431"/>
      <c r="BZ564" s="431"/>
      <c r="CA564" s="431"/>
      <c r="CB564" s="431"/>
      <c r="CC564" s="431"/>
      <c r="CD564" s="431"/>
      <c r="CE564" s="431"/>
      <c r="CF564" s="431"/>
      <c r="CG564" s="431"/>
      <c r="CH564" s="431"/>
      <c r="CI564" s="431"/>
      <c r="CJ564" s="431"/>
      <c r="CK564" s="431"/>
      <c r="CL564" s="431"/>
      <c r="CM564" s="431"/>
      <c r="CN564" s="431"/>
      <c r="CO564" s="431"/>
      <c r="CP564" s="431"/>
      <c r="CQ564" s="431"/>
      <c r="CR564" s="431"/>
      <c r="CS564" s="431"/>
      <c r="CT564" s="431"/>
      <c r="CU564" s="431"/>
      <c r="CV564" s="431"/>
      <c r="CW564" s="431"/>
      <c r="CX564" s="431"/>
      <c r="CY564" s="431"/>
      <c r="CZ564" s="431"/>
      <c r="DA564" s="431"/>
      <c r="DB564" s="431"/>
      <c r="DC564" s="431"/>
      <c r="DD564" s="431"/>
      <c r="DE564" s="431"/>
      <c r="DF564" s="431"/>
      <c r="DG564" s="431"/>
      <c r="DH564" s="431"/>
      <c r="DI564" s="431"/>
      <c r="DJ564" s="431"/>
      <c r="DK564" s="431"/>
      <c r="DL564" s="431"/>
      <c r="DM564" s="431"/>
      <c r="DN564" s="431"/>
      <c r="DO564" s="431"/>
      <c r="DP564" s="431"/>
      <c r="DQ564" s="431"/>
      <c r="DR564" s="431"/>
      <c r="DS564" s="431"/>
      <c r="DT564" s="431"/>
      <c r="DU564" s="431"/>
      <c r="DV564" s="431"/>
      <c r="DW564" s="431"/>
      <c r="DX564" s="431"/>
      <c r="DY564" s="431"/>
      <c r="DZ564" s="431"/>
      <c r="EA564" s="431"/>
      <c r="EB564" s="431"/>
      <c r="EC564" s="431"/>
      <c r="ED564" s="431"/>
      <c r="EE564" s="431"/>
      <c r="EF564" s="431"/>
      <c r="EG564" s="431"/>
      <c r="EH564" s="431"/>
      <c r="EI564" s="431"/>
    </row>
    <row r="565" spans="1:139" s="432" customFormat="1" ht="21.75" customHeight="1">
      <c r="A565" s="402" t="s">
        <v>29</v>
      </c>
      <c r="B565" s="355">
        <v>2</v>
      </c>
      <c r="C565" s="356" t="s">
        <v>36</v>
      </c>
      <c r="D565" s="357"/>
      <c r="E565" s="358"/>
      <c r="F565" s="359"/>
      <c r="G565" s="360">
        <f t="shared" si="49"/>
        <v>0</v>
      </c>
      <c r="H565" s="361"/>
      <c r="I565" s="431"/>
      <c r="J565" s="431"/>
      <c r="K565" s="431"/>
      <c r="L565" s="431"/>
      <c r="M565" s="431"/>
      <c r="N565" s="431"/>
      <c r="O565" s="431"/>
      <c r="P565" s="431"/>
      <c r="Q565" s="431"/>
      <c r="R565" s="431"/>
      <c r="S565" s="431"/>
      <c r="T565" s="431"/>
      <c r="U565" s="431"/>
      <c r="V565" s="431"/>
      <c r="W565" s="431"/>
      <c r="X565" s="431"/>
      <c r="Y565" s="431"/>
      <c r="Z565" s="431"/>
      <c r="AA565" s="431"/>
      <c r="AB565" s="431"/>
      <c r="AC565" s="431"/>
      <c r="AD565" s="431"/>
      <c r="AE565" s="431"/>
      <c r="AF565" s="431"/>
      <c r="AG565" s="431"/>
      <c r="AH565" s="431"/>
      <c r="AI565" s="431"/>
      <c r="AJ565" s="431"/>
      <c r="AK565" s="431"/>
      <c r="AL565" s="431"/>
      <c r="AM565" s="431"/>
      <c r="AN565" s="431"/>
      <c r="AO565" s="431"/>
      <c r="AP565" s="431"/>
      <c r="AQ565" s="431"/>
      <c r="AR565" s="431"/>
      <c r="AS565" s="431"/>
      <c r="AT565" s="431"/>
      <c r="AU565" s="431"/>
      <c r="AV565" s="431"/>
      <c r="AW565" s="431"/>
      <c r="AX565" s="431"/>
      <c r="AY565" s="431"/>
      <c r="AZ565" s="431"/>
      <c r="BA565" s="431"/>
      <c r="BB565" s="431"/>
      <c r="BC565" s="431"/>
      <c r="BD565" s="431"/>
      <c r="BE565" s="431"/>
      <c r="BF565" s="431"/>
      <c r="BG565" s="431"/>
      <c r="BH565" s="431"/>
      <c r="BI565" s="431"/>
      <c r="BJ565" s="431"/>
      <c r="BK565" s="431"/>
      <c r="BL565" s="431"/>
      <c r="BM565" s="431"/>
      <c r="BN565" s="431"/>
      <c r="BO565" s="431"/>
      <c r="BP565" s="431"/>
      <c r="BQ565" s="431"/>
      <c r="BR565" s="431"/>
      <c r="BS565" s="431"/>
      <c r="BT565" s="431"/>
      <c r="BU565" s="431"/>
      <c r="BV565" s="431"/>
      <c r="BW565" s="431"/>
      <c r="BX565" s="431"/>
      <c r="BY565" s="431"/>
      <c r="BZ565" s="431"/>
      <c r="CA565" s="431"/>
      <c r="CB565" s="431"/>
      <c r="CC565" s="431"/>
      <c r="CD565" s="431"/>
      <c r="CE565" s="431"/>
      <c r="CF565" s="431"/>
      <c r="CG565" s="431"/>
      <c r="CH565" s="431"/>
      <c r="CI565" s="431"/>
      <c r="CJ565" s="431"/>
      <c r="CK565" s="431"/>
      <c r="CL565" s="431"/>
      <c r="CM565" s="431"/>
      <c r="CN565" s="431"/>
      <c r="CO565" s="431"/>
      <c r="CP565" s="431"/>
      <c r="CQ565" s="431"/>
      <c r="CR565" s="431"/>
      <c r="CS565" s="431"/>
      <c r="CT565" s="431"/>
      <c r="CU565" s="431"/>
      <c r="CV565" s="431"/>
      <c r="CW565" s="431"/>
      <c r="CX565" s="431"/>
      <c r="CY565" s="431"/>
      <c r="CZ565" s="431"/>
      <c r="DA565" s="431"/>
      <c r="DB565" s="431"/>
      <c r="DC565" s="431"/>
      <c r="DD565" s="431"/>
      <c r="DE565" s="431"/>
      <c r="DF565" s="431"/>
      <c r="DG565" s="431"/>
      <c r="DH565" s="431"/>
      <c r="DI565" s="431"/>
      <c r="DJ565" s="431"/>
      <c r="DK565" s="431"/>
      <c r="DL565" s="431"/>
      <c r="DM565" s="431"/>
      <c r="DN565" s="431"/>
      <c r="DO565" s="431"/>
      <c r="DP565" s="431"/>
      <c r="DQ565" s="431"/>
      <c r="DR565" s="431"/>
      <c r="DS565" s="431"/>
      <c r="DT565" s="431"/>
      <c r="DU565" s="431"/>
      <c r="DV565" s="431"/>
      <c r="DW565" s="431"/>
      <c r="DX565" s="431"/>
      <c r="DY565" s="431"/>
      <c r="DZ565" s="431"/>
      <c r="EA565" s="431"/>
      <c r="EB565" s="431"/>
      <c r="EC565" s="431"/>
      <c r="ED565" s="431"/>
      <c r="EE565" s="431"/>
      <c r="EF565" s="431"/>
      <c r="EG565" s="431"/>
      <c r="EH565" s="431"/>
      <c r="EI565" s="431"/>
    </row>
    <row r="566" spans="1:139" s="432" customFormat="1" ht="24" customHeight="1">
      <c r="A566" s="402" t="s">
        <v>29</v>
      </c>
      <c r="B566" s="99">
        <f t="shared" ref="B566:B569" si="50">+B565+0.01</f>
        <v>2.0099999999999998</v>
      </c>
      <c r="C566" s="363" t="s">
        <v>1638</v>
      </c>
      <c r="D566" s="357">
        <f>(8-2*0.3+8.3-2*0.15+2.85*4)*0.45*1.05</f>
        <v>12.663</v>
      </c>
      <c r="E566" s="358" t="s">
        <v>18</v>
      </c>
      <c r="F566" s="359"/>
      <c r="G566" s="360">
        <f t="shared" si="49"/>
        <v>0</v>
      </c>
      <c r="H566" s="361"/>
      <c r="I566" s="431"/>
      <c r="J566" s="431"/>
      <c r="K566" s="431"/>
      <c r="L566" s="431"/>
      <c r="M566" s="431"/>
      <c r="N566" s="431"/>
      <c r="O566" s="431"/>
      <c r="P566" s="431"/>
      <c r="Q566" s="431"/>
      <c r="R566" s="431"/>
      <c r="S566" s="431"/>
      <c r="T566" s="431"/>
      <c r="U566" s="431"/>
      <c r="V566" s="431"/>
      <c r="W566" s="431"/>
      <c r="X566" s="431"/>
      <c r="Y566" s="431"/>
      <c r="Z566" s="431"/>
      <c r="AA566" s="431"/>
      <c r="AB566" s="431"/>
      <c r="AC566" s="431"/>
      <c r="AD566" s="431"/>
      <c r="AE566" s="431"/>
      <c r="AF566" s="431"/>
      <c r="AG566" s="431"/>
      <c r="AH566" s="431"/>
      <c r="AI566" s="431"/>
      <c r="AJ566" s="431"/>
      <c r="AK566" s="431"/>
      <c r="AL566" s="431"/>
      <c r="AM566" s="431"/>
      <c r="AN566" s="431"/>
      <c r="AO566" s="431"/>
      <c r="AP566" s="431"/>
      <c r="AQ566" s="431"/>
      <c r="AR566" s="431"/>
      <c r="AS566" s="431"/>
      <c r="AT566" s="431"/>
      <c r="AU566" s="431"/>
      <c r="AV566" s="431"/>
      <c r="AW566" s="431"/>
      <c r="AX566" s="431"/>
      <c r="AY566" s="431"/>
      <c r="AZ566" s="431"/>
      <c r="BA566" s="431"/>
      <c r="BB566" s="431"/>
      <c r="BC566" s="431"/>
      <c r="BD566" s="431"/>
      <c r="BE566" s="431"/>
      <c r="BF566" s="431"/>
      <c r="BG566" s="431"/>
      <c r="BH566" s="431"/>
      <c r="BI566" s="431"/>
      <c r="BJ566" s="431"/>
      <c r="BK566" s="431"/>
      <c r="BL566" s="431"/>
      <c r="BM566" s="431"/>
      <c r="BN566" s="431"/>
      <c r="BO566" s="431"/>
      <c r="BP566" s="431"/>
      <c r="BQ566" s="431"/>
      <c r="BR566" s="431"/>
      <c r="BS566" s="431"/>
      <c r="BT566" s="431"/>
      <c r="BU566" s="431"/>
      <c r="BV566" s="431"/>
      <c r="BW566" s="431"/>
      <c r="BX566" s="431"/>
      <c r="BY566" s="431"/>
      <c r="BZ566" s="431"/>
      <c r="CA566" s="431"/>
      <c r="CB566" s="431"/>
      <c r="CC566" s="431"/>
      <c r="CD566" s="431"/>
      <c r="CE566" s="431"/>
      <c r="CF566" s="431"/>
      <c r="CG566" s="431"/>
      <c r="CH566" s="431"/>
      <c r="CI566" s="431"/>
      <c r="CJ566" s="431"/>
      <c r="CK566" s="431"/>
      <c r="CL566" s="431"/>
      <c r="CM566" s="431"/>
      <c r="CN566" s="431"/>
      <c r="CO566" s="431"/>
      <c r="CP566" s="431"/>
      <c r="CQ566" s="431"/>
      <c r="CR566" s="431"/>
      <c r="CS566" s="431"/>
      <c r="CT566" s="431"/>
      <c r="CU566" s="431"/>
      <c r="CV566" s="431"/>
      <c r="CW566" s="431"/>
      <c r="CX566" s="431"/>
      <c r="CY566" s="431"/>
      <c r="CZ566" s="431"/>
      <c r="DA566" s="431"/>
      <c r="DB566" s="431"/>
      <c r="DC566" s="431"/>
      <c r="DD566" s="431"/>
      <c r="DE566" s="431"/>
      <c r="DF566" s="431"/>
      <c r="DG566" s="431"/>
      <c r="DH566" s="431"/>
      <c r="DI566" s="431"/>
      <c r="DJ566" s="431"/>
      <c r="DK566" s="431"/>
      <c r="DL566" s="431"/>
      <c r="DM566" s="431"/>
      <c r="DN566" s="431"/>
      <c r="DO566" s="431"/>
      <c r="DP566" s="431"/>
      <c r="DQ566" s="431"/>
      <c r="DR566" s="431"/>
      <c r="DS566" s="431"/>
      <c r="DT566" s="431"/>
      <c r="DU566" s="431"/>
      <c r="DV566" s="431"/>
      <c r="DW566" s="431"/>
      <c r="DX566" s="431"/>
      <c r="DY566" s="431"/>
      <c r="DZ566" s="431"/>
      <c r="EA566" s="431"/>
      <c r="EB566" s="431"/>
      <c r="EC566" s="431"/>
      <c r="ED566" s="431"/>
      <c r="EE566" s="431"/>
      <c r="EF566" s="431"/>
      <c r="EG566" s="431"/>
      <c r="EH566" s="431"/>
      <c r="EI566" s="431"/>
    </row>
    <row r="567" spans="1:139" s="400" customFormat="1">
      <c r="B567" s="99">
        <f t="shared" si="50"/>
        <v>2.0199999999999996</v>
      </c>
      <c r="C567" s="363" t="s">
        <v>35</v>
      </c>
      <c r="D567" s="357">
        <f>(8-2*0.3+8.3-2*0.15+2.85*4)*0.3*0.6</f>
        <v>4.823999999999999</v>
      </c>
      <c r="E567" s="358" t="s">
        <v>18</v>
      </c>
      <c r="F567" s="359"/>
      <c r="G567" s="360">
        <f t="shared" si="49"/>
        <v>0</v>
      </c>
      <c r="H567" s="361"/>
      <c r="I567" s="401"/>
    </row>
    <row r="568" spans="1:139" s="403" customFormat="1">
      <c r="B568" s="99">
        <f t="shared" si="50"/>
        <v>2.0299999999999994</v>
      </c>
      <c r="C568" s="363" t="s">
        <v>1528</v>
      </c>
      <c r="D568" s="357">
        <f>10.2*4.9*0.2</f>
        <v>9.9960000000000004</v>
      </c>
      <c r="E568" s="358" t="s">
        <v>18</v>
      </c>
      <c r="F568" s="359"/>
      <c r="G568" s="360">
        <f t="shared" si="49"/>
        <v>0</v>
      </c>
      <c r="H568" s="361"/>
    </row>
    <row r="569" spans="1:139" s="403" customFormat="1">
      <c r="B569" s="99">
        <f t="shared" si="50"/>
        <v>2.0399999999999991</v>
      </c>
      <c r="C569" s="363" t="s">
        <v>1535</v>
      </c>
      <c r="D569" s="357">
        <f>+(D566-D567)*1.3</f>
        <v>10.190700000000001</v>
      </c>
      <c r="E569" s="358" t="s">
        <v>18</v>
      </c>
      <c r="F569" s="359"/>
      <c r="G569" s="360">
        <f t="shared" si="49"/>
        <v>0</v>
      </c>
      <c r="H569" s="361"/>
    </row>
    <row r="570" spans="1:139" s="403" customFormat="1">
      <c r="B570" s="362"/>
      <c r="C570" s="363"/>
      <c r="D570" s="357"/>
      <c r="E570" s="358"/>
      <c r="F570" s="359"/>
      <c r="G570" s="360">
        <f t="shared" si="49"/>
        <v>0</v>
      </c>
      <c r="H570" s="361">
        <f>SUM(G566:G569)</f>
        <v>0</v>
      </c>
    </row>
    <row r="571" spans="1:139" s="403" customFormat="1">
      <c r="B571" s="355">
        <v>3</v>
      </c>
      <c r="C571" s="356" t="s">
        <v>188</v>
      </c>
      <c r="D571" s="358"/>
      <c r="E571" s="358"/>
      <c r="F571" s="359"/>
      <c r="G571" s="360">
        <f t="shared" si="49"/>
        <v>0</v>
      </c>
      <c r="H571" s="361"/>
    </row>
    <row r="572" spans="1:139" s="403" customFormat="1">
      <c r="B572" s="99">
        <f t="shared" ref="B572:B579" si="51">+B571+0.01</f>
        <v>3.01</v>
      </c>
      <c r="C572" s="363" t="s">
        <v>1555</v>
      </c>
      <c r="D572" s="357">
        <f>(8-2*0.3+8.3-2*0.15+2.85*4)*0.45*0.25</f>
        <v>3.0150000000000001</v>
      </c>
      <c r="E572" s="358" t="s">
        <v>18</v>
      </c>
      <c r="F572" s="359"/>
      <c r="G572" s="360">
        <f t="shared" si="49"/>
        <v>0</v>
      </c>
      <c r="H572" s="361"/>
    </row>
    <row r="573" spans="1:139" s="403" customFormat="1">
      <c r="B573" s="99">
        <f t="shared" si="51"/>
        <v>3.0199999999999996</v>
      </c>
      <c r="C573" s="434" t="s">
        <v>1567</v>
      </c>
      <c r="D573" s="357">
        <f>1*1*0.35*8</f>
        <v>2.8</v>
      </c>
      <c r="E573" s="435" t="s">
        <v>18</v>
      </c>
      <c r="F573" s="16"/>
      <c r="G573" s="112">
        <f t="shared" ref="G573" si="52">ROUND(F573*D573,2)</f>
        <v>0</v>
      </c>
      <c r="H573" s="361"/>
    </row>
    <row r="574" spans="1:139" s="403" customFormat="1" ht="22.5" customHeight="1">
      <c r="B574" s="99">
        <f t="shared" si="51"/>
        <v>3.0299999999999994</v>
      </c>
      <c r="C574" s="363" t="s">
        <v>1566</v>
      </c>
      <c r="D574" s="357">
        <f>+(0.15*0.3*3)*8</f>
        <v>1.08</v>
      </c>
      <c r="E574" s="390" t="s">
        <v>18</v>
      </c>
      <c r="F574" s="359"/>
      <c r="G574" s="360">
        <f>+D574*F574</f>
        <v>0</v>
      </c>
      <c r="H574" s="361"/>
    </row>
    <row r="575" spans="1:139" s="403" customFormat="1" ht="37.5">
      <c r="B575" s="99">
        <f t="shared" si="51"/>
        <v>3.0399999999999991</v>
      </c>
      <c r="C575" s="363" t="s">
        <v>1556</v>
      </c>
      <c r="D575" s="357">
        <f>(8-2*0.3+8.3-2*0.15+2.85*4)*0.15*0.2</f>
        <v>0.80399999999999994</v>
      </c>
      <c r="E575" s="358" t="s">
        <v>18</v>
      </c>
      <c r="F575" s="359"/>
      <c r="G575" s="360">
        <f t="shared" si="49"/>
        <v>0</v>
      </c>
      <c r="H575" s="383"/>
    </row>
    <row r="576" spans="1:139" s="403" customFormat="1">
      <c r="B576" s="99">
        <f t="shared" si="51"/>
        <v>3.0499999999999989</v>
      </c>
      <c r="C576" s="363" t="s">
        <v>1569</v>
      </c>
      <c r="D576" s="357">
        <f>0.15*0.38*3.16*4</f>
        <v>0.72048000000000001</v>
      </c>
      <c r="E576" s="358" t="s">
        <v>18</v>
      </c>
      <c r="F576" s="359"/>
      <c r="G576" s="360">
        <f t="shared" si="49"/>
        <v>0</v>
      </c>
      <c r="H576" s="361"/>
    </row>
    <row r="577" spans="2:8" s="403" customFormat="1">
      <c r="B577" s="99">
        <f t="shared" si="51"/>
        <v>3.0599999999999987</v>
      </c>
      <c r="C577" s="363" t="s">
        <v>1570</v>
      </c>
      <c r="D577" s="357">
        <f>0.15*0.38*8.75*2</f>
        <v>0.99749999999999994</v>
      </c>
      <c r="E577" s="358" t="s">
        <v>18</v>
      </c>
      <c r="F577" s="359"/>
      <c r="G577" s="360">
        <f t="shared" si="49"/>
        <v>0</v>
      </c>
      <c r="H577" s="361"/>
    </row>
    <row r="578" spans="2:8" s="403" customFormat="1">
      <c r="B578" s="99">
        <f t="shared" si="51"/>
        <v>3.0699999999999985</v>
      </c>
      <c r="C578" s="363" t="s">
        <v>1568</v>
      </c>
      <c r="D578" s="357">
        <f>(1.8*6)*0.15*0.4</f>
        <v>0.64800000000000013</v>
      </c>
      <c r="E578" s="358" t="s">
        <v>18</v>
      </c>
      <c r="F578" s="359"/>
      <c r="G578" s="360">
        <f t="shared" si="49"/>
        <v>0</v>
      </c>
      <c r="H578" s="361"/>
    </row>
    <row r="579" spans="2:8" s="403" customFormat="1">
      <c r="B579" s="99">
        <f t="shared" si="51"/>
        <v>3.0799999999999983</v>
      </c>
      <c r="C579" s="363" t="s">
        <v>1557</v>
      </c>
      <c r="D579" s="357">
        <f>10.2*4.9*0.12</f>
        <v>5.9975999999999994</v>
      </c>
      <c r="E579" s="358" t="s">
        <v>18</v>
      </c>
      <c r="F579" s="359"/>
      <c r="G579" s="360">
        <f t="shared" si="49"/>
        <v>0</v>
      </c>
      <c r="H579" s="361"/>
    </row>
    <row r="580" spans="2:8" s="403" customFormat="1">
      <c r="B580" s="362"/>
      <c r="C580" s="363"/>
      <c r="D580" s="357"/>
      <c r="E580" s="358"/>
      <c r="F580" s="359"/>
      <c r="G580" s="360">
        <f t="shared" si="49"/>
        <v>0</v>
      </c>
      <c r="H580" s="361">
        <f>SUM(G572:G579)</f>
        <v>0</v>
      </c>
    </row>
    <row r="581" spans="2:8" s="403" customFormat="1">
      <c r="B581" s="355">
        <v>4</v>
      </c>
      <c r="C581" s="356" t="s">
        <v>110</v>
      </c>
      <c r="D581" s="358"/>
      <c r="E581" s="358"/>
      <c r="F581" s="359"/>
      <c r="G581" s="360">
        <f t="shared" si="49"/>
        <v>0</v>
      </c>
      <c r="H581" s="361"/>
    </row>
    <row r="582" spans="2:8" s="403" customFormat="1">
      <c r="B582" s="99">
        <f t="shared" ref="B582:B584" si="53">+B581+0.01</f>
        <v>4.01</v>
      </c>
      <c r="C582" s="363" t="s">
        <v>1629</v>
      </c>
      <c r="D582" s="357">
        <f>(8-2*0.3+8.3-2*0.15+2.85*4)*0.6</f>
        <v>16.079999999999998</v>
      </c>
      <c r="E582" s="358" t="s">
        <v>14</v>
      </c>
      <c r="F582" s="359"/>
      <c r="G582" s="360">
        <f t="shared" si="49"/>
        <v>0</v>
      </c>
      <c r="H582" s="361"/>
    </row>
    <row r="583" spans="2:8" s="403" customFormat="1">
      <c r="B583" s="99">
        <f t="shared" si="53"/>
        <v>4.0199999999999996</v>
      </c>
      <c r="C583" s="363" t="s">
        <v>1630</v>
      </c>
      <c r="D583" s="357">
        <f>(8-2*0.3+8.3-2*0.15+2.85*4)*2.72-(1.8*2.2)*3-(1.8*0.4)*3</f>
        <v>58.855999999999995</v>
      </c>
      <c r="E583" s="358" t="s">
        <v>14</v>
      </c>
      <c r="F583" s="359"/>
      <c r="G583" s="360">
        <f t="shared" si="49"/>
        <v>0</v>
      </c>
      <c r="H583" s="361"/>
    </row>
    <row r="584" spans="2:8" s="403" customFormat="1">
      <c r="B584" s="99">
        <f t="shared" si="53"/>
        <v>4.0299999999999994</v>
      </c>
      <c r="C584" s="363" t="s">
        <v>1520</v>
      </c>
      <c r="D584" s="357">
        <f>+(1.8*0.4)*3</f>
        <v>2.16</v>
      </c>
      <c r="E584" s="358" t="s">
        <v>14</v>
      </c>
      <c r="F584" s="359"/>
      <c r="G584" s="360">
        <f t="shared" si="49"/>
        <v>0</v>
      </c>
      <c r="H584" s="361"/>
    </row>
    <row r="585" spans="2:8" s="403" customFormat="1">
      <c r="B585" s="362"/>
      <c r="C585" s="363"/>
      <c r="D585" s="357"/>
      <c r="E585" s="358"/>
      <c r="F585" s="359"/>
      <c r="G585" s="360">
        <f t="shared" si="49"/>
        <v>0</v>
      </c>
      <c r="H585" s="361">
        <f>SUM(G582:G584)</f>
        <v>0</v>
      </c>
    </row>
    <row r="586" spans="2:8" s="403" customFormat="1">
      <c r="B586" s="355">
        <v>5</v>
      </c>
      <c r="C586" s="356" t="s">
        <v>22</v>
      </c>
      <c r="D586" s="357"/>
      <c r="E586" s="358"/>
      <c r="F586" s="359"/>
      <c r="G586" s="360">
        <f t="shared" si="49"/>
        <v>0</v>
      </c>
      <c r="H586" s="361"/>
    </row>
    <row r="587" spans="2:8" s="403" customFormat="1">
      <c r="B587" s="99">
        <f t="shared" ref="B587:B593" si="54">+B586+0.01</f>
        <v>5.01</v>
      </c>
      <c r="C587" s="363" t="s">
        <v>1521</v>
      </c>
      <c r="D587" s="357">
        <f>+D590+D591</f>
        <v>87.667400000000001</v>
      </c>
      <c r="E587" s="358" t="s">
        <v>14</v>
      </c>
      <c r="F587" s="359"/>
      <c r="G587" s="360">
        <f t="shared" si="49"/>
        <v>0</v>
      </c>
      <c r="H587" s="361"/>
    </row>
    <row r="588" spans="2:8" s="403" customFormat="1">
      <c r="B588" s="99">
        <f t="shared" si="54"/>
        <v>5.0199999999999996</v>
      </c>
      <c r="C588" s="363" t="s">
        <v>41</v>
      </c>
      <c r="D588" s="357">
        <f>+D583</f>
        <v>58.855999999999995</v>
      </c>
      <c r="E588" s="358" t="s">
        <v>14</v>
      </c>
      <c r="F588" s="359"/>
      <c r="G588" s="360">
        <f t="shared" si="49"/>
        <v>0</v>
      </c>
      <c r="H588" s="361"/>
    </row>
    <row r="589" spans="2:8" s="403" customFormat="1">
      <c r="B589" s="99">
        <f t="shared" si="54"/>
        <v>5.0299999999999994</v>
      </c>
      <c r="C589" s="363" t="s">
        <v>1639</v>
      </c>
      <c r="D589" s="357">
        <f>+(0.15+0.3+0.15+0.3)*2.72*8</f>
        <v>19.584</v>
      </c>
      <c r="E589" s="358" t="s">
        <v>14</v>
      </c>
      <c r="F589" s="359"/>
      <c r="G589" s="360">
        <f t="shared" ref="G589" si="55">+D589*F589</f>
        <v>0</v>
      </c>
      <c r="H589" s="361"/>
    </row>
    <row r="590" spans="2:8" s="403" customFormat="1">
      <c r="B590" s="99">
        <f t="shared" si="54"/>
        <v>5.0399999999999991</v>
      </c>
      <c r="C590" s="363" t="s">
        <v>1640</v>
      </c>
      <c r="D590" s="357">
        <f>+(0.15+0.38+0.38)*3.16*4+(0.15+0.38+0.38)*8.75*2+(1.8*6)*(0.15+0.4+0.4)</f>
        <v>37.687400000000004</v>
      </c>
      <c r="E590" s="358" t="s">
        <v>14</v>
      </c>
      <c r="F590" s="359"/>
      <c r="G590" s="360">
        <f t="shared" si="49"/>
        <v>0</v>
      </c>
      <c r="H590" s="361"/>
    </row>
    <row r="591" spans="2:8" s="403" customFormat="1">
      <c r="B591" s="99">
        <f t="shared" si="54"/>
        <v>5.0499999999999989</v>
      </c>
      <c r="C591" s="363" t="s">
        <v>1634</v>
      </c>
      <c r="D591" s="357">
        <f>10.2*4.9</f>
        <v>49.98</v>
      </c>
      <c r="E591" s="358" t="s">
        <v>14</v>
      </c>
      <c r="F591" s="359"/>
      <c r="G591" s="360">
        <f t="shared" si="49"/>
        <v>0</v>
      </c>
      <c r="H591" s="361"/>
    </row>
    <row r="592" spans="2:8" s="403" customFormat="1">
      <c r="B592" s="99">
        <f t="shared" si="54"/>
        <v>5.0599999999999987</v>
      </c>
      <c r="C592" s="363" t="s">
        <v>1635</v>
      </c>
      <c r="D592" s="357">
        <f>+D583*2</f>
        <v>117.71199999999999</v>
      </c>
      <c r="E592" s="358" t="s">
        <v>14</v>
      </c>
      <c r="F592" s="359"/>
      <c r="G592" s="360">
        <f t="shared" si="49"/>
        <v>0</v>
      </c>
      <c r="H592" s="361"/>
    </row>
    <row r="593" spans="2:8" s="403" customFormat="1">
      <c r="B593" s="99">
        <f t="shared" si="54"/>
        <v>5.0699999999999985</v>
      </c>
      <c r="C593" s="363" t="s">
        <v>19</v>
      </c>
      <c r="D593" s="357">
        <f>+(1.8*2+2.2*4)*3+(1.8*4+0.4*4)*3+2.72*4</f>
        <v>74.48</v>
      </c>
      <c r="E593" s="358" t="s">
        <v>15</v>
      </c>
      <c r="F593" s="359"/>
      <c r="G593" s="360">
        <f t="shared" si="49"/>
        <v>0</v>
      </c>
      <c r="H593" s="361"/>
    </row>
    <row r="594" spans="2:8" s="403" customFormat="1">
      <c r="B594" s="362"/>
      <c r="C594" s="363"/>
      <c r="D594" s="357"/>
      <c r="E594" s="358"/>
      <c r="F594" s="359"/>
      <c r="G594" s="360">
        <f t="shared" si="49"/>
        <v>0</v>
      </c>
      <c r="H594" s="361">
        <f>SUM(G587:G593)</f>
        <v>0</v>
      </c>
    </row>
    <row r="595" spans="2:8" s="403" customFormat="1">
      <c r="B595" s="355">
        <v>6</v>
      </c>
      <c r="C595" s="356" t="s">
        <v>369</v>
      </c>
      <c r="D595" s="357"/>
      <c r="E595" s="358"/>
      <c r="F595" s="359"/>
      <c r="G595" s="360">
        <f t="shared" si="49"/>
        <v>0</v>
      </c>
      <c r="H595" s="361"/>
    </row>
    <row r="596" spans="2:8" s="403" customFormat="1" ht="37.5">
      <c r="B596" s="99">
        <f t="shared" ref="B596:B597" si="56">+B595+0.01</f>
        <v>6.01</v>
      </c>
      <c r="C596" s="363" t="s">
        <v>1631</v>
      </c>
      <c r="D596" s="357">
        <f>+((2.96*3)+(2.47*3)+(2.47*3))*0.1</f>
        <v>2.37</v>
      </c>
      <c r="E596" s="358" t="s">
        <v>18</v>
      </c>
      <c r="F596" s="360"/>
      <c r="G596" s="360">
        <f t="shared" si="49"/>
        <v>0</v>
      </c>
      <c r="H596" s="361"/>
    </row>
    <row r="597" spans="2:8" s="403" customFormat="1">
      <c r="B597" s="99">
        <f t="shared" si="56"/>
        <v>6.02</v>
      </c>
      <c r="C597" s="363" t="s">
        <v>1532</v>
      </c>
      <c r="D597" s="357">
        <f>+((2.96*3)+(2.47*3)+(2.47*3))</f>
        <v>23.7</v>
      </c>
      <c r="E597" s="358" t="s">
        <v>14</v>
      </c>
      <c r="F597" s="360"/>
      <c r="G597" s="360">
        <f t="shared" si="49"/>
        <v>0</v>
      </c>
      <c r="H597" s="361"/>
    </row>
    <row r="598" spans="2:8" s="403" customFormat="1">
      <c r="B598" s="355"/>
      <c r="C598" s="363"/>
      <c r="D598" s="357"/>
      <c r="E598" s="358"/>
      <c r="F598" s="360"/>
      <c r="G598" s="360">
        <f t="shared" si="49"/>
        <v>0</v>
      </c>
      <c r="H598" s="361">
        <f>SUM(G596:G597)</f>
        <v>0</v>
      </c>
    </row>
    <row r="599" spans="2:8" s="403" customFormat="1">
      <c r="B599" s="355">
        <v>7</v>
      </c>
      <c r="C599" s="356" t="s">
        <v>20</v>
      </c>
      <c r="D599" s="357"/>
      <c r="E599" s="358"/>
      <c r="F599" s="360"/>
      <c r="G599" s="360">
        <f t="shared" si="49"/>
        <v>0</v>
      </c>
      <c r="H599" s="361"/>
    </row>
    <row r="600" spans="2:8" s="403" customFormat="1">
      <c r="B600" s="99">
        <f t="shared" ref="B600:B602" si="57">+B599+0.01</f>
        <v>7.01</v>
      </c>
      <c r="C600" s="363" t="s">
        <v>1636</v>
      </c>
      <c r="D600" s="357">
        <f>+D591</f>
        <v>49.98</v>
      </c>
      <c r="E600" s="358" t="s">
        <v>14</v>
      </c>
      <c r="F600" s="360"/>
      <c r="G600" s="360"/>
      <c r="H600" s="361"/>
    </row>
    <row r="601" spans="2:8" s="403" customFormat="1">
      <c r="B601" s="99">
        <f t="shared" si="57"/>
        <v>7.02</v>
      </c>
      <c r="C601" s="363" t="s">
        <v>1637</v>
      </c>
      <c r="D601" s="357">
        <f>+D590+D592+D589</f>
        <v>174.98339999999999</v>
      </c>
      <c r="E601" s="358" t="s">
        <v>14</v>
      </c>
      <c r="F601" s="360"/>
      <c r="G601" s="360">
        <f t="shared" si="49"/>
        <v>0</v>
      </c>
      <c r="H601" s="361"/>
    </row>
    <row r="602" spans="2:8" s="403" customFormat="1">
      <c r="B602" s="99">
        <f t="shared" si="57"/>
        <v>7.0299999999999994</v>
      </c>
      <c r="C602" s="363" t="s">
        <v>1533</v>
      </c>
      <c r="D602" s="357">
        <f>+D601</f>
        <v>174.98339999999999</v>
      </c>
      <c r="E602" s="358" t="s">
        <v>14</v>
      </c>
      <c r="F602" s="360"/>
      <c r="G602" s="360">
        <f t="shared" si="49"/>
        <v>0</v>
      </c>
      <c r="H602" s="361"/>
    </row>
    <row r="603" spans="2:8" s="403" customFormat="1">
      <c r="B603" s="362"/>
      <c r="C603" s="363"/>
      <c r="D603" s="357"/>
      <c r="E603" s="358"/>
      <c r="F603" s="360"/>
      <c r="G603" s="360">
        <f t="shared" si="49"/>
        <v>0</v>
      </c>
      <c r="H603" s="361">
        <f>SUM(G601:G602)</f>
        <v>0</v>
      </c>
    </row>
    <row r="604" spans="2:8" s="403" customFormat="1">
      <c r="B604" s="355">
        <v>8</v>
      </c>
      <c r="C604" s="356" t="s">
        <v>1552</v>
      </c>
      <c r="D604" s="357"/>
      <c r="E604" s="358"/>
      <c r="F604" s="360"/>
      <c r="G604" s="360">
        <f t="shared" si="49"/>
        <v>0</v>
      </c>
      <c r="H604" s="361"/>
    </row>
    <row r="605" spans="2:8" s="403" customFormat="1">
      <c r="B605" s="99">
        <f t="shared" ref="B605" si="58">+B604+0.01</f>
        <v>8.01</v>
      </c>
      <c r="C605" s="363" t="s">
        <v>1632</v>
      </c>
      <c r="D605" s="357">
        <v>3</v>
      </c>
      <c r="E605" s="358" t="s">
        <v>13</v>
      </c>
      <c r="F605" s="360"/>
      <c r="G605" s="360">
        <f t="shared" si="49"/>
        <v>0</v>
      </c>
      <c r="H605" s="361"/>
    </row>
    <row r="606" spans="2:8" s="403" customFormat="1">
      <c r="B606" s="362"/>
      <c r="C606" s="363"/>
      <c r="D606" s="357"/>
      <c r="E606" s="358"/>
      <c r="F606" s="360"/>
      <c r="G606" s="360">
        <f t="shared" si="49"/>
        <v>0</v>
      </c>
      <c r="H606" s="361">
        <f>SUM(G605)</f>
        <v>0</v>
      </c>
    </row>
    <row r="607" spans="2:8" s="403" customFormat="1">
      <c r="B607" s="355">
        <v>9</v>
      </c>
      <c r="C607" s="356" t="s">
        <v>1554</v>
      </c>
      <c r="D607" s="358"/>
      <c r="E607" s="358"/>
      <c r="F607" s="360"/>
      <c r="G607" s="360">
        <f t="shared" si="49"/>
        <v>0</v>
      </c>
      <c r="H607" s="361"/>
    </row>
    <row r="608" spans="2:8" s="403" customFormat="1">
      <c r="B608" s="99">
        <f t="shared" ref="B608:B611" si="59">+B607+0.01</f>
        <v>9.01</v>
      </c>
      <c r="C608" s="363" t="s">
        <v>1525</v>
      </c>
      <c r="D608" s="357">
        <f>10.2*4.9</f>
        <v>49.98</v>
      </c>
      <c r="E608" s="358" t="s">
        <v>14</v>
      </c>
      <c r="F608" s="360"/>
      <c r="G608" s="360">
        <f t="shared" si="49"/>
        <v>0</v>
      </c>
      <c r="H608" s="361"/>
    </row>
    <row r="609" spans="2:9" s="403" customFormat="1">
      <c r="B609" s="99">
        <f t="shared" si="59"/>
        <v>9.02</v>
      </c>
      <c r="C609" s="363" t="s">
        <v>1526</v>
      </c>
      <c r="D609" s="357">
        <f>10.2+4.9+10.2+4.9</f>
        <v>30.199999999999996</v>
      </c>
      <c r="E609" s="358" t="s">
        <v>15</v>
      </c>
      <c r="F609" s="360"/>
      <c r="G609" s="360">
        <f t="shared" si="49"/>
        <v>0</v>
      </c>
      <c r="H609" s="361"/>
    </row>
    <row r="610" spans="2:9" s="403" customFormat="1">
      <c r="B610" s="99">
        <f t="shared" si="59"/>
        <v>9.0299999999999994</v>
      </c>
      <c r="C610" s="363" t="s">
        <v>1536</v>
      </c>
      <c r="D610" s="357">
        <f>10.2*4.9</f>
        <v>49.98</v>
      </c>
      <c r="E610" s="358" t="s">
        <v>14</v>
      </c>
      <c r="F610" s="360"/>
      <c r="G610" s="360">
        <f t="shared" si="49"/>
        <v>0</v>
      </c>
      <c r="H610" s="361"/>
    </row>
    <row r="611" spans="2:9" s="403" customFormat="1">
      <c r="B611" s="99">
        <f t="shared" si="59"/>
        <v>9.0399999999999991</v>
      </c>
      <c r="C611" s="363" t="s">
        <v>1633</v>
      </c>
      <c r="D611" s="357">
        <f>(10.2+4.9+10.2+4.9)*0.6</f>
        <v>18.119999999999997</v>
      </c>
      <c r="E611" s="358" t="s">
        <v>14</v>
      </c>
      <c r="F611" s="360"/>
      <c r="G611" s="360">
        <f t="shared" si="49"/>
        <v>0</v>
      </c>
      <c r="H611" s="361"/>
    </row>
    <row r="612" spans="2:9" s="403" customFormat="1">
      <c r="B612" s="362"/>
      <c r="C612" s="363"/>
      <c r="D612" s="357"/>
      <c r="E612" s="358"/>
      <c r="F612" s="360"/>
      <c r="G612" s="360">
        <f t="shared" si="49"/>
        <v>0</v>
      </c>
      <c r="H612" s="361">
        <f>SUM(G608:G611)</f>
        <v>0</v>
      </c>
    </row>
    <row r="613" spans="2:9" s="403" customFormat="1" ht="19.5" thickBot="1">
      <c r="B613" s="364"/>
      <c r="C613" s="365"/>
      <c r="D613" s="366"/>
      <c r="E613" s="367"/>
      <c r="F613" s="368"/>
      <c r="G613" s="368"/>
      <c r="H613" s="369"/>
    </row>
    <row r="614" spans="2:9" s="403" customFormat="1" ht="19.5" thickBot="1">
      <c r="B614" s="370"/>
      <c r="C614" s="371" t="s">
        <v>1558</v>
      </c>
      <c r="D614" s="372"/>
      <c r="E614" s="373"/>
      <c r="F614" s="374"/>
      <c r="G614" s="375"/>
      <c r="H614" s="376">
        <f>SUM(H561:H613)</f>
        <v>0</v>
      </c>
    </row>
    <row r="615" spans="2:9" s="403" customFormat="1" ht="19.5" thickBot="1">
      <c r="B615" s="327"/>
      <c r="C615" s="332"/>
      <c r="D615" s="328"/>
      <c r="E615" s="329"/>
      <c r="F615" s="328"/>
      <c r="G615" s="328"/>
      <c r="H615" s="330"/>
    </row>
    <row r="616" spans="2:9" s="403" customFormat="1" ht="65.25" customHeight="1" thickBot="1">
      <c r="B616" s="136"/>
      <c r="C616" s="97" t="s">
        <v>185</v>
      </c>
      <c r="D616" s="326"/>
      <c r="E616" s="86"/>
      <c r="F616" s="16"/>
      <c r="G616" s="14"/>
      <c r="H616" s="110"/>
    </row>
    <row r="617" spans="2:9" s="403" customFormat="1">
      <c r="B617" s="96"/>
      <c r="C617" s="98"/>
      <c r="D617" s="86"/>
      <c r="E617" s="86"/>
      <c r="F617" s="16"/>
      <c r="G617" s="14"/>
      <c r="H617" s="110"/>
    </row>
    <row r="618" spans="2:9" s="403" customFormat="1">
      <c r="B618" s="92">
        <v>1</v>
      </c>
      <c r="C618" s="93" t="s">
        <v>117</v>
      </c>
      <c r="D618" s="86"/>
      <c r="E618" s="86"/>
      <c r="F618" s="16"/>
      <c r="G618" s="14"/>
      <c r="H618" s="110"/>
    </row>
    <row r="619" spans="2:9" s="403" customFormat="1">
      <c r="B619" s="99">
        <f t="shared" ref="B619" si="60">+B618+0.01</f>
        <v>1.01</v>
      </c>
      <c r="C619" s="95" t="s">
        <v>186</v>
      </c>
      <c r="D619" s="291">
        <v>890.2</v>
      </c>
      <c r="E619" s="86" t="s">
        <v>14</v>
      </c>
      <c r="F619" s="16"/>
      <c r="G619" s="14">
        <f>ROUND(F619*D619,2)</f>
        <v>0</v>
      </c>
      <c r="H619" s="110"/>
    </row>
    <row r="620" spans="2:9" s="403" customFormat="1">
      <c r="B620" s="96"/>
      <c r="C620" s="95"/>
      <c r="D620" s="291"/>
      <c r="E620" s="86"/>
      <c r="F620" s="16"/>
      <c r="G620" s="14"/>
      <c r="H620" s="110">
        <f>SUM(G619:G619)</f>
        <v>0</v>
      </c>
    </row>
    <row r="621" spans="2:9" s="403" customFormat="1">
      <c r="B621" s="92">
        <v>2</v>
      </c>
      <c r="C621" s="93" t="s">
        <v>36</v>
      </c>
      <c r="D621" s="291"/>
      <c r="E621" s="86"/>
      <c r="F621" s="16"/>
      <c r="G621" s="14"/>
      <c r="H621" s="110"/>
    </row>
    <row r="622" spans="2:9" s="403" customFormat="1">
      <c r="B622" s="99">
        <f t="shared" ref="B622:B624" si="61">+B621+0.01</f>
        <v>2.0099999999999998</v>
      </c>
      <c r="C622" s="95" t="s">
        <v>1701</v>
      </c>
      <c r="D622" s="291">
        <f>13.3*6*3.35*0.5+(0.85*0.1*2*5.15)+(0.8*0.1*2*5.15)+(0.85*0.1*3*12.3)+(13.3*6*3.35*0.5)</f>
        <v>272.16600000000005</v>
      </c>
      <c r="E622" s="86" t="s">
        <v>18</v>
      </c>
      <c r="F622" s="16"/>
      <c r="G622" s="14">
        <f>ROUND(F622*D622,2)</f>
        <v>0</v>
      </c>
      <c r="H622" s="110"/>
    </row>
    <row r="623" spans="2:9" s="403" customFormat="1">
      <c r="B623" s="99">
        <f t="shared" si="61"/>
        <v>2.0199999999999996</v>
      </c>
      <c r="C623" s="95" t="s">
        <v>1125</v>
      </c>
      <c r="D623" s="291">
        <f>(12.3+5)*2*0.5*3.35</f>
        <v>57.955000000000005</v>
      </c>
      <c r="E623" s="86" t="s">
        <v>18</v>
      </c>
      <c r="F623" s="16"/>
      <c r="G623" s="14"/>
      <c r="H623" s="110"/>
    </row>
    <row r="624" spans="2:9" s="400" customFormat="1">
      <c r="B624" s="99">
        <f t="shared" si="61"/>
        <v>2.0299999999999994</v>
      </c>
      <c r="C624" s="95" t="s">
        <v>187</v>
      </c>
      <c r="D624" s="291">
        <f>+(D622-D623)*1.5</f>
        <v>321.31650000000008</v>
      </c>
      <c r="E624" s="86" t="s">
        <v>18</v>
      </c>
      <c r="F624" s="16"/>
      <c r="G624" s="14">
        <f>ROUND(F624*D624,2)</f>
        <v>0</v>
      </c>
      <c r="H624" s="110"/>
      <c r="I624" s="401"/>
    </row>
    <row r="625" spans="2:9" s="31" customFormat="1">
      <c r="B625" s="96"/>
      <c r="C625" s="95"/>
      <c r="D625" s="291"/>
      <c r="E625" s="86"/>
      <c r="F625" s="16"/>
      <c r="G625" s="14"/>
      <c r="H625" s="21">
        <f>SUM(G622:G624)</f>
        <v>0</v>
      </c>
      <c r="I625" s="138"/>
    </row>
    <row r="626" spans="2:9" s="31" customFormat="1">
      <c r="B626" s="92">
        <v>3</v>
      </c>
      <c r="C626" s="93" t="s">
        <v>188</v>
      </c>
      <c r="D626" s="291"/>
      <c r="E626" s="86"/>
      <c r="F626" s="16"/>
      <c r="G626" s="14"/>
      <c r="H626" s="21"/>
      <c r="I626" s="138"/>
    </row>
    <row r="627" spans="2:9" s="31" customFormat="1">
      <c r="B627" s="99">
        <f t="shared" ref="B627:B634" si="62">+B626+0.01</f>
        <v>3.01</v>
      </c>
      <c r="C627" s="95" t="s">
        <v>376</v>
      </c>
      <c r="D627" s="291">
        <f>12.3*5*0.05</f>
        <v>3.0750000000000002</v>
      </c>
      <c r="E627" s="86" t="s">
        <v>14</v>
      </c>
      <c r="F627" s="16"/>
      <c r="G627" s="14">
        <f>ROUND(F627*D627,2)</f>
        <v>0</v>
      </c>
      <c r="H627" s="21"/>
      <c r="I627" s="138"/>
    </row>
    <row r="628" spans="2:9" s="31" customFormat="1" ht="37.5">
      <c r="B628" s="99">
        <f t="shared" si="62"/>
        <v>3.0199999999999996</v>
      </c>
      <c r="C628" s="95" t="s">
        <v>1252</v>
      </c>
      <c r="D628" s="291">
        <f>+(0.85*0.1*2*5.15)+(0.8*0.1*2*5.15)+(0.85*0.1*3*12.3)</f>
        <v>4.8360000000000003</v>
      </c>
      <c r="E628" s="86" t="s">
        <v>18</v>
      </c>
      <c r="F628" s="16"/>
      <c r="G628" s="14"/>
      <c r="H628" s="21"/>
      <c r="I628" s="138"/>
    </row>
    <row r="629" spans="2:9" s="31" customFormat="1" ht="37.5">
      <c r="B629" s="99">
        <f t="shared" si="62"/>
        <v>3.0299999999999994</v>
      </c>
      <c r="C629" s="95" t="s">
        <v>1246</v>
      </c>
      <c r="D629" s="291">
        <f>12.3*5*0.2</f>
        <v>12.3</v>
      </c>
      <c r="E629" s="86" t="s">
        <v>18</v>
      </c>
      <c r="F629" s="16"/>
      <c r="G629" s="14">
        <f>ROUND(F629*D629,2)</f>
        <v>0</v>
      </c>
      <c r="H629" s="21"/>
      <c r="I629" s="138"/>
    </row>
    <row r="630" spans="2:9" s="31" customFormat="1" ht="37.5">
      <c r="B630" s="99">
        <f t="shared" si="62"/>
        <v>3.0399999999999991</v>
      </c>
      <c r="C630" s="95" t="s">
        <v>1247</v>
      </c>
      <c r="D630" s="291">
        <f>12.3*5*0.15</f>
        <v>9.2249999999999996</v>
      </c>
      <c r="E630" s="86" t="s">
        <v>18</v>
      </c>
      <c r="F630" s="16"/>
      <c r="G630" s="14">
        <f>ROUND(F630*D630,2)</f>
        <v>0</v>
      </c>
      <c r="H630" s="21"/>
      <c r="I630" s="138"/>
    </row>
    <row r="631" spans="2:9" s="31" customFormat="1" ht="37.5">
      <c r="B631" s="99">
        <f t="shared" si="62"/>
        <v>3.0499999999999989</v>
      </c>
      <c r="C631" s="95" t="s">
        <v>1249</v>
      </c>
      <c r="D631" s="291">
        <f>12.3*2*0.25*3</f>
        <v>18.450000000000003</v>
      </c>
      <c r="E631" s="86" t="s">
        <v>18</v>
      </c>
      <c r="F631" s="16"/>
      <c r="G631" s="14">
        <f>ROUND(F631*D631,2)</f>
        <v>0</v>
      </c>
      <c r="H631" s="21"/>
      <c r="I631" s="138"/>
    </row>
    <row r="632" spans="2:9" s="31" customFormat="1" ht="37.5">
      <c r="B632" s="99">
        <f t="shared" si="62"/>
        <v>3.0599999999999987</v>
      </c>
      <c r="C632" s="95" t="s">
        <v>1250</v>
      </c>
      <c r="D632" s="291">
        <f>(2.15+2.15)*2*0.2*3</f>
        <v>5.16</v>
      </c>
      <c r="E632" s="86" t="s">
        <v>18</v>
      </c>
      <c r="F632" s="16"/>
      <c r="G632" s="14">
        <f>ROUND(F632*D632,2)</f>
        <v>0</v>
      </c>
      <c r="H632" s="21"/>
      <c r="I632" s="138"/>
    </row>
    <row r="633" spans="2:9" s="31" customFormat="1" ht="37.5">
      <c r="B633" s="99">
        <f t="shared" si="62"/>
        <v>3.0699999999999985</v>
      </c>
      <c r="C633" s="95" t="s">
        <v>1251</v>
      </c>
      <c r="D633" s="291">
        <f>4.3*3*0.25*3</f>
        <v>9.6749999999999989</v>
      </c>
      <c r="E633" s="86" t="s">
        <v>18</v>
      </c>
      <c r="F633" s="16"/>
      <c r="G633" s="14">
        <f>ROUND(F633*D633,2)</f>
        <v>0</v>
      </c>
      <c r="H633" s="21"/>
      <c r="I633" s="138"/>
    </row>
    <row r="634" spans="2:9" s="31" customFormat="1">
      <c r="B634" s="99">
        <f t="shared" si="62"/>
        <v>3.0799999999999983</v>
      </c>
      <c r="C634" s="95" t="s">
        <v>1248</v>
      </c>
      <c r="D634" s="291">
        <f>4.3*2.5*0.1</f>
        <v>1.075</v>
      </c>
      <c r="E634" s="86" t="s">
        <v>18</v>
      </c>
      <c r="F634" s="16"/>
      <c r="G634" s="14"/>
      <c r="H634" s="21"/>
      <c r="I634" s="138"/>
    </row>
    <row r="635" spans="2:9" s="31" customFormat="1">
      <c r="B635" s="96"/>
      <c r="C635" s="95"/>
      <c r="D635" s="291"/>
      <c r="E635" s="86"/>
      <c r="F635" s="16"/>
      <c r="G635" s="14"/>
      <c r="H635" s="21">
        <f>SUM(G627:G634)</f>
        <v>0</v>
      </c>
      <c r="I635" s="16"/>
    </row>
    <row r="636" spans="2:9" s="31" customFormat="1">
      <c r="B636" s="92">
        <v>4</v>
      </c>
      <c r="C636" s="93" t="s">
        <v>22</v>
      </c>
      <c r="D636" s="291"/>
      <c r="E636" s="86"/>
      <c r="F636" s="16"/>
      <c r="G636" s="14"/>
      <c r="H636" s="21"/>
      <c r="I636" s="16"/>
    </row>
    <row r="637" spans="2:9" s="31" customFormat="1">
      <c r="B637" s="99">
        <f t="shared" ref="B637:B640" si="63">+B636+0.01</f>
        <v>4.01</v>
      </c>
      <c r="C637" s="95" t="s">
        <v>41</v>
      </c>
      <c r="D637" s="291">
        <f>+D638+D639</f>
        <v>277.89</v>
      </c>
      <c r="E637" s="86" t="s">
        <v>14</v>
      </c>
      <c r="F637" s="16"/>
      <c r="G637" s="14">
        <f>ROUND(F637*D637,2)</f>
        <v>0</v>
      </c>
      <c r="H637" s="21"/>
      <c r="I637" s="16"/>
    </row>
    <row r="638" spans="2:9" s="31" customFormat="1">
      <c r="B638" s="99">
        <f t="shared" si="63"/>
        <v>4.0199999999999996</v>
      </c>
      <c r="C638" s="95" t="s">
        <v>1128</v>
      </c>
      <c r="D638" s="291">
        <f>4.3*12.3</f>
        <v>52.89</v>
      </c>
      <c r="E638" s="86" t="s">
        <v>14</v>
      </c>
      <c r="F638" s="16"/>
      <c r="G638" s="14">
        <f>ROUND(F638*D638,2)</f>
        <v>0</v>
      </c>
      <c r="H638" s="21"/>
      <c r="I638" s="16"/>
    </row>
    <row r="639" spans="2:9" s="31" customFormat="1">
      <c r="B639" s="99">
        <f t="shared" si="63"/>
        <v>4.0299999999999994</v>
      </c>
      <c r="C639" s="95" t="s">
        <v>1129</v>
      </c>
      <c r="D639" s="291">
        <f>4.3*3*6+12.3*4*3</f>
        <v>225</v>
      </c>
      <c r="E639" s="86" t="s">
        <v>14</v>
      </c>
      <c r="F639" s="16"/>
      <c r="G639" s="14">
        <f>ROUND(F639*D639,2)</f>
        <v>0</v>
      </c>
      <c r="H639" s="21"/>
      <c r="I639" s="16"/>
    </row>
    <row r="640" spans="2:9" s="31" customFormat="1">
      <c r="B640" s="99">
        <f t="shared" si="63"/>
        <v>4.0399999999999991</v>
      </c>
      <c r="C640" s="95" t="s">
        <v>189</v>
      </c>
      <c r="D640" s="291">
        <f>4.3*6+12.3*4+24*3</f>
        <v>147</v>
      </c>
      <c r="E640" s="86" t="s">
        <v>15</v>
      </c>
      <c r="F640" s="16"/>
      <c r="G640" s="14">
        <f>ROUND(F640*D640,2)</f>
        <v>0</v>
      </c>
      <c r="H640" s="21"/>
      <c r="I640" s="16"/>
    </row>
    <row r="641" spans="2:10" s="31" customFormat="1">
      <c r="B641" s="99"/>
      <c r="C641" s="95"/>
      <c r="D641" s="86"/>
      <c r="E641" s="86"/>
      <c r="F641" s="16"/>
      <c r="G641" s="14"/>
      <c r="H641" s="21">
        <f>SUM(G637:G640)</f>
        <v>0</v>
      </c>
      <c r="I641" s="16"/>
    </row>
    <row r="642" spans="2:10" s="31" customFormat="1">
      <c r="B642" s="92">
        <v>5</v>
      </c>
      <c r="C642" s="93" t="s">
        <v>190</v>
      </c>
      <c r="D642" s="86"/>
      <c r="E642" s="86"/>
      <c r="F642" s="16"/>
      <c r="G642" s="14"/>
      <c r="H642" s="21"/>
      <c r="I642" s="16"/>
    </row>
    <row r="643" spans="2:10" s="31" customFormat="1">
      <c r="B643" s="99">
        <f t="shared" ref="B643" si="64">+B642+0.01</f>
        <v>5.01</v>
      </c>
      <c r="C643" s="95" t="s">
        <v>1777</v>
      </c>
      <c r="D643" s="291">
        <v>8</v>
      </c>
      <c r="E643" s="86" t="s">
        <v>13</v>
      </c>
      <c r="F643" s="16"/>
      <c r="G643" s="14"/>
      <c r="H643" s="21"/>
      <c r="I643" s="16"/>
    </row>
    <row r="644" spans="2:10" s="31" customFormat="1">
      <c r="B644" s="96"/>
      <c r="C644" s="95"/>
      <c r="D644" s="291"/>
      <c r="E644" s="86"/>
      <c r="F644" s="16"/>
      <c r="G644" s="14"/>
      <c r="H644" s="21">
        <f>SUM(G643:G643)</f>
        <v>0</v>
      </c>
      <c r="I644" s="16"/>
    </row>
    <row r="645" spans="2:10" s="31" customFormat="1" ht="23.25" customHeight="1">
      <c r="B645" s="92">
        <v>6</v>
      </c>
      <c r="C645" s="93" t="s">
        <v>191</v>
      </c>
      <c r="D645" s="291"/>
      <c r="E645" s="86"/>
      <c r="F645" s="16"/>
      <c r="G645" s="14"/>
      <c r="H645" s="21"/>
      <c r="I645" s="16"/>
    </row>
    <row r="646" spans="2:10" s="31" customFormat="1">
      <c r="B646" s="99">
        <f>+B645+0.01</f>
        <v>6.01</v>
      </c>
      <c r="C646" s="95" t="s">
        <v>1126</v>
      </c>
      <c r="D646" s="291">
        <f>4.1*2.5*1</f>
        <v>10.25</v>
      </c>
      <c r="E646" s="100" t="s">
        <v>18</v>
      </c>
      <c r="F646" s="16"/>
      <c r="G646" s="14">
        <f>ROUND(F646*D646,2)</f>
        <v>0</v>
      </c>
      <c r="H646" s="21"/>
      <c r="I646" s="16"/>
    </row>
    <row r="647" spans="2:10" s="31" customFormat="1">
      <c r="B647" s="96"/>
      <c r="C647" s="95"/>
      <c r="D647" s="86"/>
      <c r="E647" s="100"/>
      <c r="F647" s="16"/>
      <c r="G647" s="14"/>
      <c r="H647" s="21">
        <f>SUM(G646:G646)</f>
        <v>0</v>
      </c>
      <c r="I647" s="16"/>
      <c r="J647" s="86"/>
    </row>
    <row r="648" spans="2:10" s="31" customFormat="1">
      <c r="B648" s="92">
        <v>7</v>
      </c>
      <c r="C648" s="93" t="s">
        <v>192</v>
      </c>
      <c r="D648" s="86"/>
      <c r="E648" s="100"/>
      <c r="F648" s="16"/>
      <c r="G648" s="14"/>
      <c r="H648" s="21"/>
      <c r="I648" s="16"/>
      <c r="J648" s="86"/>
    </row>
    <row r="649" spans="2:10" s="31" customFormat="1">
      <c r="B649" s="99">
        <f t="shared" ref="B649:B651" si="65">+B648+0.01</f>
        <v>7.01</v>
      </c>
      <c r="C649" s="95" t="s">
        <v>1127</v>
      </c>
      <c r="D649" s="291">
        <f>+(12.3*5)*2+(12.3+5)*2*3.35</f>
        <v>238.91000000000003</v>
      </c>
      <c r="E649" s="100" t="s">
        <v>14</v>
      </c>
      <c r="F649" s="436"/>
      <c r="G649" s="14">
        <f>ROUND(F649*D649,2)</f>
        <v>0</v>
      </c>
      <c r="H649" s="21"/>
      <c r="I649" s="16"/>
      <c r="J649" s="86"/>
    </row>
    <row r="650" spans="2:10" s="31" customFormat="1">
      <c r="B650" s="99">
        <f t="shared" si="65"/>
        <v>7.02</v>
      </c>
      <c r="C650" s="95" t="s">
        <v>295</v>
      </c>
      <c r="D650" s="291">
        <v>2.7369619200000002</v>
      </c>
      <c r="E650" s="100" t="s">
        <v>18</v>
      </c>
      <c r="F650" s="119"/>
      <c r="G650" s="14">
        <f>ROUND(F650*D650,2)</f>
        <v>0</v>
      </c>
      <c r="H650" s="21"/>
      <c r="I650" s="16"/>
      <c r="J650" s="86"/>
    </row>
    <row r="651" spans="2:10" s="31" customFormat="1">
      <c r="B651" s="99">
        <f t="shared" si="65"/>
        <v>7.0299999999999994</v>
      </c>
      <c r="C651" s="95" t="s">
        <v>1130</v>
      </c>
      <c r="D651" s="291">
        <v>8</v>
      </c>
      <c r="E651" s="100" t="s">
        <v>13</v>
      </c>
      <c r="F651" s="16"/>
      <c r="G651" s="14">
        <f>ROUND(F651*D651,2)</f>
        <v>0</v>
      </c>
      <c r="H651" s="21"/>
      <c r="I651" s="16"/>
    </row>
    <row r="652" spans="2:10" s="31" customFormat="1">
      <c r="B652" s="96"/>
      <c r="C652" s="95"/>
      <c r="D652" s="86"/>
      <c r="E652" s="100"/>
      <c r="F652" s="16"/>
      <c r="G652" s="14"/>
      <c r="H652" s="21">
        <f>SUM(G649:G651)</f>
        <v>0</v>
      </c>
      <c r="I652" s="16"/>
    </row>
    <row r="653" spans="2:10" s="31" customFormat="1" ht="19.5" thickBot="1">
      <c r="B653" s="101"/>
      <c r="C653" s="102"/>
      <c r="D653" s="103"/>
      <c r="E653" s="103"/>
      <c r="F653" s="133"/>
      <c r="G653" s="132"/>
      <c r="H653" s="129"/>
      <c r="I653" s="16"/>
    </row>
    <row r="654" spans="2:10" s="31" customFormat="1" ht="38.25" thickBot="1">
      <c r="B654" s="218"/>
      <c r="C654" s="219" t="s">
        <v>296</v>
      </c>
      <c r="D654" s="220"/>
      <c r="E654" s="221"/>
      <c r="F654" s="220"/>
      <c r="G654" s="246"/>
      <c r="H654" s="222">
        <f>SUM(H618:H653)</f>
        <v>0</v>
      </c>
      <c r="I654" s="16"/>
    </row>
    <row r="655" spans="2:10" s="31" customFormat="1" ht="27" customHeight="1" thickBot="1">
      <c r="B655" s="104"/>
      <c r="C655" s="102"/>
      <c r="D655" s="106"/>
      <c r="E655" s="106"/>
      <c r="F655" s="88"/>
      <c r="G655" s="89"/>
      <c r="H655" s="90"/>
      <c r="I655" s="16"/>
    </row>
    <row r="656" spans="2:10" s="31" customFormat="1" ht="19.5" thickBot="1">
      <c r="B656" s="142"/>
      <c r="C656" s="143" t="s">
        <v>96</v>
      </c>
      <c r="D656" s="140"/>
      <c r="E656" s="131"/>
      <c r="F656" s="88"/>
      <c r="G656" s="247"/>
      <c r="H656" s="135"/>
      <c r="I656" s="16"/>
    </row>
    <row r="657" spans="2:9" s="31" customFormat="1">
      <c r="B657" s="130"/>
      <c r="C657" s="87"/>
      <c r="D657" s="88"/>
      <c r="E657" s="131"/>
      <c r="F657" s="88"/>
      <c r="G657" s="247"/>
      <c r="H657" s="135"/>
      <c r="I657" s="16"/>
    </row>
    <row r="658" spans="2:9" s="31" customFormat="1">
      <c r="B658" s="39">
        <v>1</v>
      </c>
      <c r="C658" s="22" t="s">
        <v>123</v>
      </c>
      <c r="D658" s="16"/>
      <c r="E658" s="20" t="s">
        <v>140</v>
      </c>
      <c r="F658" s="16"/>
      <c r="G658" s="14"/>
      <c r="H658" s="110"/>
      <c r="I658" s="16"/>
    </row>
    <row r="659" spans="2:9" s="31" customFormat="1">
      <c r="B659" s="41">
        <f t="shared" ref="B659:B663" si="66">+B658+0.01</f>
        <v>1.01</v>
      </c>
      <c r="C659" s="18" t="s">
        <v>97</v>
      </c>
      <c r="D659" s="16">
        <v>28</v>
      </c>
      <c r="E659" s="20" t="s">
        <v>13</v>
      </c>
      <c r="F659" s="16"/>
      <c r="G659" s="14">
        <f>ROUND(F659*D659,2)</f>
        <v>0</v>
      </c>
      <c r="H659" s="110"/>
      <c r="I659" s="16"/>
    </row>
    <row r="660" spans="2:9" s="31" customFormat="1" ht="37.5">
      <c r="B660" s="41">
        <f t="shared" si="66"/>
        <v>1.02</v>
      </c>
      <c r="C660" s="18" t="s">
        <v>1506</v>
      </c>
      <c r="D660" s="16">
        <v>379.87</v>
      </c>
      <c r="E660" s="20" t="s">
        <v>14</v>
      </c>
      <c r="F660" s="16"/>
      <c r="G660" s="14">
        <f>ROUND(F660*D660,2)</f>
        <v>0</v>
      </c>
      <c r="H660" s="21"/>
      <c r="I660" s="16"/>
    </row>
    <row r="661" spans="2:9" s="31" customFormat="1">
      <c r="B661" s="41">
        <f t="shared" si="66"/>
        <v>1.03</v>
      </c>
      <c r="C661" s="18" t="s">
        <v>377</v>
      </c>
      <c r="D661" s="16">
        <v>284.97000000000003</v>
      </c>
      <c r="E661" s="20" t="s">
        <v>15</v>
      </c>
      <c r="F661" s="16"/>
      <c r="G661" s="14">
        <f>ROUND(F661*D661,2)</f>
        <v>0</v>
      </c>
      <c r="H661" s="21"/>
      <c r="I661" s="16"/>
    </row>
    <row r="662" spans="2:9" s="31" customFormat="1">
      <c r="B662" s="41">
        <f t="shared" si="66"/>
        <v>1.04</v>
      </c>
      <c r="C662" s="248" t="s">
        <v>1565</v>
      </c>
      <c r="D662" s="238">
        <v>39.200000000000003</v>
      </c>
      <c r="E662" s="20" t="s">
        <v>15</v>
      </c>
      <c r="F662" s="238"/>
      <c r="G662" s="14">
        <f>ROUND(F662*D662,2)</f>
        <v>0</v>
      </c>
      <c r="H662" s="118"/>
      <c r="I662" s="16"/>
    </row>
    <row r="663" spans="2:9" s="31" customFormat="1">
      <c r="B663" s="41">
        <f t="shared" si="66"/>
        <v>1.05</v>
      </c>
      <c r="C663" s="18" t="s">
        <v>98</v>
      </c>
      <c r="D663" s="16">
        <v>1</v>
      </c>
      <c r="E663" s="20" t="s">
        <v>28</v>
      </c>
      <c r="F663" s="16"/>
      <c r="G663" s="14">
        <f>ROUND(F663*D663,2)</f>
        <v>0</v>
      </c>
      <c r="H663" s="21"/>
      <c r="I663" s="16"/>
    </row>
    <row r="664" spans="2:9" s="31" customFormat="1">
      <c r="B664" s="41"/>
      <c r="C664" s="18"/>
      <c r="D664" s="16"/>
      <c r="E664" s="20" t="s">
        <v>140</v>
      </c>
      <c r="F664" s="16"/>
      <c r="G664" s="32"/>
      <c r="H664" s="21">
        <f>SUM(G658:G663)</f>
        <v>0</v>
      </c>
      <c r="I664" s="16"/>
    </row>
    <row r="665" spans="2:9" s="31" customFormat="1">
      <c r="B665" s="39">
        <v>2</v>
      </c>
      <c r="C665" s="22" t="s">
        <v>122</v>
      </c>
      <c r="D665" s="16"/>
      <c r="E665" s="20"/>
      <c r="F665" s="16"/>
      <c r="G665" s="14"/>
      <c r="H665" s="21"/>
      <c r="I665" s="16"/>
    </row>
    <row r="666" spans="2:9" s="31" customFormat="1">
      <c r="B666" s="41">
        <f t="shared" ref="B666:B672" si="67">+B665+0.01</f>
        <v>2.0099999999999998</v>
      </c>
      <c r="C666" s="18" t="s">
        <v>198</v>
      </c>
      <c r="D666" s="16">
        <v>1</v>
      </c>
      <c r="E666" s="20" t="s">
        <v>28</v>
      </c>
      <c r="F666" s="16"/>
      <c r="G666" s="14">
        <f t="shared" ref="G666:G672" si="68">ROUND(F666*D666,2)</f>
        <v>0</v>
      </c>
      <c r="H666" s="118"/>
      <c r="I666" s="138"/>
    </row>
    <row r="667" spans="2:9" s="31" customFormat="1">
      <c r="B667" s="41">
        <f t="shared" si="67"/>
        <v>2.0199999999999996</v>
      </c>
      <c r="C667" s="18" t="s">
        <v>196</v>
      </c>
      <c r="D667" s="16">
        <v>1974.86</v>
      </c>
      <c r="E667" s="20" t="s">
        <v>14</v>
      </c>
      <c r="F667" s="16"/>
      <c r="G667" s="14">
        <f t="shared" si="68"/>
        <v>0</v>
      </c>
      <c r="H667" s="21"/>
      <c r="I667" s="138"/>
    </row>
    <row r="668" spans="2:9" s="31" customFormat="1">
      <c r="B668" s="41">
        <f t="shared" si="67"/>
        <v>2.0299999999999994</v>
      </c>
      <c r="C668" s="18" t="s">
        <v>298</v>
      </c>
      <c r="D668" s="16">
        <f>+D667</f>
        <v>1974.86</v>
      </c>
      <c r="E668" s="20" t="s">
        <v>14</v>
      </c>
      <c r="F668" s="16"/>
      <c r="G668" s="14">
        <f t="shared" si="68"/>
        <v>0</v>
      </c>
      <c r="H668" s="21"/>
      <c r="I668" s="109"/>
    </row>
    <row r="669" spans="2:9" s="31" customFormat="1">
      <c r="B669" s="41">
        <f t="shared" si="67"/>
        <v>2.0399999999999991</v>
      </c>
      <c r="C669" s="18" t="s">
        <v>197</v>
      </c>
      <c r="D669" s="16">
        <v>98.65</v>
      </c>
      <c r="E669" s="20" t="s">
        <v>15</v>
      </c>
      <c r="F669" s="16"/>
      <c r="G669" s="14">
        <f t="shared" si="68"/>
        <v>0</v>
      </c>
      <c r="H669" s="21"/>
      <c r="I669" s="109"/>
    </row>
    <row r="670" spans="2:9" s="31" customFormat="1">
      <c r="B670" s="41">
        <f t="shared" si="67"/>
        <v>2.0499999999999989</v>
      </c>
      <c r="C670" s="18" t="s">
        <v>342</v>
      </c>
      <c r="D670" s="16">
        <v>653</v>
      </c>
      <c r="E670" s="20" t="s">
        <v>15</v>
      </c>
      <c r="F670" s="16"/>
      <c r="G670" s="14">
        <f t="shared" si="68"/>
        <v>0</v>
      </c>
      <c r="H670" s="21"/>
      <c r="I670" s="16"/>
    </row>
    <row r="671" spans="2:9" s="31" customFormat="1">
      <c r="B671" s="41">
        <f>+B670+0.01</f>
        <v>2.0599999999999987</v>
      </c>
      <c r="C671" s="18" t="s">
        <v>347</v>
      </c>
      <c r="D671" s="16">
        <f>+D668</f>
        <v>1974.86</v>
      </c>
      <c r="E671" s="20" t="s">
        <v>14</v>
      </c>
      <c r="F671" s="16"/>
      <c r="G671" s="14">
        <f t="shared" si="68"/>
        <v>0</v>
      </c>
      <c r="H671" s="21"/>
      <c r="I671" s="16"/>
    </row>
    <row r="672" spans="2:9" s="31" customFormat="1">
      <c r="B672" s="41">
        <f t="shared" si="67"/>
        <v>2.0699999999999985</v>
      </c>
      <c r="C672" s="18" t="s">
        <v>198</v>
      </c>
      <c r="D672" s="16">
        <v>10</v>
      </c>
      <c r="E672" s="20" t="s">
        <v>199</v>
      </c>
      <c r="F672" s="16"/>
      <c r="G672" s="14">
        <f t="shared" si="68"/>
        <v>0</v>
      </c>
      <c r="H672" s="21"/>
      <c r="I672" s="115"/>
    </row>
    <row r="673" spans="2:9" s="31" customFormat="1">
      <c r="B673" s="41"/>
      <c r="C673" s="18"/>
      <c r="D673" s="16"/>
      <c r="E673" s="20"/>
      <c r="F673" s="16"/>
      <c r="G673" s="14"/>
      <c r="H673" s="21">
        <f>SUM(G666:G672)</f>
        <v>0</v>
      </c>
      <c r="I673" s="16"/>
    </row>
    <row r="674" spans="2:9" s="31" customFormat="1">
      <c r="B674" s="39">
        <v>3</v>
      </c>
      <c r="C674" s="22" t="s">
        <v>121</v>
      </c>
      <c r="D674" s="16"/>
      <c r="E674" s="20" t="s">
        <v>140</v>
      </c>
      <c r="F674" s="16"/>
      <c r="G674" s="14"/>
      <c r="H674" s="21"/>
      <c r="I674" s="16"/>
    </row>
    <row r="675" spans="2:9" s="31" customFormat="1">
      <c r="B675" s="39"/>
      <c r="C675" s="437" t="s">
        <v>200</v>
      </c>
      <c r="D675" s="16"/>
      <c r="E675" s="20"/>
      <c r="F675" s="16"/>
      <c r="G675" s="14"/>
      <c r="H675" s="21"/>
      <c r="I675" s="16"/>
    </row>
    <row r="676" spans="2:9" s="31" customFormat="1">
      <c r="B676" s="41">
        <f>+B674+0.01</f>
        <v>3.01</v>
      </c>
      <c r="C676" s="438" t="s">
        <v>201</v>
      </c>
      <c r="D676" s="427">
        <v>15</v>
      </c>
      <c r="E676" s="20" t="s">
        <v>13</v>
      </c>
      <c r="F676" s="16"/>
      <c r="G676" s="14">
        <f t="shared" ref="G676:G686" si="69">ROUND(F676*D676,2)</f>
        <v>0</v>
      </c>
      <c r="H676" s="21"/>
      <c r="I676" s="115"/>
    </row>
    <row r="677" spans="2:9" s="31" customFormat="1">
      <c r="B677" s="41">
        <f t="shared" ref="B677:B703" si="70">+B676+0.01</f>
        <v>3.0199999999999996</v>
      </c>
      <c r="C677" s="438" t="s">
        <v>311</v>
      </c>
      <c r="D677" s="427">
        <v>8</v>
      </c>
      <c r="E677" s="20" t="s">
        <v>13</v>
      </c>
      <c r="F677" s="16"/>
      <c r="G677" s="14">
        <f t="shared" si="69"/>
        <v>0</v>
      </c>
      <c r="H677" s="21"/>
      <c r="I677" s="16"/>
    </row>
    <row r="678" spans="2:9" s="31" customFormat="1">
      <c r="B678" s="41">
        <f t="shared" si="70"/>
        <v>3.0299999999999994</v>
      </c>
      <c r="C678" s="438" t="s">
        <v>202</v>
      </c>
      <c r="D678" s="427">
        <v>12</v>
      </c>
      <c r="E678" s="20" t="s">
        <v>13</v>
      </c>
      <c r="F678" s="16"/>
      <c r="G678" s="14">
        <f t="shared" si="69"/>
        <v>0</v>
      </c>
      <c r="H678" s="21"/>
      <c r="I678" s="16"/>
    </row>
    <row r="679" spans="2:9" s="31" customFormat="1">
      <c r="B679" s="41">
        <f t="shared" si="70"/>
        <v>3.0399999999999991</v>
      </c>
      <c r="C679" s="438" t="s">
        <v>203</v>
      </c>
      <c r="D679" s="427">
        <v>60</v>
      </c>
      <c r="E679" s="20" t="s">
        <v>13</v>
      </c>
      <c r="F679" s="16"/>
      <c r="G679" s="14">
        <f t="shared" si="69"/>
        <v>0</v>
      </c>
      <c r="H679" s="21"/>
      <c r="I679" s="16"/>
    </row>
    <row r="680" spans="2:9" s="31" customFormat="1">
      <c r="B680" s="41">
        <f t="shared" si="70"/>
        <v>3.0499999999999989</v>
      </c>
      <c r="C680" s="438" t="s">
        <v>204</v>
      </c>
      <c r="D680" s="427">
        <v>4</v>
      </c>
      <c r="E680" s="20" t="s">
        <v>13</v>
      </c>
      <c r="F680" s="16"/>
      <c r="G680" s="14">
        <f t="shared" si="69"/>
        <v>0</v>
      </c>
      <c r="H680" s="21"/>
      <c r="I680" s="16"/>
    </row>
    <row r="681" spans="2:9" s="31" customFormat="1">
      <c r="B681" s="41">
        <f t="shared" si="70"/>
        <v>3.0599999999999987</v>
      </c>
      <c r="C681" s="438" t="s">
        <v>205</v>
      </c>
      <c r="D681" s="427">
        <v>8</v>
      </c>
      <c r="E681" s="20" t="s">
        <v>13</v>
      </c>
      <c r="F681" s="16"/>
      <c r="G681" s="14">
        <f t="shared" si="69"/>
        <v>0</v>
      </c>
      <c r="H681" s="21"/>
      <c r="I681" s="16"/>
    </row>
    <row r="682" spans="2:9" s="31" customFormat="1">
      <c r="B682" s="41">
        <f t="shared" si="70"/>
        <v>3.0699999999999985</v>
      </c>
      <c r="C682" s="438" t="s">
        <v>206</v>
      </c>
      <c r="D682" s="427">
        <v>4</v>
      </c>
      <c r="E682" s="20" t="s">
        <v>13</v>
      </c>
      <c r="F682" s="16"/>
      <c r="G682" s="14">
        <f t="shared" si="69"/>
        <v>0</v>
      </c>
      <c r="H682" s="21"/>
      <c r="I682" s="16"/>
    </row>
    <row r="683" spans="2:9" s="31" customFormat="1">
      <c r="B683" s="41">
        <f t="shared" si="70"/>
        <v>3.0799999999999983</v>
      </c>
      <c r="C683" s="438" t="s">
        <v>207</v>
      </c>
      <c r="D683" s="427">
        <v>10</v>
      </c>
      <c r="E683" s="20" t="s">
        <v>13</v>
      </c>
      <c r="F683" s="16"/>
      <c r="G683" s="14">
        <f t="shared" si="69"/>
        <v>0</v>
      </c>
      <c r="H683" s="21"/>
      <c r="I683" s="16"/>
    </row>
    <row r="684" spans="2:9" s="31" customFormat="1">
      <c r="B684" s="41">
        <f t="shared" si="70"/>
        <v>3.0899999999999981</v>
      </c>
      <c r="C684" s="438" t="s">
        <v>312</v>
      </c>
      <c r="D684" s="427">
        <v>2</v>
      </c>
      <c r="E684" s="20" t="s">
        <v>13</v>
      </c>
      <c r="F684" s="16"/>
      <c r="G684" s="14">
        <f t="shared" si="69"/>
        <v>0</v>
      </c>
      <c r="H684" s="21"/>
      <c r="I684" s="16"/>
    </row>
    <row r="685" spans="2:9" s="31" customFormat="1">
      <c r="B685" s="41">
        <f t="shared" si="70"/>
        <v>3.0999999999999979</v>
      </c>
      <c r="C685" s="438" t="s">
        <v>313</v>
      </c>
      <c r="D685" s="427">
        <v>3</v>
      </c>
      <c r="E685" s="20" t="s">
        <v>13</v>
      </c>
      <c r="F685" s="16"/>
      <c r="G685" s="14">
        <f t="shared" si="69"/>
        <v>0</v>
      </c>
      <c r="H685" s="21"/>
      <c r="I685" s="16"/>
    </row>
    <row r="686" spans="2:9" s="31" customFormat="1">
      <c r="B686" s="41">
        <f t="shared" si="70"/>
        <v>3.1099999999999977</v>
      </c>
      <c r="C686" s="438" t="s">
        <v>208</v>
      </c>
      <c r="D686" s="427">
        <v>1</v>
      </c>
      <c r="E686" s="20" t="s">
        <v>13</v>
      </c>
      <c r="F686" s="16"/>
      <c r="G686" s="14">
        <f t="shared" si="69"/>
        <v>0</v>
      </c>
      <c r="H686" s="21"/>
      <c r="I686" s="16"/>
    </row>
    <row r="687" spans="2:9" s="31" customFormat="1">
      <c r="C687" s="437" t="s">
        <v>209</v>
      </c>
      <c r="D687" s="427"/>
      <c r="E687" s="439"/>
      <c r="F687" s="16"/>
      <c r="G687" s="14"/>
      <c r="H687" s="21"/>
      <c r="I687" s="16"/>
    </row>
    <row r="688" spans="2:9" s="31" customFormat="1">
      <c r="B688" s="41">
        <f>+B686+0.01</f>
        <v>3.1199999999999974</v>
      </c>
      <c r="C688" s="438" t="s">
        <v>210</v>
      </c>
      <c r="D688" s="427">
        <v>350</v>
      </c>
      <c r="E688" s="20" t="s">
        <v>13</v>
      </c>
      <c r="F688" s="16"/>
      <c r="G688" s="14">
        <f>ROUND(F688*D688,2)</f>
        <v>0</v>
      </c>
      <c r="H688" s="21"/>
      <c r="I688" s="16"/>
    </row>
    <row r="689" spans="2:9" s="31" customFormat="1">
      <c r="B689" s="41">
        <f t="shared" si="70"/>
        <v>3.1299999999999972</v>
      </c>
      <c r="C689" s="438" t="s">
        <v>211</v>
      </c>
      <c r="D689" s="427">
        <v>140</v>
      </c>
      <c r="E689" s="20" t="s">
        <v>13</v>
      </c>
      <c r="F689" s="16"/>
      <c r="G689" s="14">
        <f>ROUND(F689*D689,2)</f>
        <v>0</v>
      </c>
      <c r="H689" s="21"/>
      <c r="I689" s="16"/>
    </row>
    <row r="690" spans="2:9" s="31" customFormat="1">
      <c r="B690" s="41">
        <f t="shared" si="70"/>
        <v>3.139999999999997</v>
      </c>
      <c r="C690" s="438" t="s">
        <v>212</v>
      </c>
      <c r="D690" s="427">
        <v>90</v>
      </c>
      <c r="E690" s="20" t="s">
        <v>13</v>
      </c>
      <c r="F690" s="16"/>
      <c r="G690" s="14">
        <f>ROUND(F690*D690,2)</f>
        <v>0</v>
      </c>
      <c r="H690" s="21"/>
      <c r="I690" s="16"/>
    </row>
    <row r="691" spans="2:9" s="31" customFormat="1">
      <c r="B691" s="41">
        <f t="shared" ref="B691:B693" si="71">+B689+0.01</f>
        <v>3.139999999999997</v>
      </c>
      <c r="C691" s="438" t="s">
        <v>213</v>
      </c>
      <c r="D691" s="427">
        <v>80</v>
      </c>
      <c r="E691" s="20" t="s">
        <v>13</v>
      </c>
      <c r="F691" s="16"/>
      <c r="G691" s="14">
        <f>ROUND(F691*D691,2)</f>
        <v>0</v>
      </c>
      <c r="H691" s="21"/>
      <c r="I691" s="16"/>
    </row>
    <row r="692" spans="2:9" s="31" customFormat="1">
      <c r="B692" s="41"/>
      <c r="C692" s="437" t="s">
        <v>74</v>
      </c>
      <c r="D692" s="427"/>
      <c r="E692" s="439"/>
      <c r="F692" s="16"/>
      <c r="G692" s="14"/>
      <c r="H692" s="21"/>
      <c r="I692" s="16"/>
    </row>
    <row r="693" spans="2:9" s="31" customFormat="1">
      <c r="B693" s="41">
        <f t="shared" si="71"/>
        <v>3.1499999999999968</v>
      </c>
      <c r="C693" s="438" t="s">
        <v>214</v>
      </c>
      <c r="D693" s="427">
        <v>1200</v>
      </c>
      <c r="E693" s="439" t="s">
        <v>14</v>
      </c>
      <c r="F693" s="16"/>
      <c r="G693" s="14">
        <f>ROUND(F693*D693,2)</f>
        <v>0</v>
      </c>
      <c r="H693" s="21"/>
      <c r="I693" s="16"/>
    </row>
    <row r="694" spans="2:9" s="31" customFormat="1">
      <c r="B694" s="41">
        <f t="shared" si="70"/>
        <v>3.1599999999999966</v>
      </c>
      <c r="C694" s="438" t="s">
        <v>215</v>
      </c>
      <c r="D694" s="427">
        <v>1</v>
      </c>
      <c r="E694" s="439" t="s">
        <v>28</v>
      </c>
      <c r="F694" s="16"/>
      <c r="G694" s="14">
        <f>ROUND(F694*D694,2)</f>
        <v>0</v>
      </c>
      <c r="H694" s="21"/>
      <c r="I694" s="16"/>
    </row>
    <row r="695" spans="2:9" s="31" customFormat="1">
      <c r="B695" s="41">
        <f t="shared" si="70"/>
        <v>3.1699999999999964</v>
      </c>
      <c r="C695" s="438" t="s">
        <v>216</v>
      </c>
      <c r="D695" s="427">
        <v>1</v>
      </c>
      <c r="E695" s="439" t="s">
        <v>28</v>
      </c>
      <c r="F695" s="16"/>
      <c r="G695" s="14">
        <f>ROUND(F695*D695,2)</f>
        <v>0</v>
      </c>
      <c r="H695" s="21"/>
      <c r="I695" s="16"/>
    </row>
    <row r="696" spans="2:9" s="31" customFormat="1">
      <c r="B696" s="41">
        <f t="shared" si="70"/>
        <v>3.1799999999999962</v>
      </c>
      <c r="C696" s="438" t="s">
        <v>217</v>
      </c>
      <c r="D696" s="427">
        <v>1</v>
      </c>
      <c r="E696" s="20" t="s">
        <v>13</v>
      </c>
      <c r="F696" s="16"/>
      <c r="G696" s="14">
        <f>ROUND(F696*D696,2)</f>
        <v>0</v>
      </c>
      <c r="H696" s="21"/>
      <c r="I696" s="16"/>
    </row>
    <row r="697" spans="2:9" s="31" customFormat="1">
      <c r="B697" s="41"/>
      <c r="C697" s="437" t="s">
        <v>218</v>
      </c>
      <c r="D697" s="427"/>
      <c r="E697" s="439"/>
      <c r="F697" s="16"/>
      <c r="G697" s="14"/>
      <c r="H697" s="21"/>
      <c r="I697" s="16"/>
    </row>
    <row r="698" spans="2:9" s="31" customFormat="1">
      <c r="B698" s="41">
        <f>+B696+0.01</f>
        <v>3.1899999999999959</v>
      </c>
      <c r="C698" s="438" t="s">
        <v>99</v>
      </c>
      <c r="D698" s="427">
        <v>100</v>
      </c>
      <c r="E698" s="439" t="s">
        <v>18</v>
      </c>
      <c r="F698" s="16"/>
      <c r="G698" s="14">
        <f t="shared" ref="G698:G703" si="72">ROUND(F698*D698,2)</f>
        <v>0</v>
      </c>
      <c r="H698" s="21"/>
      <c r="I698" s="16"/>
    </row>
    <row r="699" spans="2:9" s="31" customFormat="1">
      <c r="B699" s="41">
        <f t="shared" si="70"/>
        <v>3.1999999999999957</v>
      </c>
      <c r="C699" s="438" t="s">
        <v>219</v>
      </c>
      <c r="D699" s="427">
        <v>1</v>
      </c>
      <c r="E699" s="20" t="s">
        <v>220</v>
      </c>
      <c r="F699" s="16"/>
      <c r="G699" s="14">
        <f t="shared" si="72"/>
        <v>0</v>
      </c>
      <c r="H699" s="21"/>
      <c r="I699" s="16"/>
    </row>
    <row r="700" spans="2:9" s="31" customFormat="1">
      <c r="B700" s="41">
        <f t="shared" si="70"/>
        <v>3.2099999999999955</v>
      </c>
      <c r="C700" s="438" t="s">
        <v>40</v>
      </c>
      <c r="D700" s="427">
        <v>6</v>
      </c>
      <c r="E700" s="439" t="s">
        <v>18</v>
      </c>
      <c r="F700" s="16"/>
      <c r="G700" s="14">
        <f t="shared" si="72"/>
        <v>0</v>
      </c>
      <c r="H700" s="21"/>
      <c r="I700" s="16"/>
    </row>
    <row r="701" spans="2:9" s="31" customFormat="1">
      <c r="B701" s="41">
        <f t="shared" si="70"/>
        <v>3.2199999999999953</v>
      </c>
      <c r="C701" s="438" t="s">
        <v>221</v>
      </c>
      <c r="D701" s="427">
        <v>1</v>
      </c>
      <c r="E701" s="439" t="s">
        <v>28</v>
      </c>
      <c r="F701" s="16"/>
      <c r="G701" s="14">
        <f t="shared" si="72"/>
        <v>0</v>
      </c>
      <c r="H701" s="21"/>
      <c r="I701" s="16"/>
    </row>
    <row r="702" spans="2:9" s="31" customFormat="1">
      <c r="B702" s="41">
        <f t="shared" si="70"/>
        <v>3.2299999999999951</v>
      </c>
      <c r="C702" s="438" t="s">
        <v>222</v>
      </c>
      <c r="D702" s="427">
        <v>9</v>
      </c>
      <c r="E702" s="439" t="s">
        <v>220</v>
      </c>
      <c r="F702" s="16"/>
      <c r="G702" s="14">
        <f t="shared" si="72"/>
        <v>0</v>
      </c>
      <c r="H702" s="21"/>
      <c r="I702" s="16"/>
    </row>
    <row r="703" spans="2:9" s="31" customFormat="1">
      <c r="B703" s="41">
        <f t="shared" si="70"/>
        <v>3.2399999999999949</v>
      </c>
      <c r="C703" s="438" t="s">
        <v>223</v>
      </c>
      <c r="D703" s="427">
        <v>24</v>
      </c>
      <c r="E703" s="20" t="s">
        <v>13</v>
      </c>
      <c r="F703" s="16"/>
      <c r="G703" s="14">
        <f t="shared" si="72"/>
        <v>0</v>
      </c>
      <c r="H703" s="21"/>
      <c r="I703" s="16"/>
    </row>
    <row r="704" spans="2:9" s="31" customFormat="1">
      <c r="C704" s="437" t="s">
        <v>0</v>
      </c>
      <c r="D704" s="427"/>
      <c r="E704" s="439"/>
      <c r="F704" s="16"/>
      <c r="G704" s="14"/>
      <c r="H704" s="21"/>
      <c r="I704" s="16"/>
    </row>
    <row r="705" spans="2:9" s="31" customFormat="1">
      <c r="B705" s="41">
        <f>+B703+0.01</f>
        <v>3.2499999999999947</v>
      </c>
      <c r="C705" s="438" t="s">
        <v>299</v>
      </c>
      <c r="D705" s="427">
        <v>1</v>
      </c>
      <c r="E705" s="20" t="s">
        <v>13</v>
      </c>
      <c r="F705" s="16"/>
      <c r="G705" s="14">
        <f>ROUND(F705*D705,2)</f>
        <v>0</v>
      </c>
      <c r="H705" s="21"/>
      <c r="I705" s="16"/>
    </row>
    <row r="706" spans="2:9" s="31" customFormat="1">
      <c r="B706" s="39"/>
      <c r="C706" s="22"/>
      <c r="D706" s="16"/>
      <c r="E706" s="20"/>
      <c r="F706" s="16"/>
      <c r="G706" s="14"/>
      <c r="H706" s="21">
        <f>SUM(G676:G705)</f>
        <v>0</v>
      </c>
      <c r="I706" s="16"/>
    </row>
    <row r="707" spans="2:9" s="31" customFormat="1">
      <c r="B707" s="39">
        <v>4</v>
      </c>
      <c r="C707" s="22" t="s">
        <v>120</v>
      </c>
      <c r="D707" s="16"/>
      <c r="E707" s="20" t="s">
        <v>140</v>
      </c>
      <c r="F707" s="16"/>
      <c r="G707" s="14"/>
      <c r="H707" s="21"/>
      <c r="I707" s="16"/>
    </row>
    <row r="708" spans="2:9" s="31" customFormat="1">
      <c r="B708" s="41"/>
      <c r="C708" s="22" t="s">
        <v>100</v>
      </c>
      <c r="D708" s="16"/>
      <c r="E708" s="20"/>
      <c r="F708" s="16"/>
      <c r="G708" s="14"/>
      <c r="H708" s="21"/>
      <c r="I708" s="16"/>
    </row>
    <row r="709" spans="2:9" s="31" customFormat="1">
      <c r="B709" s="41">
        <f>+B707+0.01</f>
        <v>4.01</v>
      </c>
      <c r="C709" s="18" t="s">
        <v>1702</v>
      </c>
      <c r="D709" s="16">
        <v>273.38</v>
      </c>
      <c r="E709" s="20" t="s">
        <v>18</v>
      </c>
      <c r="F709" s="16"/>
      <c r="G709" s="14">
        <f t="shared" ref="G709:G721" si="73">ROUND(F709*D709,2)</f>
        <v>0</v>
      </c>
      <c r="H709" s="21"/>
      <c r="I709" s="16"/>
    </row>
    <row r="710" spans="2:9" s="31" customFormat="1">
      <c r="B710" s="41">
        <f t="shared" ref="B710:B712" si="74">+B709+0.01</f>
        <v>4.0199999999999996</v>
      </c>
      <c r="C710" s="18" t="s">
        <v>1703</v>
      </c>
      <c r="D710" s="16">
        <v>145.54</v>
      </c>
      <c r="E710" s="20" t="s">
        <v>18</v>
      </c>
      <c r="F710" s="16"/>
      <c r="G710" s="14">
        <f t="shared" si="73"/>
        <v>0</v>
      </c>
      <c r="H710" s="21"/>
      <c r="I710" s="16"/>
    </row>
    <row r="711" spans="2:9" s="31" customFormat="1">
      <c r="B711" s="41">
        <f t="shared" si="74"/>
        <v>4.0299999999999994</v>
      </c>
      <c r="C711" s="18" t="s">
        <v>300</v>
      </c>
      <c r="D711" s="16">
        <v>234.29</v>
      </c>
      <c r="E711" s="20" t="s">
        <v>18</v>
      </c>
      <c r="F711" s="16"/>
      <c r="G711" s="14">
        <f t="shared" si="73"/>
        <v>0</v>
      </c>
      <c r="H711" s="21"/>
      <c r="I711" s="16"/>
    </row>
    <row r="712" spans="2:9" s="31" customFormat="1">
      <c r="B712" s="41">
        <f t="shared" si="74"/>
        <v>4.0399999999999991</v>
      </c>
      <c r="C712" s="18" t="s">
        <v>147</v>
      </c>
      <c r="D712" s="16">
        <v>59.49</v>
      </c>
      <c r="E712" s="20" t="s">
        <v>18</v>
      </c>
      <c r="F712" s="16"/>
      <c r="G712" s="14">
        <f t="shared" si="73"/>
        <v>0</v>
      </c>
      <c r="H712" s="21"/>
      <c r="I712" s="16"/>
    </row>
    <row r="713" spans="2:9" s="31" customFormat="1">
      <c r="B713" s="41">
        <f>+B712+0.01</f>
        <v>4.0499999999999989</v>
      </c>
      <c r="C713" s="18" t="s">
        <v>1255</v>
      </c>
      <c r="D713" s="16">
        <v>48.57</v>
      </c>
      <c r="E713" s="20" t="s">
        <v>18</v>
      </c>
      <c r="F713" s="16"/>
      <c r="G713" s="14">
        <f t="shared" si="73"/>
        <v>0</v>
      </c>
      <c r="H713" s="21"/>
      <c r="I713" s="16"/>
    </row>
    <row r="714" spans="2:9" s="31" customFormat="1" ht="37.5" customHeight="1">
      <c r="B714" s="41">
        <f t="shared" ref="B714:B721" si="75">+B713+0.01</f>
        <v>4.0599999999999987</v>
      </c>
      <c r="C714" s="18" t="s">
        <v>1254</v>
      </c>
      <c r="D714" s="16">
        <v>23.33</v>
      </c>
      <c r="E714" s="20" t="s">
        <v>18</v>
      </c>
      <c r="F714" s="16"/>
      <c r="G714" s="14">
        <f t="shared" si="73"/>
        <v>0</v>
      </c>
      <c r="H714" s="21"/>
      <c r="I714" s="16"/>
    </row>
    <row r="715" spans="2:9" s="31" customFormat="1">
      <c r="B715" s="41">
        <f t="shared" si="75"/>
        <v>4.0699999999999985</v>
      </c>
      <c r="C715" s="18" t="s">
        <v>1584</v>
      </c>
      <c r="D715" s="16">
        <f>+(0.35*0.35*2.5)*2</f>
        <v>0.61249999999999993</v>
      </c>
      <c r="E715" s="20" t="s">
        <v>18</v>
      </c>
      <c r="F715" s="16"/>
      <c r="G715" s="14">
        <f t="shared" ref="G715" si="76">ROUND(F715*D715,2)</f>
        <v>0</v>
      </c>
      <c r="H715" s="21"/>
      <c r="I715" s="16"/>
    </row>
    <row r="716" spans="2:9" s="31" customFormat="1">
      <c r="B716" s="41">
        <f t="shared" si="75"/>
        <v>4.0799999999999983</v>
      </c>
      <c r="C716" s="18" t="s">
        <v>1585</v>
      </c>
      <c r="D716" s="16">
        <v>122.35</v>
      </c>
      <c r="E716" s="20" t="s">
        <v>14</v>
      </c>
      <c r="F716" s="16"/>
      <c r="G716" s="14">
        <f t="shared" si="73"/>
        <v>0</v>
      </c>
      <c r="H716" s="21"/>
      <c r="I716" s="16"/>
    </row>
    <row r="717" spans="2:9" s="31" customFormat="1">
      <c r="B717" s="41">
        <f t="shared" si="75"/>
        <v>4.0899999999999981</v>
      </c>
      <c r="C717" s="18" t="s">
        <v>1253</v>
      </c>
      <c r="D717" s="16">
        <f>29.6+0.339</f>
        <v>29.939</v>
      </c>
      <c r="E717" s="20" t="s">
        <v>18</v>
      </c>
      <c r="F717" s="16"/>
      <c r="G717" s="14">
        <f t="shared" si="73"/>
        <v>0</v>
      </c>
      <c r="H717" s="21"/>
      <c r="I717" s="16"/>
    </row>
    <row r="718" spans="2:9" s="31" customFormat="1">
      <c r="B718" s="41">
        <f t="shared" si="75"/>
        <v>4.0999999999999979</v>
      </c>
      <c r="C718" s="18" t="s">
        <v>84</v>
      </c>
      <c r="D718" s="16">
        <v>917.82</v>
      </c>
      <c r="E718" s="20" t="s">
        <v>14</v>
      </c>
      <c r="F718" s="16"/>
      <c r="G718" s="14">
        <f t="shared" si="73"/>
        <v>0</v>
      </c>
      <c r="H718" s="21"/>
      <c r="I718" s="16"/>
    </row>
    <row r="719" spans="2:9" s="31" customFormat="1">
      <c r="B719" s="41">
        <f t="shared" si="75"/>
        <v>4.1099999999999977</v>
      </c>
      <c r="C719" s="18" t="s">
        <v>19</v>
      </c>
      <c r="D719" s="16">
        <f>984.91+22.6</f>
        <v>1007.51</v>
      </c>
      <c r="E719" s="20" t="s">
        <v>15</v>
      </c>
      <c r="F719" s="16"/>
      <c r="G719" s="14">
        <f t="shared" si="73"/>
        <v>0</v>
      </c>
      <c r="H719" s="21"/>
      <c r="I719" s="16"/>
    </row>
    <row r="720" spans="2:9" s="31" customFormat="1">
      <c r="B720" s="41">
        <f t="shared" si="75"/>
        <v>4.1199999999999974</v>
      </c>
      <c r="C720" s="18" t="s">
        <v>224</v>
      </c>
      <c r="D720" s="16">
        <v>734.20659999999998</v>
      </c>
      <c r="E720" s="20" t="s">
        <v>14</v>
      </c>
      <c r="F720" s="16"/>
      <c r="G720" s="14">
        <f t="shared" si="73"/>
        <v>0</v>
      </c>
      <c r="H720" s="21"/>
      <c r="I720" s="16"/>
    </row>
    <row r="721" spans="2:9" s="31" customFormat="1">
      <c r="B721" s="41">
        <f t="shared" si="75"/>
        <v>4.1299999999999972</v>
      </c>
      <c r="C721" s="18" t="s">
        <v>64</v>
      </c>
      <c r="D721" s="16">
        <v>1028.3440000000001</v>
      </c>
      <c r="E721" s="20" t="s">
        <v>14</v>
      </c>
      <c r="F721" s="16"/>
      <c r="G721" s="14">
        <f t="shared" si="73"/>
        <v>0</v>
      </c>
      <c r="H721" s="21"/>
      <c r="I721" s="16"/>
    </row>
    <row r="722" spans="2:9" s="31" customFormat="1">
      <c r="B722" s="41"/>
      <c r="C722" s="22" t="s">
        <v>101</v>
      </c>
      <c r="D722" s="16"/>
      <c r="E722" s="20" t="s">
        <v>140</v>
      </c>
      <c r="F722" s="16"/>
      <c r="G722" s="14"/>
      <c r="H722" s="21"/>
      <c r="I722" s="16"/>
    </row>
    <row r="723" spans="2:9" s="31" customFormat="1">
      <c r="B723" s="41">
        <f>+B721+0.01</f>
        <v>4.139999999999997</v>
      </c>
      <c r="C723" s="18" t="s">
        <v>1586</v>
      </c>
      <c r="D723" s="16">
        <v>4.84</v>
      </c>
      <c r="E723" s="20" t="s">
        <v>14</v>
      </c>
      <c r="F723" s="16"/>
      <c r="G723" s="14">
        <f>ROUND(F723*D723,2)</f>
        <v>0</v>
      </c>
      <c r="H723" s="21"/>
      <c r="I723" s="16"/>
    </row>
    <row r="724" spans="2:9" s="31" customFormat="1" ht="19.5" customHeight="1">
      <c r="B724" s="41">
        <f t="shared" ref="B724:B732" si="77">+B723+0.01</f>
        <v>4.1499999999999968</v>
      </c>
      <c r="C724" s="18" t="s">
        <v>1587</v>
      </c>
      <c r="D724" s="16">
        <v>15.85</v>
      </c>
      <c r="E724" s="20" t="s">
        <v>14</v>
      </c>
      <c r="F724" s="16"/>
      <c r="G724" s="14">
        <f>ROUND(F724*D724,2)</f>
        <v>0</v>
      </c>
      <c r="H724" s="21"/>
      <c r="I724" s="16"/>
    </row>
    <row r="725" spans="2:9" s="31" customFormat="1" ht="19.5" customHeight="1">
      <c r="B725" s="41">
        <f t="shared" si="77"/>
        <v>4.1599999999999966</v>
      </c>
      <c r="C725" s="18" t="s">
        <v>1588</v>
      </c>
      <c r="D725" s="16">
        <v>15.85</v>
      </c>
      <c r="E725" s="20" t="s">
        <v>14</v>
      </c>
      <c r="F725" s="16"/>
      <c r="G725" s="14">
        <f>ROUND(F725*D725,2)</f>
        <v>0</v>
      </c>
      <c r="H725" s="21"/>
      <c r="I725" s="16"/>
    </row>
    <row r="726" spans="2:9" s="31" customFormat="1" ht="21.75" customHeight="1">
      <c r="B726" s="41">
        <f t="shared" si="77"/>
        <v>4.1699999999999964</v>
      </c>
      <c r="C726" s="18" t="s">
        <v>1590</v>
      </c>
      <c r="D726" s="16">
        <v>15.85</v>
      </c>
      <c r="E726" s="20" t="s">
        <v>14</v>
      </c>
      <c r="F726" s="16"/>
      <c r="G726" s="14">
        <f>ROUND(F726*D726,2)</f>
        <v>0</v>
      </c>
      <c r="H726" s="21"/>
      <c r="I726" s="16"/>
    </row>
    <row r="727" spans="2:9" s="31" customFormat="1">
      <c r="B727" s="41">
        <f t="shared" si="77"/>
        <v>4.1799999999999962</v>
      </c>
      <c r="C727" s="18" t="s">
        <v>1589</v>
      </c>
      <c r="D727" s="16">
        <v>404</v>
      </c>
      <c r="E727" s="20" t="s">
        <v>14</v>
      </c>
      <c r="F727" s="16"/>
      <c r="G727" s="14">
        <f>ROUND(F727*D727,2)</f>
        <v>0</v>
      </c>
      <c r="H727" s="21"/>
      <c r="I727" s="16"/>
    </row>
    <row r="728" spans="2:9" s="31" customFormat="1">
      <c r="B728" s="41"/>
      <c r="C728" s="18"/>
      <c r="D728" s="16"/>
      <c r="E728" s="20" t="s">
        <v>140</v>
      </c>
      <c r="F728" s="16"/>
      <c r="G728" s="32"/>
      <c r="H728" s="21">
        <f>SUM(G707:G727)</f>
        <v>0</v>
      </c>
      <c r="I728" s="16"/>
    </row>
    <row r="729" spans="2:9" s="31" customFormat="1">
      <c r="B729" s="39">
        <v>6</v>
      </c>
      <c r="C729" s="22" t="s">
        <v>115</v>
      </c>
      <c r="D729" s="16"/>
      <c r="E729" s="20" t="s">
        <v>140</v>
      </c>
      <c r="F729" s="16"/>
      <c r="G729" s="148"/>
      <c r="H729" s="21"/>
      <c r="I729" s="16"/>
    </row>
    <row r="730" spans="2:9" s="31" customFormat="1">
      <c r="B730" s="41">
        <f t="shared" si="77"/>
        <v>6.01</v>
      </c>
      <c r="C730" s="18" t="s">
        <v>102</v>
      </c>
      <c r="D730" s="16">
        <v>1</v>
      </c>
      <c r="E730" s="20" t="s">
        <v>28</v>
      </c>
      <c r="F730" s="16"/>
      <c r="G730" s="14">
        <f>ROUND(F730*D730,2)</f>
        <v>0</v>
      </c>
      <c r="H730" s="21"/>
      <c r="I730" s="16"/>
    </row>
    <row r="731" spans="2:9" s="31" customFormat="1">
      <c r="B731" s="41">
        <f t="shared" si="77"/>
        <v>6.02</v>
      </c>
      <c r="C731" s="18" t="s">
        <v>56</v>
      </c>
      <c r="D731" s="16">
        <v>12</v>
      </c>
      <c r="E731" s="20" t="s">
        <v>141</v>
      </c>
      <c r="F731" s="16"/>
      <c r="G731" s="14">
        <f>ROUND(F731*D731,2)</f>
        <v>0</v>
      </c>
      <c r="H731" s="21"/>
      <c r="I731" s="16"/>
    </row>
    <row r="732" spans="2:9" s="31" customFormat="1">
      <c r="B732" s="41">
        <f t="shared" si="77"/>
        <v>6.0299999999999994</v>
      </c>
      <c r="C732" s="250" t="s">
        <v>225</v>
      </c>
      <c r="D732" s="16">
        <v>12</v>
      </c>
      <c r="E732" s="20" t="s">
        <v>141</v>
      </c>
      <c r="F732" s="16"/>
      <c r="G732" s="14">
        <f>ROUND(F732*D732,2)</f>
        <v>0</v>
      </c>
      <c r="H732" s="14"/>
      <c r="I732" s="16"/>
    </row>
    <row r="733" spans="2:9" s="31" customFormat="1">
      <c r="B733" s="75"/>
      <c r="C733" s="251"/>
      <c r="D733" s="18"/>
      <c r="E733" s="16" t="s">
        <v>140</v>
      </c>
      <c r="F733" s="20"/>
      <c r="G733" s="16"/>
      <c r="H733" s="21">
        <f>SUM(G729:G732)</f>
        <v>0</v>
      </c>
      <c r="I733" s="16"/>
    </row>
    <row r="734" spans="2:9" s="31" customFormat="1">
      <c r="B734" s="39">
        <v>7</v>
      </c>
      <c r="C734" s="22" t="s">
        <v>301</v>
      </c>
      <c r="D734" s="440"/>
      <c r="E734" s="435"/>
      <c r="F734" s="16"/>
      <c r="G734" s="233"/>
      <c r="H734" s="21"/>
      <c r="I734" s="16"/>
    </row>
    <row r="735" spans="2:9" s="31" customFormat="1" ht="21.75" customHeight="1">
      <c r="B735" s="41">
        <f t="shared" ref="B735:B736" si="78">+B734+0.01</f>
        <v>7.01</v>
      </c>
      <c r="C735" s="250" t="s">
        <v>309</v>
      </c>
      <c r="D735" s="16">
        <f>18*4</f>
        <v>72</v>
      </c>
      <c r="E735" s="15" t="s">
        <v>18</v>
      </c>
      <c r="F735" s="16"/>
      <c r="G735" s="14">
        <f>ROUND(F735*D735,2)</f>
        <v>0</v>
      </c>
      <c r="H735" s="21"/>
      <c r="I735" s="16"/>
    </row>
    <row r="736" spans="2:9" s="31" customFormat="1" ht="23.25" customHeight="1">
      <c r="B736" s="41">
        <f t="shared" si="78"/>
        <v>7.02</v>
      </c>
      <c r="C736" s="250" t="s">
        <v>310</v>
      </c>
      <c r="D736" s="16">
        <f>18*2</f>
        <v>36</v>
      </c>
      <c r="E736" s="15" t="s">
        <v>18</v>
      </c>
      <c r="F736" s="16"/>
      <c r="G736" s="14">
        <f>ROUND(F736*D736,2)</f>
        <v>0</v>
      </c>
      <c r="H736" s="21"/>
      <c r="I736" s="16"/>
    </row>
    <row r="737" spans="2:9" s="31" customFormat="1">
      <c r="B737" s="41"/>
      <c r="C737" s="18"/>
      <c r="D737" s="16"/>
      <c r="E737" s="20"/>
      <c r="F737" s="16"/>
      <c r="G737" s="233"/>
      <c r="H737" s="21">
        <f>SUM(G735:G736)</f>
        <v>0</v>
      </c>
      <c r="I737" s="16"/>
    </row>
    <row r="738" spans="2:9" s="31" customFormat="1">
      <c r="B738" s="39">
        <v>8</v>
      </c>
      <c r="C738" s="22" t="s">
        <v>1561</v>
      </c>
      <c r="D738" s="440"/>
      <c r="E738" s="435"/>
      <c r="F738" s="16"/>
      <c r="G738" s="233"/>
      <c r="H738" s="21"/>
      <c r="I738" s="16"/>
    </row>
    <row r="739" spans="2:9" s="31" customFormat="1">
      <c r="B739" s="41">
        <f t="shared" ref="B739:B764" si="79">+B738+0.01</f>
        <v>8.01</v>
      </c>
      <c r="C739" s="438" t="s">
        <v>1171</v>
      </c>
      <c r="D739" s="440">
        <f>0.6*1*(6.8*2+8.23*2)+(0.9*0.5*0.5)+(1.07*0.5*0.5)</f>
        <v>18.528500000000001</v>
      </c>
      <c r="E739" s="435" t="s">
        <v>18</v>
      </c>
      <c r="F739" s="16"/>
      <c r="G739" s="14">
        <f>ROUND(F739*D739,2)</f>
        <v>0</v>
      </c>
      <c r="H739" s="21"/>
      <c r="I739" s="16"/>
    </row>
    <row r="740" spans="2:9" s="31" customFormat="1">
      <c r="B740" s="41">
        <f t="shared" si="79"/>
        <v>8.02</v>
      </c>
      <c r="C740" s="438" t="s">
        <v>47</v>
      </c>
      <c r="D740" s="440">
        <f>0.4*0.7*(6.8*2+8.23*2)</f>
        <v>8.4168000000000003</v>
      </c>
      <c r="E740" s="435" t="s">
        <v>18</v>
      </c>
      <c r="F740" s="16"/>
      <c r="G740" s="14">
        <f t="shared" ref="G740:G752" si="80">ROUND(F740*D740,2)</f>
        <v>0</v>
      </c>
      <c r="H740" s="21"/>
      <c r="I740" s="16"/>
    </row>
    <row r="741" spans="2:9" s="31" customFormat="1">
      <c r="B741" s="41">
        <f t="shared" si="79"/>
        <v>8.0299999999999994</v>
      </c>
      <c r="C741" s="438" t="s">
        <v>300</v>
      </c>
      <c r="D741" s="440">
        <f>+(D739-D740)*1.3</f>
        <v>13.145210000000002</v>
      </c>
      <c r="E741" s="435" t="s">
        <v>18</v>
      </c>
      <c r="F741" s="16"/>
      <c r="G741" s="14">
        <f t="shared" si="80"/>
        <v>0</v>
      </c>
      <c r="H741" s="21"/>
      <c r="I741" s="16"/>
    </row>
    <row r="742" spans="2:9" s="31" customFormat="1">
      <c r="B742" s="41">
        <f t="shared" si="79"/>
        <v>8.0399999999999991</v>
      </c>
      <c r="C742" s="438" t="s">
        <v>1575</v>
      </c>
      <c r="D742" s="440">
        <f>0.6*0.3*(6.8*2+8.23*2)</f>
        <v>5.4108000000000001</v>
      </c>
      <c r="E742" s="435" t="s">
        <v>18</v>
      </c>
      <c r="F742" s="16"/>
      <c r="G742" s="14">
        <f t="shared" si="80"/>
        <v>0</v>
      </c>
      <c r="H742" s="21"/>
      <c r="I742" s="16"/>
    </row>
    <row r="743" spans="2:9" s="31" customFormat="1">
      <c r="B743" s="41">
        <f t="shared" si="79"/>
        <v>8.0499999999999989</v>
      </c>
      <c r="C743" s="438" t="s">
        <v>1576</v>
      </c>
      <c r="D743" s="440">
        <f>+(0.25*0.25*3.5*4)</f>
        <v>0.875</v>
      </c>
      <c r="E743" s="435" t="s">
        <v>18</v>
      </c>
      <c r="F743" s="16"/>
      <c r="G743" s="14">
        <f t="shared" si="80"/>
        <v>0</v>
      </c>
      <c r="H743" s="21"/>
      <c r="I743" s="16"/>
    </row>
    <row r="744" spans="2:9" s="31" customFormat="1">
      <c r="B744" s="41">
        <f t="shared" si="79"/>
        <v>8.0599999999999987</v>
      </c>
      <c r="C744" s="438" t="s">
        <v>1577</v>
      </c>
      <c r="D744" s="440">
        <f>+(0.2*0.2*3.5*7)</f>
        <v>0.98000000000000009</v>
      </c>
      <c r="E744" s="435" t="s">
        <v>18</v>
      </c>
      <c r="F744" s="16"/>
      <c r="G744" s="14">
        <f t="shared" si="80"/>
        <v>0</v>
      </c>
      <c r="H744" s="21"/>
    </row>
    <row r="745" spans="2:9" s="31" customFormat="1">
      <c r="B745" s="41">
        <f t="shared" si="79"/>
        <v>8.0699999999999985</v>
      </c>
      <c r="C745" s="438" t="s">
        <v>1578</v>
      </c>
      <c r="D745" s="440">
        <f>+(0.2*0.3*(6.8*2+8.23*2))</f>
        <v>1.8036000000000001</v>
      </c>
      <c r="E745" s="435" t="s">
        <v>18</v>
      </c>
      <c r="F745" s="16"/>
      <c r="G745" s="14">
        <f t="shared" si="80"/>
        <v>0</v>
      </c>
      <c r="H745" s="21"/>
    </row>
    <row r="746" spans="2:9" s="31" customFormat="1">
      <c r="B746" s="41">
        <f t="shared" si="79"/>
        <v>8.0799999999999983</v>
      </c>
      <c r="C746" s="438" t="s">
        <v>1579</v>
      </c>
      <c r="D746" s="440">
        <f>+(0.25*0.4*5.81)</f>
        <v>0.58099999999999996</v>
      </c>
      <c r="E746" s="435" t="s">
        <v>18</v>
      </c>
      <c r="F746" s="16"/>
      <c r="G746" s="14">
        <f t="shared" si="80"/>
        <v>0</v>
      </c>
      <c r="H746" s="21"/>
    </row>
    <row r="747" spans="2:9" s="31" customFormat="1">
      <c r="B747" s="41">
        <f t="shared" si="79"/>
        <v>8.0899999999999981</v>
      </c>
      <c r="C747" s="438" t="s">
        <v>1580</v>
      </c>
      <c r="D747" s="440">
        <f>+(0.25*0.45*(6.4+7.83+7.83))</f>
        <v>2.4817500000000003</v>
      </c>
      <c r="E747" s="435" t="s">
        <v>18</v>
      </c>
      <c r="F747" s="16"/>
      <c r="G747" s="14">
        <f t="shared" si="80"/>
        <v>0</v>
      </c>
      <c r="H747" s="21"/>
    </row>
    <row r="748" spans="2:9" s="31" customFormat="1">
      <c r="B748" s="41">
        <f t="shared" si="79"/>
        <v>8.0999999999999979</v>
      </c>
      <c r="C748" s="438" t="s">
        <v>1581</v>
      </c>
      <c r="D748" s="440">
        <f>+(5.61*7.03*0.15)-(0.9*0.5*0.4)-(1.07*0.5*0.4)</f>
        <v>5.5217450000000001</v>
      </c>
      <c r="E748" s="435" t="s">
        <v>18</v>
      </c>
      <c r="F748" s="16"/>
      <c r="G748" s="14">
        <f t="shared" si="80"/>
        <v>0</v>
      </c>
      <c r="H748" s="21"/>
    </row>
    <row r="749" spans="2:9" s="31" customFormat="1" ht="25.5" customHeight="1">
      <c r="B749" s="41">
        <f t="shared" si="79"/>
        <v>8.1099999999999977</v>
      </c>
      <c r="C749" s="438" t="s">
        <v>1778</v>
      </c>
      <c r="D749" s="440">
        <f>+(6.8*8.23*0.25)</f>
        <v>13.991</v>
      </c>
      <c r="E749" s="435" t="s">
        <v>18</v>
      </c>
      <c r="F749" s="16"/>
      <c r="G749" s="14">
        <f t="shared" si="80"/>
        <v>0</v>
      </c>
      <c r="H749" s="21"/>
    </row>
    <row r="750" spans="2:9" s="31" customFormat="1">
      <c r="B750" s="41">
        <f t="shared" si="79"/>
        <v>8.1199999999999974</v>
      </c>
      <c r="C750" s="438" t="s">
        <v>1582</v>
      </c>
      <c r="D750" s="440">
        <f>+(0.9*0.5*0.5)+(1.07*0.5*0.5)</f>
        <v>0.49250000000000005</v>
      </c>
      <c r="E750" s="435" t="s">
        <v>18</v>
      </c>
      <c r="F750" s="16"/>
      <c r="G750" s="14">
        <f t="shared" si="80"/>
        <v>0</v>
      </c>
      <c r="H750" s="21"/>
    </row>
    <row r="751" spans="2:9" s="31" customFormat="1">
      <c r="B751" s="41">
        <f t="shared" si="79"/>
        <v>8.1299999999999972</v>
      </c>
      <c r="C751" s="438" t="s">
        <v>1583</v>
      </c>
      <c r="D751" s="440">
        <f>8*0.25*0.25</f>
        <v>0.5</v>
      </c>
      <c r="E751" s="435" t="s">
        <v>18</v>
      </c>
      <c r="F751" s="16"/>
      <c r="G751" s="14">
        <f t="shared" si="80"/>
        <v>0</v>
      </c>
      <c r="H751" s="21"/>
    </row>
    <row r="752" spans="2:9" s="31" customFormat="1">
      <c r="B752" s="41">
        <f t="shared" si="79"/>
        <v>8.139999999999997</v>
      </c>
      <c r="C752" s="438" t="s">
        <v>1571</v>
      </c>
      <c r="D752" s="440">
        <f>+(6.4*2+7.83*2)*2.8-(2.6*2.1)-(2.6*1)</f>
        <v>71.628000000000014</v>
      </c>
      <c r="E752" s="435" t="s">
        <v>14</v>
      </c>
      <c r="F752" s="16"/>
      <c r="G752" s="14">
        <f t="shared" si="80"/>
        <v>0</v>
      </c>
      <c r="H752" s="21"/>
    </row>
    <row r="753" spans="2:8" s="31" customFormat="1">
      <c r="B753" s="41">
        <f t="shared" si="79"/>
        <v>8.1499999999999968</v>
      </c>
      <c r="C753" s="441" t="s">
        <v>41</v>
      </c>
      <c r="D753" s="440">
        <f>+D752*2</f>
        <v>143.25600000000003</v>
      </c>
      <c r="E753" s="435" t="s">
        <v>14</v>
      </c>
      <c r="F753" s="16"/>
      <c r="G753" s="14">
        <f t="shared" ref="G753:G764" si="81">ROUND(F753*D753,2)</f>
        <v>0</v>
      </c>
      <c r="H753" s="21"/>
    </row>
    <row r="754" spans="2:8" s="31" customFormat="1">
      <c r="B754" s="41">
        <f t="shared" si="79"/>
        <v>8.1599999999999966</v>
      </c>
      <c r="C754" s="441" t="s">
        <v>1572</v>
      </c>
      <c r="D754" s="440">
        <f>+D753</f>
        <v>143.25600000000003</v>
      </c>
      <c r="E754" s="435" t="s">
        <v>14</v>
      </c>
      <c r="F754" s="16"/>
      <c r="G754" s="14">
        <f t="shared" si="81"/>
        <v>0</v>
      </c>
      <c r="H754" s="21"/>
    </row>
    <row r="755" spans="2:8" s="31" customFormat="1">
      <c r="B755" s="41">
        <f t="shared" si="79"/>
        <v>8.1699999999999964</v>
      </c>
      <c r="C755" s="441" t="s">
        <v>1573</v>
      </c>
      <c r="D755" s="440">
        <f>+(0.25+0.4*2)*5.81+(0.45*2*(6.4+7.83+7.83))</f>
        <v>25.954500000000003</v>
      </c>
      <c r="E755" s="435" t="s">
        <v>14</v>
      </c>
      <c r="F755" s="16"/>
      <c r="G755" s="14">
        <f t="shared" si="81"/>
        <v>0</v>
      </c>
      <c r="H755" s="21"/>
    </row>
    <row r="756" spans="2:8" s="31" customFormat="1">
      <c r="B756" s="41">
        <f t="shared" si="79"/>
        <v>8.1799999999999962</v>
      </c>
      <c r="C756" s="441" t="s">
        <v>19</v>
      </c>
      <c r="D756" s="440">
        <f>2.1*4+2.6*2+2.6*4+1*4</f>
        <v>28</v>
      </c>
      <c r="E756" s="20" t="s">
        <v>15</v>
      </c>
      <c r="F756" s="16"/>
      <c r="G756" s="14">
        <f t="shared" si="81"/>
        <v>0</v>
      </c>
      <c r="H756" s="21"/>
    </row>
    <row r="757" spans="2:8" s="31" customFormat="1">
      <c r="B757" s="41">
        <f t="shared" si="79"/>
        <v>8.1899999999999959</v>
      </c>
      <c r="C757" s="441" t="s">
        <v>73</v>
      </c>
      <c r="D757" s="440">
        <f>6.4*7.83</f>
        <v>50.112000000000002</v>
      </c>
      <c r="E757" s="435" t="s">
        <v>14</v>
      </c>
      <c r="F757" s="16"/>
      <c r="G757" s="14">
        <f t="shared" si="81"/>
        <v>0</v>
      </c>
      <c r="H757" s="21"/>
    </row>
    <row r="758" spans="2:8" s="31" customFormat="1">
      <c r="B758" s="41">
        <f t="shared" si="79"/>
        <v>8.1999999999999957</v>
      </c>
      <c r="C758" s="441" t="s">
        <v>30</v>
      </c>
      <c r="D758" s="440">
        <f>6.4+7.83+6.4+7.83</f>
        <v>28.46</v>
      </c>
      <c r="E758" s="20" t="s">
        <v>15</v>
      </c>
      <c r="F758" s="16"/>
      <c r="G758" s="14">
        <f t="shared" si="81"/>
        <v>0</v>
      </c>
      <c r="H758" s="21"/>
    </row>
    <row r="759" spans="2:8" s="31" customFormat="1">
      <c r="B759" s="41">
        <f t="shared" si="79"/>
        <v>8.2099999999999955</v>
      </c>
      <c r="C759" s="441" t="s">
        <v>1574</v>
      </c>
      <c r="D759" s="440">
        <f>6.8+8.23+6.8+8.23</f>
        <v>30.060000000000002</v>
      </c>
      <c r="E759" s="20" t="s">
        <v>15</v>
      </c>
      <c r="F759" s="16"/>
      <c r="G759" s="14">
        <f t="shared" si="81"/>
        <v>0</v>
      </c>
      <c r="H759" s="21"/>
    </row>
    <row r="760" spans="2:8" s="31" customFormat="1">
      <c r="B760" s="41">
        <f t="shared" si="79"/>
        <v>8.2199999999999953</v>
      </c>
      <c r="C760" s="18" t="s">
        <v>1507</v>
      </c>
      <c r="D760" s="440">
        <f>+D757</f>
        <v>50.112000000000002</v>
      </c>
      <c r="E760" s="435" t="s">
        <v>14</v>
      </c>
      <c r="F760" s="16"/>
      <c r="G760" s="14">
        <f t="shared" si="81"/>
        <v>0</v>
      </c>
      <c r="H760" s="21"/>
    </row>
    <row r="761" spans="2:8" s="31" customFormat="1">
      <c r="B761" s="41">
        <f t="shared" si="79"/>
        <v>8.2299999999999951</v>
      </c>
      <c r="C761" s="441" t="s">
        <v>226</v>
      </c>
      <c r="D761" s="440">
        <f>+D748/0.15</f>
        <v>36.811633333333333</v>
      </c>
      <c r="E761" s="435" t="s">
        <v>14</v>
      </c>
      <c r="F761" s="16"/>
      <c r="G761" s="14">
        <f t="shared" si="81"/>
        <v>0</v>
      </c>
      <c r="H761" s="21"/>
    </row>
    <row r="762" spans="2:8" s="31" customFormat="1">
      <c r="B762" s="41">
        <f t="shared" si="79"/>
        <v>8.2399999999999949</v>
      </c>
      <c r="C762" s="441" t="s">
        <v>44</v>
      </c>
      <c r="D762" s="440">
        <f>+D754+D755</f>
        <v>169.21050000000002</v>
      </c>
      <c r="E762" s="435" t="s">
        <v>14</v>
      </c>
      <c r="F762" s="16"/>
      <c r="G762" s="14">
        <f t="shared" si="81"/>
        <v>0</v>
      </c>
      <c r="H762" s="21"/>
    </row>
    <row r="763" spans="2:8" s="31" customFormat="1">
      <c r="B763" s="41">
        <f t="shared" si="79"/>
        <v>8.2499999999999947</v>
      </c>
      <c r="C763" s="441" t="s">
        <v>1256</v>
      </c>
      <c r="D763" s="440">
        <v>1</v>
      </c>
      <c r="E763" s="435" t="s">
        <v>13</v>
      </c>
      <c r="F763" s="16"/>
      <c r="G763" s="14">
        <f t="shared" si="81"/>
        <v>0</v>
      </c>
      <c r="H763" s="21"/>
    </row>
    <row r="764" spans="2:8" s="31" customFormat="1">
      <c r="B764" s="41">
        <f t="shared" si="79"/>
        <v>8.2599999999999945</v>
      </c>
      <c r="C764" s="441" t="s">
        <v>1257</v>
      </c>
      <c r="D764" s="440">
        <v>1</v>
      </c>
      <c r="E764" s="435" t="s">
        <v>13</v>
      </c>
      <c r="F764" s="16"/>
      <c r="G764" s="14">
        <f t="shared" si="81"/>
        <v>0</v>
      </c>
      <c r="H764" s="21"/>
    </row>
    <row r="765" spans="2:8" s="31" customFormat="1">
      <c r="B765" s="39"/>
      <c r="C765" s="22"/>
      <c r="D765" s="440"/>
      <c r="E765" s="435"/>
      <c r="F765" s="16"/>
      <c r="G765" s="233"/>
      <c r="H765" s="21">
        <f>SUM(G739:G764)</f>
        <v>0</v>
      </c>
    </row>
    <row r="766" spans="2:8" s="31" customFormat="1">
      <c r="B766" s="39">
        <v>9</v>
      </c>
      <c r="C766" s="22" t="s">
        <v>302</v>
      </c>
      <c r="D766" s="16"/>
      <c r="E766" s="20"/>
      <c r="F766" s="16"/>
      <c r="G766" s="233"/>
      <c r="H766" s="21"/>
    </row>
    <row r="767" spans="2:8" s="31" customFormat="1" ht="56.25">
      <c r="B767" s="41">
        <f t="shared" ref="B767:B788" si="82">+B766+0.01</f>
        <v>9.01</v>
      </c>
      <c r="C767" s="442" t="s">
        <v>227</v>
      </c>
      <c r="D767" s="427">
        <v>1</v>
      </c>
      <c r="E767" s="443" t="s">
        <v>13</v>
      </c>
      <c r="F767" s="16"/>
      <c r="G767" s="14">
        <f t="shared" ref="G767:G788" si="83">ROUND(F767*D767,2)</f>
        <v>0</v>
      </c>
      <c r="H767" s="21"/>
    </row>
    <row r="768" spans="2:8" s="31" customFormat="1" ht="37.5">
      <c r="B768" s="41">
        <f t="shared" si="82"/>
        <v>9.02</v>
      </c>
      <c r="C768" s="442" t="s">
        <v>303</v>
      </c>
      <c r="D768" s="427">
        <v>3</v>
      </c>
      <c r="E768" s="443" t="s">
        <v>13</v>
      </c>
      <c r="F768" s="111"/>
      <c r="G768" s="14">
        <f t="shared" si="83"/>
        <v>0</v>
      </c>
      <c r="H768" s="21"/>
    </row>
    <row r="769" spans="2:8" s="31" customFormat="1" ht="37.5">
      <c r="B769" s="41">
        <f t="shared" si="82"/>
        <v>9.0299999999999994</v>
      </c>
      <c r="C769" s="442" t="s">
        <v>321</v>
      </c>
      <c r="D769" s="427">
        <v>40</v>
      </c>
      <c r="E769" s="443" t="s">
        <v>13</v>
      </c>
      <c r="F769" s="16"/>
      <c r="G769" s="14">
        <f t="shared" si="83"/>
        <v>0</v>
      </c>
      <c r="H769" s="21"/>
    </row>
    <row r="770" spans="2:8" s="31" customFormat="1" ht="56.25">
      <c r="B770" s="41">
        <f t="shared" si="82"/>
        <v>9.0399999999999991</v>
      </c>
      <c r="C770" s="442" t="s">
        <v>322</v>
      </c>
      <c r="D770" s="427">
        <v>12</v>
      </c>
      <c r="E770" s="443" t="s">
        <v>13</v>
      </c>
      <c r="F770" s="16"/>
      <c r="G770" s="14">
        <f t="shared" si="83"/>
        <v>0</v>
      </c>
      <c r="H770" s="21"/>
    </row>
    <row r="771" spans="2:8" s="31" customFormat="1">
      <c r="B771" s="41">
        <f t="shared" si="82"/>
        <v>9.0499999999999989</v>
      </c>
      <c r="C771" s="442" t="s">
        <v>323</v>
      </c>
      <c r="D771" s="427">
        <v>2</v>
      </c>
      <c r="E771" s="443" t="s">
        <v>13</v>
      </c>
      <c r="F771" s="16"/>
      <c r="G771" s="14">
        <f t="shared" si="83"/>
        <v>0</v>
      </c>
      <c r="H771" s="21"/>
    </row>
    <row r="772" spans="2:8" s="31" customFormat="1">
      <c r="B772" s="41">
        <f t="shared" si="82"/>
        <v>9.0599999999999987</v>
      </c>
      <c r="C772" s="442" t="s">
        <v>324</v>
      </c>
      <c r="D772" s="427">
        <v>20</v>
      </c>
      <c r="E772" s="443" t="s">
        <v>13</v>
      </c>
      <c r="F772" s="16"/>
      <c r="G772" s="14">
        <f t="shared" si="83"/>
        <v>0</v>
      </c>
      <c r="H772" s="21"/>
    </row>
    <row r="773" spans="2:8" s="31" customFormat="1" ht="37.5">
      <c r="B773" s="41">
        <f t="shared" si="82"/>
        <v>9.0699999999999985</v>
      </c>
      <c r="C773" s="442" t="s">
        <v>325</v>
      </c>
      <c r="D773" s="427">
        <v>10</v>
      </c>
      <c r="E773" s="443" t="s">
        <v>13</v>
      </c>
      <c r="F773" s="16"/>
      <c r="G773" s="14">
        <f t="shared" si="83"/>
        <v>0</v>
      </c>
      <c r="H773" s="21"/>
    </row>
    <row r="774" spans="2:8" s="31" customFormat="1">
      <c r="B774" s="41">
        <f t="shared" si="82"/>
        <v>9.0799999999999983</v>
      </c>
      <c r="C774" s="442" t="s">
        <v>326</v>
      </c>
      <c r="D774" s="427">
        <v>4</v>
      </c>
      <c r="E774" s="443" t="s">
        <v>13</v>
      </c>
      <c r="F774" s="16"/>
      <c r="G774" s="14">
        <f t="shared" si="83"/>
        <v>0</v>
      </c>
      <c r="H774" s="21"/>
    </row>
    <row r="775" spans="2:8" s="31" customFormat="1">
      <c r="B775" s="41">
        <f t="shared" si="82"/>
        <v>9.0899999999999981</v>
      </c>
      <c r="C775" s="442" t="s">
        <v>327</v>
      </c>
      <c r="D775" s="427">
        <v>2</v>
      </c>
      <c r="E775" s="443" t="s">
        <v>13</v>
      </c>
      <c r="F775" s="16"/>
      <c r="G775" s="14">
        <f t="shared" si="83"/>
        <v>0</v>
      </c>
      <c r="H775" s="21"/>
    </row>
    <row r="776" spans="2:8" s="31" customFormat="1" ht="37.5">
      <c r="B776" s="41">
        <f t="shared" si="82"/>
        <v>9.0999999999999979</v>
      </c>
      <c r="C776" s="442" t="s">
        <v>328</v>
      </c>
      <c r="D776" s="427">
        <v>8</v>
      </c>
      <c r="E776" s="443" t="s">
        <v>13</v>
      </c>
      <c r="F776" s="16"/>
      <c r="G776" s="14">
        <f t="shared" si="83"/>
        <v>0</v>
      </c>
      <c r="H776" s="21"/>
    </row>
    <row r="777" spans="2:8" s="31" customFormat="1" ht="37.5">
      <c r="B777" s="41">
        <f t="shared" si="82"/>
        <v>9.1099999999999977</v>
      </c>
      <c r="C777" s="442" t="s">
        <v>358</v>
      </c>
      <c r="D777" s="427">
        <v>1</v>
      </c>
      <c r="E777" s="443" t="s">
        <v>13</v>
      </c>
      <c r="F777" s="16"/>
      <c r="G777" s="14">
        <f t="shared" si="83"/>
        <v>0</v>
      </c>
      <c r="H777" s="21"/>
    </row>
    <row r="778" spans="2:8" s="31" customFormat="1">
      <c r="B778" s="41">
        <f t="shared" si="82"/>
        <v>9.1199999999999974</v>
      </c>
      <c r="C778" s="442" t="s">
        <v>329</v>
      </c>
      <c r="D778" s="427">
        <v>161</v>
      </c>
      <c r="E778" s="443" t="s">
        <v>13</v>
      </c>
      <c r="F778" s="16"/>
      <c r="G778" s="14">
        <f t="shared" si="83"/>
        <v>0</v>
      </c>
      <c r="H778" s="21"/>
    </row>
    <row r="779" spans="2:8" s="31" customFormat="1" ht="37.5">
      <c r="B779" s="41">
        <f t="shared" si="82"/>
        <v>9.1299999999999972</v>
      </c>
      <c r="C779" s="442" t="s">
        <v>330</v>
      </c>
      <c r="D779" s="427">
        <v>3</v>
      </c>
      <c r="E779" s="443" t="s">
        <v>13</v>
      </c>
      <c r="F779" s="16"/>
      <c r="G779" s="14">
        <f t="shared" si="83"/>
        <v>0</v>
      </c>
      <c r="H779" s="21"/>
    </row>
    <row r="780" spans="2:8" s="31" customFormat="1" ht="37.5">
      <c r="B780" s="41">
        <f t="shared" si="82"/>
        <v>9.139999999999997</v>
      </c>
      <c r="C780" s="442" t="s">
        <v>331</v>
      </c>
      <c r="D780" s="427">
        <v>1</v>
      </c>
      <c r="E780" s="443" t="s">
        <v>13</v>
      </c>
      <c r="F780" s="16"/>
      <c r="G780" s="14">
        <f t="shared" si="83"/>
        <v>0</v>
      </c>
      <c r="H780" s="21"/>
    </row>
    <row r="781" spans="2:8" s="31" customFormat="1">
      <c r="B781" s="41">
        <f t="shared" si="82"/>
        <v>9.1499999999999968</v>
      </c>
      <c r="C781" s="442" t="s">
        <v>336</v>
      </c>
      <c r="D781" s="427">
        <v>1</v>
      </c>
      <c r="E781" s="443" t="s">
        <v>13</v>
      </c>
      <c r="F781" s="16"/>
      <c r="G781" s="14">
        <f t="shared" si="83"/>
        <v>0</v>
      </c>
      <c r="H781" s="21"/>
    </row>
    <row r="782" spans="2:8" s="31" customFormat="1">
      <c r="B782" s="41">
        <f t="shared" si="82"/>
        <v>9.1599999999999966</v>
      </c>
      <c r="C782" s="442" t="s">
        <v>338</v>
      </c>
      <c r="D782" s="427">
        <v>3</v>
      </c>
      <c r="E782" s="443" t="s">
        <v>13</v>
      </c>
      <c r="F782" s="16"/>
      <c r="G782" s="14">
        <f t="shared" si="83"/>
        <v>0</v>
      </c>
      <c r="H782" s="21"/>
    </row>
    <row r="783" spans="2:8" s="31" customFormat="1" ht="37.5">
      <c r="B783" s="41">
        <f t="shared" si="82"/>
        <v>9.1699999999999964</v>
      </c>
      <c r="C783" s="442" t="s">
        <v>337</v>
      </c>
      <c r="D783" s="427">
        <v>1</v>
      </c>
      <c r="E783" s="443" t="s">
        <v>13</v>
      </c>
      <c r="F783" s="16"/>
      <c r="G783" s="14">
        <f t="shared" si="83"/>
        <v>0</v>
      </c>
      <c r="H783" s="21"/>
    </row>
    <row r="784" spans="2:8" s="31" customFormat="1" ht="37.5">
      <c r="B784" s="41">
        <f t="shared" si="82"/>
        <v>9.1799999999999962</v>
      </c>
      <c r="C784" s="442" t="s">
        <v>332</v>
      </c>
      <c r="D784" s="427">
        <v>3</v>
      </c>
      <c r="E784" s="443" t="s">
        <v>13</v>
      </c>
      <c r="F784" s="16"/>
      <c r="G784" s="14">
        <f t="shared" si="83"/>
        <v>0</v>
      </c>
      <c r="H784" s="21"/>
    </row>
    <row r="785" spans="2:8" s="31" customFormat="1" ht="131.25">
      <c r="B785" s="41">
        <f t="shared" si="82"/>
        <v>9.1899999999999959</v>
      </c>
      <c r="C785" s="442" t="s">
        <v>333</v>
      </c>
      <c r="D785" s="427">
        <v>24</v>
      </c>
      <c r="E785" s="443" t="s">
        <v>13</v>
      </c>
      <c r="F785" s="16"/>
      <c r="G785" s="14">
        <f t="shared" si="83"/>
        <v>0</v>
      </c>
      <c r="H785" s="21"/>
    </row>
    <row r="786" spans="2:8" s="31" customFormat="1" ht="75">
      <c r="B786" s="41">
        <f t="shared" si="82"/>
        <v>9.1999999999999957</v>
      </c>
      <c r="C786" s="442" t="s">
        <v>334</v>
      </c>
      <c r="D786" s="427">
        <v>5</v>
      </c>
      <c r="E786" s="443" t="s">
        <v>13</v>
      </c>
      <c r="F786" s="16"/>
      <c r="G786" s="14">
        <f t="shared" si="83"/>
        <v>0</v>
      </c>
      <c r="H786" s="21"/>
    </row>
    <row r="787" spans="2:8" s="31" customFormat="1" ht="37.5">
      <c r="B787" s="41">
        <f t="shared" si="82"/>
        <v>9.2099999999999955</v>
      </c>
      <c r="C787" s="442" t="s">
        <v>335</v>
      </c>
      <c r="D787" s="427">
        <v>3</v>
      </c>
      <c r="E787" s="443" t="s">
        <v>13</v>
      </c>
      <c r="F787" s="16"/>
      <c r="G787" s="14">
        <f t="shared" si="83"/>
        <v>0</v>
      </c>
      <c r="H787" s="21"/>
    </row>
    <row r="788" spans="2:8" s="31" customFormat="1">
      <c r="B788" s="41">
        <f t="shared" si="82"/>
        <v>9.2199999999999953</v>
      </c>
      <c r="C788" s="441" t="s">
        <v>357</v>
      </c>
      <c r="D788" s="440">
        <v>1</v>
      </c>
      <c r="E788" s="443" t="s">
        <v>13</v>
      </c>
      <c r="F788" s="16"/>
      <c r="G788" s="14">
        <f t="shared" si="83"/>
        <v>0</v>
      </c>
      <c r="H788" s="21"/>
    </row>
    <row r="789" spans="2:8" s="31" customFormat="1">
      <c r="B789" s="41"/>
      <c r="C789" s="120"/>
      <c r="D789" s="121"/>
      <c r="E789" s="122"/>
      <c r="F789" s="111"/>
      <c r="G789" s="123"/>
      <c r="H789" s="21">
        <f>SUM(G767:G788)</f>
        <v>0</v>
      </c>
    </row>
    <row r="790" spans="2:8" s="31" customFormat="1">
      <c r="B790" s="39">
        <v>10</v>
      </c>
      <c r="C790" s="22" t="s">
        <v>304</v>
      </c>
      <c r="D790" s="440"/>
      <c r="E790" s="435"/>
      <c r="F790" s="16"/>
      <c r="G790" s="233"/>
      <c r="H790" s="21"/>
    </row>
    <row r="791" spans="2:8" s="31" customFormat="1">
      <c r="B791" s="41">
        <f t="shared" ref="B791:B792" si="84">+B790+0.01</f>
        <v>10.01</v>
      </c>
      <c r="C791" s="434" t="s">
        <v>228</v>
      </c>
      <c r="D791" s="440">
        <v>1</v>
      </c>
      <c r="E791" s="435" t="s">
        <v>28</v>
      </c>
      <c r="F791" s="16"/>
      <c r="G791" s="112">
        <f>ROUND(F791*D791,2)</f>
        <v>0</v>
      </c>
      <c r="H791" s="21"/>
    </row>
    <row r="792" spans="2:8" s="31" customFormat="1">
      <c r="B792" s="41">
        <f t="shared" si="84"/>
        <v>10.02</v>
      </c>
      <c r="C792" s="434" t="s">
        <v>229</v>
      </c>
      <c r="D792" s="440">
        <f>7*4</f>
        <v>28</v>
      </c>
      <c r="E792" s="435" t="s">
        <v>14</v>
      </c>
      <c r="F792" s="16"/>
      <c r="G792" s="112">
        <f>ROUND(F792*D792,2)</f>
        <v>0</v>
      </c>
      <c r="H792" s="21"/>
    </row>
    <row r="793" spans="2:8" s="31" customFormat="1">
      <c r="B793" s="41"/>
      <c r="C793" s="18"/>
      <c r="D793" s="16"/>
      <c r="E793" s="20"/>
      <c r="F793" s="16"/>
      <c r="G793" s="233"/>
      <c r="H793" s="21">
        <f>SUM(G791:G792)</f>
        <v>0</v>
      </c>
    </row>
    <row r="794" spans="2:8" s="31" customFormat="1" ht="19.5" thickBot="1">
      <c r="B794" s="41"/>
      <c r="C794" s="117"/>
      <c r="D794" s="115"/>
      <c r="E794" s="116"/>
      <c r="F794" s="115"/>
      <c r="G794" s="249"/>
      <c r="H794" s="118"/>
    </row>
    <row r="795" spans="2:8" s="31" customFormat="1" ht="19.5" thickBot="1">
      <c r="B795" s="223"/>
      <c r="C795" s="224" t="s">
        <v>362</v>
      </c>
      <c r="D795" s="114"/>
      <c r="E795" s="114"/>
      <c r="F795" s="225"/>
      <c r="G795" s="226"/>
      <c r="H795" s="268">
        <f>SUM(H659:H794)</f>
        <v>0</v>
      </c>
    </row>
    <row r="796" spans="2:8" s="31" customFormat="1" ht="19.5" thickBot="1">
      <c r="B796" s="141"/>
      <c r="C796" s="117"/>
      <c r="D796" s="115"/>
      <c r="E796" s="116"/>
      <c r="F796" s="115"/>
      <c r="G796" s="249"/>
      <c r="H796" s="139"/>
    </row>
    <row r="797" spans="2:8" s="31" customFormat="1" ht="19.5" thickBot="1">
      <c r="B797" s="152"/>
      <c r="C797" s="97" t="s">
        <v>367</v>
      </c>
      <c r="D797" s="252"/>
      <c r="E797" s="253"/>
      <c r="F797" s="254"/>
      <c r="G797" s="255"/>
      <c r="H797" s="256"/>
    </row>
    <row r="798" spans="2:8" s="31" customFormat="1">
      <c r="B798" s="154"/>
      <c r="C798" s="105"/>
      <c r="D798" s="257"/>
      <c r="E798" s="253"/>
      <c r="F798" s="254"/>
      <c r="G798" s="255"/>
      <c r="H798" s="256"/>
    </row>
    <row r="799" spans="2:8" s="31" customFormat="1">
      <c r="B799" s="39">
        <v>1</v>
      </c>
      <c r="C799" s="93" t="s">
        <v>117</v>
      </c>
      <c r="D799" s="156"/>
      <c r="E799" s="260"/>
      <c r="F799" s="261"/>
      <c r="G799" s="156"/>
      <c r="H799" s="263"/>
    </row>
    <row r="800" spans="2:8" s="31" customFormat="1">
      <c r="B800" s="404">
        <f>+B799+0.01</f>
        <v>1.01</v>
      </c>
      <c r="C800" s="95" t="s">
        <v>186</v>
      </c>
      <c r="D800" s="405">
        <v>151.44999999999999</v>
      </c>
      <c r="E800" s="385" t="s">
        <v>14</v>
      </c>
      <c r="F800" s="16"/>
      <c r="G800" s="156">
        <f>ROUND(F800*D800,2)</f>
        <v>0</v>
      </c>
      <c r="H800" s="263"/>
    </row>
    <row r="801" spans="2:10" s="31" customFormat="1">
      <c r="B801" s="404"/>
      <c r="C801" s="95"/>
      <c r="D801" s="156"/>
      <c r="E801" s="385"/>
      <c r="F801" s="261"/>
      <c r="G801" s="156"/>
      <c r="H801" s="263">
        <f>SUM(G800:G800)</f>
        <v>0</v>
      </c>
    </row>
    <row r="802" spans="2:10" s="31" customFormat="1">
      <c r="B802" s="39">
        <v>2</v>
      </c>
      <c r="C802" s="406" t="s">
        <v>36</v>
      </c>
      <c r="D802" s="258"/>
      <c r="E802" s="407"/>
      <c r="F802" s="258"/>
      <c r="G802" s="258"/>
      <c r="H802" s="408"/>
    </row>
    <row r="803" spans="2:10" s="31" customFormat="1">
      <c r="B803" s="404">
        <f>+B802+0.01</f>
        <v>2.0099999999999998</v>
      </c>
      <c r="C803" s="409" t="s">
        <v>996</v>
      </c>
      <c r="D803" s="382">
        <f>+D800*3</f>
        <v>454.34999999999997</v>
      </c>
      <c r="E803" s="20" t="s">
        <v>49</v>
      </c>
      <c r="F803" s="258"/>
      <c r="G803" s="156">
        <f t="shared" ref="G803:G825" si="85">ROUND(F803*D803,2)</f>
        <v>0</v>
      </c>
      <c r="H803" s="408"/>
    </row>
    <row r="804" spans="2:10" s="31" customFormat="1" ht="37.5">
      <c r="B804" s="404">
        <f>+B803+0.01</f>
        <v>2.0199999999999996</v>
      </c>
      <c r="C804" s="95" t="s">
        <v>1719</v>
      </c>
      <c r="D804" s="382">
        <f>+D800*2*1.25</f>
        <v>378.625</v>
      </c>
      <c r="E804" s="20" t="s">
        <v>38</v>
      </c>
      <c r="F804" s="258"/>
      <c r="G804" s="156">
        <f t="shared" si="85"/>
        <v>0</v>
      </c>
      <c r="H804" s="408"/>
    </row>
    <row r="805" spans="2:10" s="31" customFormat="1" ht="37.5">
      <c r="B805" s="404">
        <f t="shared" ref="B805:B806" si="86">+B804+0.01</f>
        <v>2.0299999999999994</v>
      </c>
      <c r="C805" s="95" t="s">
        <v>1720</v>
      </c>
      <c r="D805" s="382">
        <f>+D800*0.55*1.25</f>
        <v>104.121875</v>
      </c>
      <c r="E805" s="20" t="s">
        <v>38</v>
      </c>
      <c r="F805" s="258"/>
      <c r="G805" s="156">
        <f t="shared" si="85"/>
        <v>0</v>
      </c>
      <c r="H805" s="408"/>
    </row>
    <row r="806" spans="2:10" s="31" customFormat="1">
      <c r="B806" s="404">
        <f t="shared" si="86"/>
        <v>2.0399999999999991</v>
      </c>
      <c r="C806" s="409" t="s">
        <v>379</v>
      </c>
      <c r="D806" s="382">
        <f>+D803*1.25</f>
        <v>567.9375</v>
      </c>
      <c r="E806" s="410" t="s">
        <v>1685</v>
      </c>
      <c r="F806" s="258"/>
      <c r="G806" s="156">
        <f t="shared" si="85"/>
        <v>0</v>
      </c>
      <c r="H806" s="408"/>
    </row>
    <row r="807" spans="2:10" s="31" customFormat="1">
      <c r="B807" s="411"/>
      <c r="C807" s="409"/>
      <c r="D807" s="258"/>
      <c r="E807" s="410"/>
      <c r="F807" s="258"/>
      <c r="G807" s="156">
        <f t="shared" si="85"/>
        <v>0</v>
      </c>
      <c r="H807" s="408">
        <f>SUM(G803:G806)</f>
        <v>0</v>
      </c>
    </row>
    <row r="808" spans="2:10" s="31" customFormat="1">
      <c r="B808" s="412">
        <v>3</v>
      </c>
      <c r="C808" s="93" t="s">
        <v>1162</v>
      </c>
      <c r="D808" s="385"/>
      <c r="E808" s="385"/>
      <c r="F808" s="258"/>
      <c r="G808" s="156">
        <f t="shared" si="85"/>
        <v>0</v>
      </c>
      <c r="H808" s="408"/>
    </row>
    <row r="809" spans="2:10" s="31" customFormat="1">
      <c r="B809" s="384"/>
      <c r="C809" s="93" t="s">
        <v>1681</v>
      </c>
      <c r="D809" s="16"/>
      <c r="E809" s="385"/>
      <c r="F809" s="258"/>
      <c r="G809" s="156"/>
      <c r="H809" s="408"/>
    </row>
    <row r="810" spans="2:10" s="31" customFormat="1">
      <c r="B810" s="404">
        <f>+B808+0.01</f>
        <v>3.01</v>
      </c>
      <c r="C810" s="95" t="s">
        <v>1683</v>
      </c>
      <c r="D810" s="16">
        <f>+D811/0.45</f>
        <v>151.45000000000002</v>
      </c>
      <c r="E810" s="385" t="s">
        <v>14</v>
      </c>
      <c r="F810" s="258"/>
      <c r="G810" s="156"/>
      <c r="H810" s="408"/>
    </row>
    <row r="811" spans="2:10" s="31" customFormat="1">
      <c r="B811" s="404">
        <f>+B810+0.01</f>
        <v>3.0199999999999996</v>
      </c>
      <c r="C811" s="95" t="s">
        <v>1779</v>
      </c>
      <c r="D811" s="382">
        <f>+D800*0.45</f>
        <v>68.152500000000003</v>
      </c>
      <c r="E811" s="385" t="s">
        <v>18</v>
      </c>
      <c r="F811" s="258"/>
      <c r="G811" s="156">
        <f t="shared" si="85"/>
        <v>0</v>
      </c>
      <c r="H811" s="408"/>
    </row>
    <row r="812" spans="2:10" s="31" customFormat="1" ht="37.5">
      <c r="B812" s="404">
        <f>+B811+0.01</f>
        <v>3.0299999999999994</v>
      </c>
      <c r="C812" s="95" t="s">
        <v>1686</v>
      </c>
      <c r="D812" s="382">
        <f>+(1.4*1.4*0.45)*15</f>
        <v>13.229999999999999</v>
      </c>
      <c r="E812" s="385" t="s">
        <v>18</v>
      </c>
      <c r="F812" s="258"/>
      <c r="G812" s="156">
        <f t="shared" si="85"/>
        <v>0</v>
      </c>
      <c r="H812" s="413"/>
    </row>
    <row r="813" spans="2:10" s="31" customFormat="1">
      <c r="B813" s="404">
        <f t="shared" ref="B813:B825" si="87">+B812+0.01</f>
        <v>3.0399999999999991</v>
      </c>
      <c r="C813" s="95" t="s">
        <v>1223</v>
      </c>
      <c r="D813" s="382">
        <f>+(0.4*0.4*3)*15</f>
        <v>7.2000000000000011</v>
      </c>
      <c r="E813" s="385" t="s">
        <v>18</v>
      </c>
      <c r="F813" s="16"/>
      <c r="G813" s="156">
        <f t="shared" si="85"/>
        <v>0</v>
      </c>
      <c r="H813" s="413"/>
      <c r="J813" s="382"/>
    </row>
    <row r="814" spans="2:10" s="31" customFormat="1" ht="37.5">
      <c r="B814" s="404">
        <f t="shared" si="87"/>
        <v>3.0499999999999989</v>
      </c>
      <c r="C814" s="18" t="s">
        <v>1592</v>
      </c>
      <c r="D814" s="14">
        <f>0.25*0.45*(1.15+2.15+3.15)</f>
        <v>0.72562499999999996</v>
      </c>
      <c r="E814" s="20" t="s">
        <v>18</v>
      </c>
      <c r="F814" s="16"/>
      <c r="G814" s="16">
        <f t="shared" ref="G814:G823" si="88">ROUND(F814*D814,2)</f>
        <v>0</v>
      </c>
      <c r="H814" s="414"/>
      <c r="J814" s="382"/>
    </row>
    <row r="815" spans="2:10" s="31" customFormat="1" ht="37.5">
      <c r="B815" s="404">
        <f t="shared" si="87"/>
        <v>3.0599999999999987</v>
      </c>
      <c r="C815" s="18" t="s">
        <v>1596</v>
      </c>
      <c r="D815" s="14">
        <f>0.25*0.45*3.1</f>
        <v>0.34875</v>
      </c>
      <c r="E815" s="20" t="s">
        <v>18</v>
      </c>
      <c r="F815" s="16"/>
      <c r="G815" s="16">
        <f t="shared" si="88"/>
        <v>0</v>
      </c>
      <c r="H815" s="414"/>
      <c r="J815" s="382"/>
    </row>
    <row r="816" spans="2:10" s="31" customFormat="1" ht="37.5">
      <c r="B816" s="404">
        <f t="shared" si="87"/>
        <v>3.0699999999999985</v>
      </c>
      <c r="C816" s="18" t="s">
        <v>1597</v>
      </c>
      <c r="D816" s="14">
        <f>0.25*0.45*(2.15+3.15)</f>
        <v>0.59624999999999995</v>
      </c>
      <c r="E816" s="20" t="s">
        <v>18</v>
      </c>
      <c r="F816" s="16"/>
      <c r="G816" s="16">
        <f t="shared" si="88"/>
        <v>0</v>
      </c>
      <c r="H816" s="414"/>
      <c r="J816" s="382"/>
    </row>
    <row r="817" spans="2:8" s="31" customFormat="1" ht="37.5">
      <c r="B817" s="404">
        <f t="shared" si="87"/>
        <v>3.0799999999999983</v>
      </c>
      <c r="C817" s="18" t="s">
        <v>1598</v>
      </c>
      <c r="D817" s="14">
        <f>0.25*0.45*(1.8+2.15+3.15)</f>
        <v>0.79874999999999996</v>
      </c>
      <c r="E817" s="20" t="s">
        <v>18</v>
      </c>
      <c r="F817" s="16"/>
      <c r="G817" s="16">
        <f t="shared" si="88"/>
        <v>0</v>
      </c>
      <c r="H817" s="414"/>
    </row>
    <row r="818" spans="2:8" s="31" customFormat="1" ht="37.5">
      <c r="B818" s="404">
        <f t="shared" si="87"/>
        <v>3.0899999999999981</v>
      </c>
      <c r="C818" s="18" t="s">
        <v>1599</v>
      </c>
      <c r="D818" s="14">
        <f>0.25*0.45*2.7</f>
        <v>0.30375000000000002</v>
      </c>
      <c r="E818" s="20" t="s">
        <v>18</v>
      </c>
      <c r="F818" s="16"/>
      <c r="G818" s="16">
        <f t="shared" si="88"/>
        <v>0</v>
      </c>
      <c r="H818" s="414"/>
    </row>
    <row r="819" spans="2:8" s="31" customFormat="1" ht="37.5">
      <c r="B819" s="404">
        <f t="shared" si="87"/>
        <v>3.0999999999999979</v>
      </c>
      <c r="C819" s="18" t="s">
        <v>1593</v>
      </c>
      <c r="D819" s="14">
        <f>0.25*0.45*4.2</f>
        <v>0.47250000000000003</v>
      </c>
      <c r="E819" s="20" t="s">
        <v>18</v>
      </c>
      <c r="F819" s="16"/>
      <c r="G819" s="16">
        <f t="shared" si="88"/>
        <v>0</v>
      </c>
      <c r="H819" s="414"/>
    </row>
    <row r="820" spans="2:8" s="31" customFormat="1" ht="37.5">
      <c r="B820" s="404">
        <f t="shared" si="87"/>
        <v>3.1099999999999977</v>
      </c>
      <c r="C820" s="18" t="s">
        <v>1594</v>
      </c>
      <c r="D820" s="14">
        <f>0.25*0.45*2.95</f>
        <v>0.33187500000000003</v>
      </c>
      <c r="E820" s="20" t="s">
        <v>18</v>
      </c>
      <c r="F820" s="16"/>
      <c r="G820" s="16">
        <f t="shared" si="88"/>
        <v>0</v>
      </c>
      <c r="H820" s="414"/>
    </row>
    <row r="821" spans="2:8" s="31" customFormat="1" ht="37.5">
      <c r="B821" s="404">
        <f t="shared" si="87"/>
        <v>3.1199999999999974</v>
      </c>
      <c r="C821" s="18" t="s">
        <v>1595</v>
      </c>
      <c r="D821" s="14">
        <f>0.25*0.45*1.9</f>
        <v>0.21375</v>
      </c>
      <c r="E821" s="20" t="s">
        <v>18</v>
      </c>
      <c r="F821" s="16"/>
      <c r="G821" s="16">
        <f t="shared" si="88"/>
        <v>0</v>
      </c>
      <c r="H821" s="414"/>
    </row>
    <row r="822" spans="2:8" s="31" customFormat="1" ht="39" customHeight="1">
      <c r="B822" s="404">
        <f t="shared" si="87"/>
        <v>3.1299999999999972</v>
      </c>
      <c r="C822" s="18" t="s">
        <v>1591</v>
      </c>
      <c r="D822" s="14">
        <f>0.25*0.45*(5.15+4.3)</f>
        <v>1.0631249999999999</v>
      </c>
      <c r="E822" s="20" t="s">
        <v>18</v>
      </c>
      <c r="F822" s="16"/>
      <c r="G822" s="16">
        <f t="shared" si="88"/>
        <v>0</v>
      </c>
      <c r="H822" s="414"/>
    </row>
    <row r="823" spans="2:8" s="31" customFormat="1">
      <c r="B823" s="404">
        <f t="shared" si="87"/>
        <v>3.139999999999997</v>
      </c>
      <c r="C823" s="18" t="s">
        <v>1600</v>
      </c>
      <c r="D823" s="14">
        <f>0.25*0.45*1.1</f>
        <v>0.12375000000000001</v>
      </c>
      <c r="E823" s="20" t="s">
        <v>18</v>
      </c>
      <c r="F823" s="16"/>
      <c r="G823" s="16">
        <f t="shared" si="88"/>
        <v>0</v>
      </c>
      <c r="H823" s="414"/>
    </row>
    <row r="824" spans="2:8" s="31" customFormat="1">
      <c r="B824" s="404">
        <f t="shared" si="87"/>
        <v>3.1499999999999968</v>
      </c>
      <c r="C824" s="95" t="s">
        <v>1232</v>
      </c>
      <c r="D824" s="156">
        <v>0.69299999999999984</v>
      </c>
      <c r="E824" s="385" t="s">
        <v>18</v>
      </c>
      <c r="F824" s="16"/>
      <c r="G824" s="258">
        <f t="shared" si="85"/>
        <v>0</v>
      </c>
      <c r="H824" s="414"/>
    </row>
    <row r="825" spans="2:8" s="31" customFormat="1">
      <c r="B825" s="404">
        <f t="shared" si="87"/>
        <v>3.1599999999999966</v>
      </c>
      <c r="C825" s="18" t="s">
        <v>1233</v>
      </c>
      <c r="D825" s="156">
        <v>91.872</v>
      </c>
      <c r="E825" s="20" t="s">
        <v>18</v>
      </c>
      <c r="F825" s="16"/>
      <c r="G825" s="258">
        <f t="shared" si="85"/>
        <v>0</v>
      </c>
      <c r="H825" s="414"/>
    </row>
    <row r="826" spans="2:8" s="31" customFormat="1">
      <c r="B826" s="404"/>
      <c r="C826" s="95"/>
      <c r="D826" s="156"/>
      <c r="E826" s="385"/>
      <c r="F826" s="261"/>
      <c r="G826" s="156"/>
      <c r="H826" s="263">
        <f>SUM(G812:G825)</f>
        <v>0</v>
      </c>
    </row>
    <row r="827" spans="2:8" s="31" customFormat="1">
      <c r="B827" s="412">
        <v>4</v>
      </c>
      <c r="C827" s="415" t="s">
        <v>110</v>
      </c>
      <c r="D827" s="156"/>
      <c r="E827" s="416"/>
      <c r="F827" s="261"/>
      <c r="G827" s="156"/>
      <c r="H827" s="263"/>
    </row>
    <row r="828" spans="2:8" s="31" customFormat="1">
      <c r="B828" s="417">
        <v>4.01</v>
      </c>
      <c r="C828" s="418" t="s">
        <v>1224</v>
      </c>
      <c r="D828" s="156">
        <v>34.296000000000006</v>
      </c>
      <c r="E828" s="410" t="s">
        <v>14</v>
      </c>
      <c r="F828" s="261"/>
      <c r="G828" s="156">
        <f>ROUND(F828*D828,2)</f>
        <v>0</v>
      </c>
      <c r="H828" s="263"/>
    </row>
    <row r="829" spans="2:8" s="31" customFormat="1">
      <c r="B829" s="417">
        <v>4.0199999999999996</v>
      </c>
      <c r="C829" s="418" t="s">
        <v>1225</v>
      </c>
      <c r="D829" s="156">
        <v>360.10800000000006</v>
      </c>
      <c r="E829" s="410" t="s">
        <v>14</v>
      </c>
      <c r="F829" s="261"/>
      <c r="G829" s="156">
        <f>ROUND(F829*D829,2)</f>
        <v>0</v>
      </c>
      <c r="H829" s="263"/>
    </row>
    <row r="830" spans="2:8" s="31" customFormat="1">
      <c r="B830" s="417">
        <v>4.0299999999999994</v>
      </c>
      <c r="C830" s="418" t="s">
        <v>1226</v>
      </c>
      <c r="D830" s="156">
        <v>15.408000000000001</v>
      </c>
      <c r="E830" s="416" t="s">
        <v>14</v>
      </c>
      <c r="F830" s="261"/>
      <c r="G830" s="156">
        <f>ROUND(F830*D830,2)</f>
        <v>0</v>
      </c>
      <c r="H830" s="263"/>
    </row>
    <row r="831" spans="2:8" s="31" customFormat="1">
      <c r="B831" s="404"/>
      <c r="C831" s="95"/>
      <c r="D831" s="156"/>
      <c r="E831" s="385"/>
      <c r="F831" s="261"/>
      <c r="G831" s="156"/>
      <c r="H831" s="263">
        <f>SUM(G828:G830)</f>
        <v>0</v>
      </c>
    </row>
    <row r="832" spans="2:8" s="31" customFormat="1">
      <c r="B832" s="412">
        <v>5</v>
      </c>
      <c r="C832" s="93" t="s">
        <v>22</v>
      </c>
      <c r="D832" s="156"/>
      <c r="E832" s="385"/>
      <c r="F832" s="261"/>
      <c r="G832" s="156"/>
      <c r="H832" s="263"/>
    </row>
    <row r="833" spans="2:8" s="31" customFormat="1">
      <c r="B833" s="404">
        <v>5.01</v>
      </c>
      <c r="C833" s="95" t="s">
        <v>41</v>
      </c>
      <c r="D833" s="156">
        <v>720.21600000000012</v>
      </c>
      <c r="E833" s="385" t="s">
        <v>14</v>
      </c>
      <c r="F833" s="382"/>
      <c r="G833" s="156">
        <f t="shared" ref="G833:G839" si="89">ROUND(F833*D833,2)</f>
        <v>0</v>
      </c>
      <c r="H833" s="263"/>
    </row>
    <row r="834" spans="2:8" s="31" customFormat="1">
      <c r="B834" s="404">
        <v>5.0199999999999996</v>
      </c>
      <c r="C834" s="95" t="s">
        <v>173</v>
      </c>
      <c r="D834" s="156">
        <v>223.53110000000004</v>
      </c>
      <c r="E834" s="385" t="s">
        <v>14</v>
      </c>
      <c r="F834" s="16"/>
      <c r="G834" s="156">
        <f t="shared" si="89"/>
        <v>0</v>
      </c>
      <c r="H834" s="263"/>
    </row>
    <row r="835" spans="2:8" s="31" customFormat="1">
      <c r="B835" s="404">
        <v>5.0299999999999994</v>
      </c>
      <c r="C835" s="95" t="s">
        <v>368</v>
      </c>
      <c r="D835" s="156">
        <v>558.43200000000013</v>
      </c>
      <c r="E835" s="385" t="s">
        <v>14</v>
      </c>
      <c r="F835" s="16"/>
      <c r="G835" s="156">
        <f t="shared" si="89"/>
        <v>0</v>
      </c>
      <c r="H835" s="263"/>
    </row>
    <row r="836" spans="2:8" s="31" customFormat="1" ht="37.5">
      <c r="B836" s="404">
        <v>5.0399999999999991</v>
      </c>
      <c r="C836" s="418" t="s">
        <v>380</v>
      </c>
      <c r="D836" s="156">
        <v>161.78399999999999</v>
      </c>
      <c r="E836" s="385" t="s">
        <v>14</v>
      </c>
      <c r="F836" s="16"/>
      <c r="G836" s="156">
        <f t="shared" si="89"/>
        <v>0</v>
      </c>
      <c r="H836" s="263"/>
    </row>
    <row r="837" spans="2:8" s="31" customFormat="1" ht="37.5">
      <c r="B837" s="404">
        <v>5.0499999999999989</v>
      </c>
      <c r="C837" s="418" t="s">
        <v>381</v>
      </c>
      <c r="D837" s="156">
        <v>36.540000000000006</v>
      </c>
      <c r="E837" s="385" t="s">
        <v>14</v>
      </c>
      <c r="F837" s="16"/>
      <c r="G837" s="156">
        <f t="shared" si="89"/>
        <v>0</v>
      </c>
      <c r="H837" s="263"/>
    </row>
    <row r="838" spans="2:8" s="31" customFormat="1" ht="37.5">
      <c r="B838" s="404">
        <v>5.0599999999999987</v>
      </c>
      <c r="C838" s="418" t="s">
        <v>382</v>
      </c>
      <c r="D838" s="156">
        <v>186.99110000000002</v>
      </c>
      <c r="E838" s="385" t="s">
        <v>14</v>
      </c>
      <c r="F838" s="16"/>
      <c r="G838" s="156">
        <f t="shared" si="89"/>
        <v>0</v>
      </c>
      <c r="H838" s="263"/>
    </row>
    <row r="839" spans="2:8" s="31" customFormat="1">
      <c r="B839" s="404">
        <v>5.0699999999999985</v>
      </c>
      <c r="C839" s="418" t="s">
        <v>383</v>
      </c>
      <c r="D839" s="156">
        <v>832</v>
      </c>
      <c r="E839" s="385" t="s">
        <v>14</v>
      </c>
      <c r="F839" s="16"/>
      <c r="G839" s="156">
        <f t="shared" si="89"/>
        <v>0</v>
      </c>
      <c r="H839" s="263"/>
    </row>
    <row r="840" spans="2:8" s="31" customFormat="1">
      <c r="B840" s="404"/>
      <c r="C840" s="95"/>
      <c r="D840" s="156"/>
      <c r="E840" s="385"/>
      <c r="F840" s="16"/>
      <c r="G840" s="156"/>
      <c r="H840" s="263">
        <f>SUM(G833:G839)</f>
        <v>0</v>
      </c>
    </row>
    <row r="841" spans="2:8" s="31" customFormat="1">
      <c r="B841" s="412">
        <v>6</v>
      </c>
      <c r="C841" s="93" t="s">
        <v>369</v>
      </c>
      <c r="D841" s="156"/>
      <c r="E841" s="385"/>
      <c r="F841" s="261"/>
      <c r="G841" s="156"/>
      <c r="H841" s="263"/>
    </row>
    <row r="842" spans="2:8" s="31" customFormat="1" ht="37.5">
      <c r="B842" s="404">
        <v>6.01</v>
      </c>
      <c r="C842" s="95" t="s">
        <v>1609</v>
      </c>
      <c r="D842" s="156">
        <v>88.091099999999997</v>
      </c>
      <c r="E842" s="385" t="s">
        <v>14</v>
      </c>
      <c r="F842" s="156"/>
      <c r="G842" s="156">
        <f>ROUND(F842*D842,2)</f>
        <v>0</v>
      </c>
      <c r="H842" s="263"/>
    </row>
    <row r="843" spans="2:8" s="31" customFormat="1" ht="93.75">
      <c r="B843" s="404">
        <v>6.02</v>
      </c>
      <c r="C843" s="95" t="s">
        <v>1227</v>
      </c>
      <c r="D843" s="156">
        <v>88.091099999999997</v>
      </c>
      <c r="E843" s="385" t="s">
        <v>14</v>
      </c>
      <c r="F843" s="156"/>
      <c r="G843" s="156">
        <f>ROUND(F843*D843,2)</f>
        <v>0</v>
      </c>
      <c r="H843" s="263"/>
    </row>
    <row r="844" spans="2:8" s="31" customFormat="1" ht="56.25">
      <c r="B844" s="404">
        <v>6.0299999999999994</v>
      </c>
      <c r="C844" s="95" t="s">
        <v>1228</v>
      </c>
      <c r="D844" s="156">
        <v>171.48000000000002</v>
      </c>
      <c r="E844" s="385" t="s">
        <v>15</v>
      </c>
      <c r="F844" s="419"/>
      <c r="G844" s="156">
        <f>ROUND(F844*D844,2)</f>
        <v>0</v>
      </c>
      <c r="H844" s="263"/>
    </row>
    <row r="845" spans="2:8" s="31" customFormat="1">
      <c r="B845" s="404"/>
      <c r="C845" s="95"/>
      <c r="D845" s="156"/>
      <c r="E845" s="385"/>
      <c r="F845" s="261"/>
      <c r="G845" s="156"/>
      <c r="H845" s="263">
        <f>SUM(G842:G844)</f>
        <v>0</v>
      </c>
    </row>
    <row r="846" spans="2:8" s="31" customFormat="1">
      <c r="B846" s="412">
        <v>7</v>
      </c>
      <c r="C846" s="93" t="s">
        <v>384</v>
      </c>
      <c r="D846" s="156"/>
      <c r="E846" s="385"/>
      <c r="F846" s="261"/>
      <c r="G846" s="156"/>
      <c r="H846" s="263"/>
    </row>
    <row r="847" spans="2:8" s="31" customFormat="1">
      <c r="B847" s="404">
        <v>7.01</v>
      </c>
      <c r="C847" s="95" t="s">
        <v>1229</v>
      </c>
      <c r="D847" s="156">
        <v>80.009999999999991</v>
      </c>
      <c r="E847" s="385" t="s">
        <v>14</v>
      </c>
      <c r="F847" s="261"/>
      <c r="G847" s="156">
        <f>ROUND(F847*D847,2)</f>
        <v>0</v>
      </c>
      <c r="H847" s="263"/>
    </row>
    <row r="848" spans="2:8" s="31" customFormat="1">
      <c r="B848" s="404"/>
      <c r="C848" s="95"/>
      <c r="D848" s="156"/>
      <c r="E848" s="385"/>
      <c r="F848" s="261"/>
      <c r="G848" s="156"/>
      <c r="H848" s="263">
        <f>SUM(G847)</f>
        <v>0</v>
      </c>
    </row>
    <row r="849" spans="2:8" s="31" customFormat="1">
      <c r="B849" s="412">
        <v>8</v>
      </c>
      <c r="C849" s="93" t="s">
        <v>251</v>
      </c>
      <c r="D849" s="156"/>
      <c r="E849" s="385"/>
      <c r="F849" s="261"/>
      <c r="G849" s="156"/>
      <c r="H849" s="263"/>
    </row>
    <row r="850" spans="2:8" s="31" customFormat="1" ht="56.25">
      <c r="B850" s="404">
        <v>8.01</v>
      </c>
      <c r="C850" s="95" t="s">
        <v>1179</v>
      </c>
      <c r="D850" s="156">
        <v>7</v>
      </c>
      <c r="E850" s="385" t="s">
        <v>13</v>
      </c>
      <c r="F850" s="239"/>
      <c r="G850" s="156">
        <f>ROUND(F850*D850,2)</f>
        <v>0</v>
      </c>
      <c r="H850" s="263"/>
    </row>
    <row r="851" spans="2:8" s="31" customFormat="1" ht="37.5">
      <c r="B851" s="404">
        <v>8.02</v>
      </c>
      <c r="C851" s="418" t="s">
        <v>1236</v>
      </c>
      <c r="D851" s="308">
        <v>2</v>
      </c>
      <c r="E851" s="416" t="s">
        <v>13</v>
      </c>
      <c r="F851" s="308"/>
      <c r="G851" s="156">
        <f>ROUND(F851*D851,2)</f>
        <v>0</v>
      </c>
      <c r="H851" s="263"/>
    </row>
    <row r="852" spans="2:8" s="31" customFormat="1">
      <c r="B852" s="404"/>
      <c r="C852" s="95"/>
      <c r="D852" s="156"/>
      <c r="E852" s="385"/>
      <c r="F852" s="261"/>
      <c r="G852" s="156"/>
      <c r="H852" s="263">
        <f>SUM(G850:G851)</f>
        <v>0</v>
      </c>
    </row>
    <row r="853" spans="2:8" s="31" customFormat="1">
      <c r="B853" s="412">
        <v>9</v>
      </c>
      <c r="C853" s="93" t="s">
        <v>114</v>
      </c>
      <c r="D853" s="156"/>
      <c r="E853" s="385"/>
      <c r="F853" s="261"/>
      <c r="G853" s="156"/>
      <c r="H853" s="263"/>
    </row>
    <row r="854" spans="2:8" s="31" customFormat="1">
      <c r="B854" s="404">
        <v>9.01</v>
      </c>
      <c r="C854" s="95" t="s">
        <v>1563</v>
      </c>
      <c r="D854" s="308">
        <v>135.57599999999999</v>
      </c>
      <c r="E854" s="385" t="s">
        <v>17</v>
      </c>
      <c r="F854" s="261"/>
      <c r="G854" s="156">
        <f>ROUND(F854*D854,2)</f>
        <v>0</v>
      </c>
      <c r="H854" s="263"/>
    </row>
    <row r="855" spans="2:8" s="31" customFormat="1">
      <c r="B855" s="404">
        <v>9.02</v>
      </c>
      <c r="C855" s="95" t="s">
        <v>1562</v>
      </c>
      <c r="D855" s="308">
        <v>135.57599999999999</v>
      </c>
      <c r="E855" s="385" t="s">
        <v>17</v>
      </c>
      <c r="F855" s="261"/>
      <c r="G855" s="156">
        <f>ROUND(F855*D855,2)</f>
        <v>0</v>
      </c>
      <c r="H855" s="263"/>
    </row>
    <row r="856" spans="2:8" s="31" customFormat="1">
      <c r="B856" s="404"/>
      <c r="C856" s="95"/>
      <c r="D856" s="156"/>
      <c r="E856" s="385"/>
      <c r="F856" s="261"/>
      <c r="G856" s="156"/>
      <c r="H856" s="263">
        <f>SUM(G854:G855)</f>
        <v>0</v>
      </c>
    </row>
    <row r="857" spans="2:8" s="31" customFormat="1">
      <c r="B857" s="412">
        <v>10</v>
      </c>
      <c r="C857" s="93" t="s">
        <v>370</v>
      </c>
      <c r="D857" s="156"/>
      <c r="E857" s="385"/>
      <c r="F857" s="261"/>
      <c r="G857" s="156"/>
      <c r="H857" s="263"/>
    </row>
    <row r="858" spans="2:8" s="31" customFormat="1" ht="56.25">
      <c r="B858" s="404">
        <v>10.01</v>
      </c>
      <c r="C858" s="95" t="s">
        <v>371</v>
      </c>
      <c r="D858" s="156">
        <v>88.091099999999997</v>
      </c>
      <c r="E858" s="385" t="s">
        <v>14</v>
      </c>
      <c r="F858" s="420"/>
      <c r="G858" s="156">
        <f>ROUND(F858*D858,2)</f>
        <v>0</v>
      </c>
      <c r="H858" s="263"/>
    </row>
    <row r="859" spans="2:8" s="31" customFormat="1">
      <c r="B859" s="404"/>
      <c r="C859" s="95"/>
      <c r="D859" s="156"/>
      <c r="E859" s="385"/>
      <c r="F859" s="420"/>
      <c r="G859" s="156"/>
      <c r="H859" s="263">
        <f>SUM(G858)</f>
        <v>0</v>
      </c>
    </row>
    <row r="860" spans="2:8" s="31" customFormat="1">
      <c r="B860" s="412">
        <v>11</v>
      </c>
      <c r="C860" s="93" t="s">
        <v>20</v>
      </c>
      <c r="D860" s="156"/>
      <c r="E860" s="385"/>
      <c r="F860" s="420"/>
      <c r="G860" s="156"/>
      <c r="H860" s="263"/>
    </row>
    <row r="861" spans="2:8" s="31" customFormat="1">
      <c r="B861" s="404">
        <v>11.01</v>
      </c>
      <c r="C861" s="95" t="s">
        <v>385</v>
      </c>
      <c r="D861" s="156">
        <v>863.73710000000005</v>
      </c>
      <c r="E861" s="385" t="s">
        <v>14</v>
      </c>
      <c r="F861" s="420"/>
      <c r="G861" s="156">
        <f>ROUND(F861*D861,2)</f>
        <v>0</v>
      </c>
      <c r="H861" s="263"/>
    </row>
    <row r="862" spans="2:8" s="31" customFormat="1">
      <c r="B862" s="404">
        <v>11.02</v>
      </c>
      <c r="C862" s="95" t="s">
        <v>892</v>
      </c>
      <c r="D862" s="156">
        <v>863.73710000000005</v>
      </c>
      <c r="E862" s="385" t="s">
        <v>14</v>
      </c>
      <c r="F862" s="420"/>
      <c r="G862" s="156">
        <f>ROUND(F862*D862,2)</f>
        <v>0</v>
      </c>
      <c r="H862" s="263"/>
    </row>
    <row r="863" spans="2:8" s="31" customFormat="1">
      <c r="B863" s="404"/>
      <c r="C863" s="95"/>
      <c r="D863" s="156"/>
      <c r="E863" s="385"/>
      <c r="F863" s="420"/>
      <c r="G863" s="156"/>
      <c r="H863" s="263">
        <f>SUM(G861:G862)</f>
        <v>0</v>
      </c>
    </row>
    <row r="864" spans="2:8" s="31" customFormat="1">
      <c r="B864" s="412">
        <v>12</v>
      </c>
      <c r="C864" s="93" t="s">
        <v>386</v>
      </c>
      <c r="D864" s="156"/>
      <c r="E864" s="385"/>
      <c r="F864" s="420"/>
      <c r="G864" s="156"/>
      <c r="H864" s="263"/>
    </row>
    <row r="865" spans="2:8" s="31" customFormat="1" ht="37.5">
      <c r="B865" s="404">
        <f>+B864+0.01</f>
        <v>12.01</v>
      </c>
      <c r="C865" s="95" t="s">
        <v>387</v>
      </c>
      <c r="D865" s="156">
        <v>3</v>
      </c>
      <c r="E865" s="416" t="s">
        <v>13</v>
      </c>
      <c r="F865" s="349"/>
      <c r="G865" s="156">
        <f t="shared" ref="G865:G872" si="90">ROUND(F865*D865,2)</f>
        <v>0</v>
      </c>
      <c r="H865" s="263"/>
    </row>
    <row r="866" spans="2:8" s="31" customFormat="1" ht="37.5">
      <c r="B866" s="404">
        <f t="shared" ref="B866:B872" si="91">+B865+0.01</f>
        <v>12.02</v>
      </c>
      <c r="C866" s="95" t="s">
        <v>388</v>
      </c>
      <c r="D866" s="156">
        <v>3</v>
      </c>
      <c r="E866" s="416" t="s">
        <v>13</v>
      </c>
      <c r="F866" s="349"/>
      <c r="G866" s="156">
        <f t="shared" si="90"/>
        <v>0</v>
      </c>
      <c r="H866" s="263"/>
    </row>
    <row r="867" spans="2:8" s="31" customFormat="1">
      <c r="B867" s="404">
        <f t="shared" si="91"/>
        <v>12.03</v>
      </c>
      <c r="C867" s="95" t="s">
        <v>389</v>
      </c>
      <c r="D867" s="156">
        <v>3</v>
      </c>
      <c r="E867" s="416" t="s">
        <v>13</v>
      </c>
      <c r="F867" s="349"/>
      <c r="G867" s="156">
        <f t="shared" si="90"/>
        <v>0</v>
      </c>
      <c r="H867" s="263"/>
    </row>
    <row r="868" spans="2:8" s="31" customFormat="1">
      <c r="B868" s="404">
        <f t="shared" si="91"/>
        <v>12.04</v>
      </c>
      <c r="C868" s="95" t="s">
        <v>872</v>
      </c>
      <c r="D868" s="156">
        <v>3</v>
      </c>
      <c r="E868" s="416" t="s">
        <v>13</v>
      </c>
      <c r="F868" s="349"/>
      <c r="G868" s="156">
        <f t="shared" si="90"/>
        <v>0</v>
      </c>
      <c r="H868" s="263"/>
    </row>
    <row r="869" spans="2:8" s="31" customFormat="1" ht="37.5">
      <c r="B869" s="404">
        <f t="shared" si="91"/>
        <v>12.049999999999999</v>
      </c>
      <c r="C869" s="421" t="s">
        <v>390</v>
      </c>
      <c r="D869" s="156">
        <v>57</v>
      </c>
      <c r="E869" s="416" t="s">
        <v>13</v>
      </c>
      <c r="F869" s="261"/>
      <c r="G869" s="156">
        <f t="shared" si="90"/>
        <v>0</v>
      </c>
      <c r="H869" s="263"/>
    </row>
    <row r="870" spans="2:8" s="31" customFormat="1" ht="37.5">
      <c r="B870" s="404">
        <f t="shared" si="91"/>
        <v>12.059999999999999</v>
      </c>
      <c r="C870" s="421" t="s">
        <v>391</v>
      </c>
      <c r="D870" s="156">
        <v>562.62588000000005</v>
      </c>
      <c r="E870" s="86" t="s">
        <v>52</v>
      </c>
      <c r="F870" s="261"/>
      <c r="G870" s="156">
        <f t="shared" si="90"/>
        <v>0</v>
      </c>
      <c r="H870" s="263"/>
    </row>
    <row r="871" spans="2:8" s="31" customFormat="1" ht="37.5">
      <c r="B871" s="404">
        <f t="shared" si="91"/>
        <v>12.069999999999999</v>
      </c>
      <c r="C871" s="421" t="s">
        <v>392</v>
      </c>
      <c r="D871" s="156">
        <v>68</v>
      </c>
      <c r="E871" s="86" t="s">
        <v>13</v>
      </c>
      <c r="F871" s="261"/>
      <c r="G871" s="156">
        <f t="shared" si="90"/>
        <v>0</v>
      </c>
      <c r="H871" s="263"/>
    </row>
    <row r="872" spans="2:8" s="31" customFormat="1">
      <c r="B872" s="404">
        <f t="shared" si="91"/>
        <v>12.079999999999998</v>
      </c>
      <c r="C872" s="95" t="s">
        <v>393</v>
      </c>
      <c r="D872" s="156">
        <v>1</v>
      </c>
      <c r="E872" s="86" t="s">
        <v>28</v>
      </c>
      <c r="F872" s="349"/>
      <c r="G872" s="156">
        <f t="shared" si="90"/>
        <v>0</v>
      </c>
      <c r="H872" s="263"/>
    </row>
    <row r="873" spans="2:8" s="31" customFormat="1">
      <c r="B873" s="404"/>
      <c r="C873" s="95"/>
      <c r="D873" s="156"/>
      <c r="E873" s="385"/>
      <c r="F873" s="420"/>
      <c r="G873" s="156"/>
      <c r="H873" s="263">
        <f>SUM(G865:G872)</f>
        <v>0</v>
      </c>
    </row>
    <row r="874" spans="2:8" s="31" customFormat="1" ht="19.5" thickBot="1">
      <c r="B874" s="154"/>
      <c r="C874" s="105"/>
      <c r="D874" s="259"/>
      <c r="E874" s="260"/>
      <c r="F874" s="261"/>
      <c r="G874" s="262"/>
      <c r="H874" s="263"/>
    </row>
    <row r="875" spans="2:8" s="31" customFormat="1" ht="19.5" thickBot="1">
      <c r="B875" s="223"/>
      <c r="C875" s="224" t="s">
        <v>372</v>
      </c>
      <c r="D875" s="114"/>
      <c r="E875" s="114"/>
      <c r="F875" s="225"/>
      <c r="G875" s="226"/>
      <c r="H875" s="268">
        <f>SUM(H797:H874)</f>
        <v>0</v>
      </c>
    </row>
    <row r="876" spans="2:8" s="31" customFormat="1" ht="19.5" thickBot="1">
      <c r="B876" s="154"/>
      <c r="C876" s="253"/>
      <c r="D876" s="257"/>
      <c r="E876" s="253"/>
      <c r="F876" s="254"/>
      <c r="G876" s="255"/>
      <c r="H876" s="256"/>
    </row>
    <row r="877" spans="2:8" s="31" customFormat="1" ht="19.5" thickBot="1">
      <c r="B877" s="154"/>
      <c r="C877" s="97" t="s">
        <v>373</v>
      </c>
      <c r="D877" s="257"/>
      <c r="E877" s="253"/>
      <c r="F877" s="254"/>
      <c r="G877" s="255"/>
      <c r="H877" s="256"/>
    </row>
    <row r="878" spans="2:8" s="31" customFormat="1">
      <c r="B878" s="153"/>
      <c r="C878" s="264"/>
      <c r="D878" s="257"/>
      <c r="E878" s="253"/>
      <c r="F878" s="254"/>
      <c r="G878" s="255"/>
      <c r="H878" s="265"/>
    </row>
    <row r="879" spans="2:8" s="31" customFormat="1">
      <c r="B879" s="412">
        <v>1</v>
      </c>
      <c r="C879" s="93" t="s">
        <v>117</v>
      </c>
      <c r="D879" s="260"/>
      <c r="E879" s="260"/>
      <c r="F879" s="261"/>
      <c r="G879" s="156"/>
      <c r="H879" s="263"/>
    </row>
    <row r="880" spans="2:8" s="31" customFormat="1">
      <c r="B880" s="404">
        <v>1.01</v>
      </c>
      <c r="C880" s="95" t="s">
        <v>186</v>
      </c>
      <c r="D880" s="405">
        <v>239.05</v>
      </c>
      <c r="E880" s="385" t="s">
        <v>14</v>
      </c>
      <c r="F880" s="16"/>
      <c r="G880" s="156">
        <f>ROUND(F880*D880,2)</f>
        <v>0</v>
      </c>
      <c r="H880" s="263"/>
    </row>
    <row r="881" spans="2:8" s="31" customFormat="1">
      <c r="B881" s="404"/>
      <c r="C881" s="95"/>
      <c r="D881" s="422"/>
      <c r="E881" s="385"/>
      <c r="F881" s="261"/>
      <c r="G881" s="156"/>
      <c r="H881" s="263">
        <f>SUM(G880:G880)</f>
        <v>0</v>
      </c>
    </row>
    <row r="882" spans="2:8" s="31" customFormat="1">
      <c r="B882" s="39">
        <v>2</v>
      </c>
      <c r="C882" s="406" t="s">
        <v>36</v>
      </c>
      <c r="D882" s="410"/>
      <c r="E882" s="407"/>
      <c r="F882" s="258"/>
      <c r="G882" s="258"/>
      <c r="H882" s="408"/>
    </row>
    <row r="883" spans="2:8" s="31" customFormat="1">
      <c r="B883" s="411">
        <f>+B882+0.01</f>
        <v>2.0099999999999998</v>
      </c>
      <c r="C883" s="409" t="s">
        <v>378</v>
      </c>
      <c r="D883" s="382">
        <f>+D880*3</f>
        <v>717.15000000000009</v>
      </c>
      <c r="E883" s="410" t="s">
        <v>49</v>
      </c>
      <c r="F883" s="258"/>
      <c r="G883" s="156">
        <f>ROUND(F883*D883,2)</f>
        <v>0</v>
      </c>
      <c r="H883" s="408"/>
    </row>
    <row r="884" spans="2:8" s="31" customFormat="1" ht="37.5">
      <c r="B884" s="411">
        <f t="shared" ref="B884:B886" si="92">+B883+0.01</f>
        <v>2.0199999999999996</v>
      </c>
      <c r="C884" s="95" t="s">
        <v>1717</v>
      </c>
      <c r="D884" s="382">
        <f>+D880*2*1.25</f>
        <v>597.625</v>
      </c>
      <c r="E884" s="410" t="s">
        <v>27</v>
      </c>
      <c r="F884" s="258"/>
      <c r="G884" s="156">
        <f>ROUND(F884*D884,2)</f>
        <v>0</v>
      </c>
      <c r="H884" s="408"/>
    </row>
    <row r="885" spans="2:8" s="31" customFormat="1" ht="37.5">
      <c r="B885" s="411">
        <f t="shared" si="92"/>
        <v>2.0299999999999994</v>
      </c>
      <c r="C885" s="95" t="s">
        <v>1716</v>
      </c>
      <c r="D885" s="382">
        <f>+D880*0.55*1.25</f>
        <v>164.34687500000001</v>
      </c>
      <c r="E885" s="410" t="s">
        <v>27</v>
      </c>
      <c r="F885" s="258"/>
      <c r="G885" s="156">
        <f>ROUND(F885*D885,2)</f>
        <v>0</v>
      </c>
      <c r="H885" s="408"/>
    </row>
    <row r="886" spans="2:8" s="31" customFormat="1">
      <c r="B886" s="411">
        <f t="shared" si="92"/>
        <v>2.0399999999999991</v>
      </c>
      <c r="C886" s="409" t="s">
        <v>379</v>
      </c>
      <c r="D886" s="382">
        <f>+D883*1.3</f>
        <v>932.29500000000019</v>
      </c>
      <c r="E886" s="410" t="s">
        <v>27</v>
      </c>
      <c r="F886" s="258"/>
      <c r="G886" s="156">
        <f>ROUND(F886*D886,2)</f>
        <v>0</v>
      </c>
      <c r="H886" s="408"/>
    </row>
    <row r="887" spans="2:8" s="31" customFormat="1">
      <c r="B887" s="411"/>
      <c r="C887" s="409"/>
      <c r="D887" s="258"/>
      <c r="E887" s="410"/>
      <c r="F887" s="258"/>
      <c r="G887" s="258"/>
      <c r="H887" s="408">
        <f>SUM(G883:G886)</f>
        <v>0</v>
      </c>
    </row>
    <row r="888" spans="2:8" s="31" customFormat="1">
      <c r="B888" s="39">
        <v>3</v>
      </c>
      <c r="C888" s="22" t="s">
        <v>118</v>
      </c>
      <c r="D888" s="423"/>
      <c r="E888" s="20" t="s">
        <v>140</v>
      </c>
      <c r="F888" s="16"/>
      <c r="G888" s="14"/>
      <c r="H888" s="21"/>
    </row>
    <row r="889" spans="2:8" s="31" customFormat="1">
      <c r="B889" s="384"/>
      <c r="C889" s="93" t="s">
        <v>1681</v>
      </c>
      <c r="D889" s="16"/>
      <c r="E889" s="385"/>
      <c r="F889" s="258"/>
      <c r="G889" s="156">
        <f t="shared" ref="G889" si="93">ROUND(F889*D889,2)</f>
        <v>0</v>
      </c>
      <c r="H889" s="21"/>
    </row>
    <row r="890" spans="2:8" s="31" customFormat="1">
      <c r="B890" s="385">
        <f>+B888+0.01</f>
        <v>3.01</v>
      </c>
      <c r="C890" s="95" t="s">
        <v>1710</v>
      </c>
      <c r="D890" s="16">
        <f>+D880</f>
        <v>239.05</v>
      </c>
      <c r="E890" s="385" t="s">
        <v>14</v>
      </c>
      <c r="F890" s="258"/>
      <c r="G890" s="156"/>
      <c r="H890" s="21"/>
    </row>
    <row r="891" spans="2:8" s="31" customFormat="1">
      <c r="B891" s="411">
        <f t="shared" ref="B891:B913" si="94">+B890+0.01</f>
        <v>3.0199999999999996</v>
      </c>
      <c r="C891" s="95" t="s">
        <v>1718</v>
      </c>
      <c r="D891" s="382">
        <f>+D880*0.45</f>
        <v>107.57250000000001</v>
      </c>
      <c r="E891" s="385" t="s">
        <v>18</v>
      </c>
      <c r="F891" s="258"/>
      <c r="G891" s="156"/>
      <c r="H891" s="21"/>
    </row>
    <row r="892" spans="2:8" s="31" customFormat="1">
      <c r="B892" s="411">
        <f t="shared" si="94"/>
        <v>3.0299999999999994</v>
      </c>
      <c r="C892" s="95" t="s">
        <v>1576</v>
      </c>
      <c r="D892" s="261">
        <f>0.25*0.25*3*4</f>
        <v>0.75</v>
      </c>
      <c r="E892" s="385" t="s">
        <v>18</v>
      </c>
      <c r="F892" s="16"/>
      <c r="G892" s="156">
        <f t="shared" ref="G892:G893" si="95">ROUND(F892*D892,2)</f>
        <v>0</v>
      </c>
      <c r="H892" s="21"/>
    </row>
    <row r="893" spans="2:8" s="31" customFormat="1">
      <c r="B893" s="411">
        <f t="shared" si="94"/>
        <v>3.0399999999999991</v>
      </c>
      <c r="C893" s="95" t="s">
        <v>1610</v>
      </c>
      <c r="D893" s="261">
        <f>0.35*0.35*3*8</f>
        <v>2.9399999999999995</v>
      </c>
      <c r="E893" s="385" t="s">
        <v>18</v>
      </c>
      <c r="F893" s="16"/>
      <c r="G893" s="156">
        <f t="shared" si="95"/>
        <v>0</v>
      </c>
      <c r="H893" s="21"/>
    </row>
    <row r="894" spans="2:8" s="31" customFormat="1">
      <c r="B894" s="411">
        <f t="shared" si="94"/>
        <v>3.0499999999999989</v>
      </c>
      <c r="C894" s="95" t="s">
        <v>1611</v>
      </c>
      <c r="D894" s="261">
        <f>0.3*0.4*3*1</f>
        <v>0.36</v>
      </c>
      <c r="E894" s="385" t="s">
        <v>18</v>
      </c>
      <c r="F894" s="16"/>
      <c r="G894" s="156">
        <f t="shared" ref="G894" si="96">ROUND(F894*D894,2)</f>
        <v>0</v>
      </c>
      <c r="H894" s="21"/>
    </row>
    <row r="895" spans="2:8" s="31" customFormat="1">
      <c r="B895" s="411">
        <f t="shared" si="94"/>
        <v>3.0599999999999987</v>
      </c>
      <c r="C895" s="95" t="s">
        <v>1612</v>
      </c>
      <c r="D895" s="261">
        <f>0.4*0.4*3*2</f>
        <v>0.96000000000000019</v>
      </c>
      <c r="E895" s="385" t="s">
        <v>18</v>
      </c>
      <c r="F895" s="16"/>
      <c r="G895" s="156">
        <f t="shared" ref="G895" si="97">ROUND(F895*D895,2)</f>
        <v>0</v>
      </c>
      <c r="H895" s="21"/>
    </row>
    <row r="896" spans="2:8" s="31" customFormat="1">
      <c r="B896" s="411">
        <f t="shared" si="94"/>
        <v>3.0699999999999985</v>
      </c>
      <c r="C896" s="18" t="s">
        <v>1230</v>
      </c>
      <c r="D896" s="14">
        <v>3.12</v>
      </c>
      <c r="E896" s="20" t="s">
        <v>18</v>
      </c>
      <c r="F896" s="16"/>
      <c r="G896" s="156">
        <f t="shared" ref="G896:G913" si="98">ROUND(F896*D896,2)</f>
        <v>0</v>
      </c>
      <c r="H896" s="263"/>
    </row>
    <row r="897" spans="2:8" s="31" customFormat="1">
      <c r="B897" s="411">
        <f t="shared" si="94"/>
        <v>3.0799999999999983</v>
      </c>
      <c r="C897" s="18" t="s">
        <v>1613</v>
      </c>
      <c r="D897" s="14">
        <f>0.25*0.4*15.6</f>
        <v>1.56</v>
      </c>
      <c r="E897" s="20" t="s">
        <v>18</v>
      </c>
      <c r="F897" s="16"/>
      <c r="G897" s="156">
        <f t="shared" si="98"/>
        <v>0</v>
      </c>
      <c r="H897" s="263"/>
    </row>
    <row r="898" spans="2:8" s="31" customFormat="1">
      <c r="B898" s="411">
        <f t="shared" si="94"/>
        <v>3.0899999999999981</v>
      </c>
      <c r="C898" s="18" t="s">
        <v>1614</v>
      </c>
      <c r="D898" s="14">
        <f>0.25*0.4*1.9</f>
        <v>0.19</v>
      </c>
      <c r="E898" s="20" t="s">
        <v>18</v>
      </c>
      <c r="F898" s="16"/>
      <c r="G898" s="156">
        <f t="shared" si="98"/>
        <v>0</v>
      </c>
      <c r="H898" s="263"/>
    </row>
    <row r="899" spans="2:8" s="31" customFormat="1">
      <c r="B899" s="411">
        <f t="shared" si="94"/>
        <v>3.0999999999999979</v>
      </c>
      <c r="C899" s="18" t="s">
        <v>1615</v>
      </c>
      <c r="D899" s="14">
        <f>0.25*0.4*4.1</f>
        <v>0.41</v>
      </c>
      <c r="E899" s="20" t="s">
        <v>18</v>
      </c>
      <c r="F899" s="16"/>
      <c r="G899" s="156">
        <f t="shared" ref="G899" si="99">ROUND(F899*D899,2)</f>
        <v>0</v>
      </c>
      <c r="H899" s="263"/>
    </row>
    <row r="900" spans="2:8" s="31" customFormat="1">
      <c r="B900" s="411">
        <f t="shared" si="94"/>
        <v>3.1099999999999977</v>
      </c>
      <c r="C900" s="18" t="s">
        <v>1616</v>
      </c>
      <c r="D900" s="14">
        <f>0.25*0.35*6.25</f>
        <v>0.546875</v>
      </c>
      <c r="E900" s="20" t="s">
        <v>18</v>
      </c>
      <c r="F900" s="16"/>
      <c r="G900" s="156">
        <f t="shared" ref="G900:G901" si="100">ROUND(F900*D900,2)</f>
        <v>0</v>
      </c>
      <c r="H900" s="263"/>
    </row>
    <row r="901" spans="2:8" s="31" customFormat="1">
      <c r="B901" s="411">
        <f t="shared" si="94"/>
        <v>3.1199999999999974</v>
      </c>
      <c r="C901" s="18" t="s">
        <v>1617</v>
      </c>
      <c r="D901" s="14">
        <f>0.25*0.4*4.2</f>
        <v>0.42000000000000004</v>
      </c>
      <c r="E901" s="20" t="s">
        <v>18</v>
      </c>
      <c r="F901" s="16"/>
      <c r="G901" s="156">
        <f t="shared" si="100"/>
        <v>0</v>
      </c>
      <c r="H901" s="263"/>
    </row>
    <row r="902" spans="2:8" s="31" customFormat="1">
      <c r="B902" s="411">
        <f t="shared" si="94"/>
        <v>3.1299999999999972</v>
      </c>
      <c r="C902" s="18" t="s">
        <v>1618</v>
      </c>
      <c r="D902" s="14">
        <f>0.2*0.4*3.25</f>
        <v>0.26000000000000006</v>
      </c>
      <c r="E902" s="20" t="s">
        <v>18</v>
      </c>
      <c r="F902" s="16"/>
      <c r="G902" s="156">
        <f t="shared" ref="G902" si="101">ROUND(F902*D902,2)</f>
        <v>0</v>
      </c>
      <c r="H902" s="263"/>
    </row>
    <row r="903" spans="2:8" s="31" customFormat="1">
      <c r="B903" s="411">
        <f t="shared" si="94"/>
        <v>3.139999999999997</v>
      </c>
      <c r="C903" s="18" t="s">
        <v>1619</v>
      </c>
      <c r="D903" s="14">
        <f>0.25*0.4*6.76</f>
        <v>0.67600000000000005</v>
      </c>
      <c r="E903" s="20" t="s">
        <v>18</v>
      </c>
      <c r="F903" s="16"/>
      <c r="G903" s="156">
        <f t="shared" ref="G903" si="102">ROUND(F903*D903,2)</f>
        <v>0</v>
      </c>
      <c r="H903" s="263"/>
    </row>
    <row r="904" spans="2:8" s="31" customFormat="1">
      <c r="B904" s="411">
        <f t="shared" si="94"/>
        <v>3.1499999999999968</v>
      </c>
      <c r="C904" s="18" t="s">
        <v>1620</v>
      </c>
      <c r="D904" s="14">
        <f>0.25*0.4*9.05</f>
        <v>0.90500000000000014</v>
      </c>
      <c r="E904" s="20" t="s">
        <v>18</v>
      </c>
      <c r="F904" s="16"/>
      <c r="G904" s="156">
        <f t="shared" ref="G904" si="103">ROUND(F904*D904,2)</f>
        <v>0</v>
      </c>
      <c r="H904" s="263"/>
    </row>
    <row r="905" spans="2:8" s="31" customFormat="1">
      <c r="B905" s="411">
        <f t="shared" si="94"/>
        <v>3.1599999999999966</v>
      </c>
      <c r="C905" s="18" t="s">
        <v>1621</v>
      </c>
      <c r="D905" s="14">
        <f>0.25*0.47*9.05</f>
        <v>1.063375</v>
      </c>
      <c r="E905" s="20" t="s">
        <v>18</v>
      </c>
      <c r="F905" s="16"/>
      <c r="G905" s="156">
        <f t="shared" ref="G905" si="104">ROUND(F905*D905,2)</f>
        <v>0</v>
      </c>
      <c r="H905" s="263"/>
    </row>
    <row r="906" spans="2:8" s="31" customFormat="1">
      <c r="B906" s="411">
        <f t="shared" si="94"/>
        <v>3.1699999999999964</v>
      </c>
      <c r="C906" s="18" t="s">
        <v>1622</v>
      </c>
      <c r="D906" s="14">
        <f>0.25*0.35*8</f>
        <v>0.7</v>
      </c>
      <c r="E906" s="20" t="s">
        <v>18</v>
      </c>
      <c r="F906" s="16"/>
      <c r="G906" s="156">
        <f t="shared" ref="G906" si="105">ROUND(F906*D906,2)</f>
        <v>0</v>
      </c>
      <c r="H906" s="263"/>
    </row>
    <row r="907" spans="2:8" s="31" customFormat="1">
      <c r="B907" s="411">
        <f t="shared" si="94"/>
        <v>3.1799999999999962</v>
      </c>
      <c r="C907" s="18" t="s">
        <v>1623</v>
      </c>
      <c r="D907" s="14">
        <f>0.2*0.4*3</f>
        <v>0.24000000000000005</v>
      </c>
      <c r="E907" s="20" t="s">
        <v>18</v>
      </c>
      <c r="F907" s="16"/>
      <c r="G907" s="156">
        <f t="shared" ref="G907" si="106">ROUND(F907*D907,2)</f>
        <v>0</v>
      </c>
      <c r="H907" s="263"/>
    </row>
    <row r="908" spans="2:8" s="31" customFormat="1">
      <c r="B908" s="411">
        <f t="shared" si="94"/>
        <v>3.1899999999999959</v>
      </c>
      <c r="C908" s="18" t="s">
        <v>1624</v>
      </c>
      <c r="D908" s="14">
        <f>0.25*0.37*4.6</f>
        <v>0.42549999999999999</v>
      </c>
      <c r="E908" s="20" t="s">
        <v>18</v>
      </c>
      <c r="F908" s="16"/>
      <c r="G908" s="156">
        <f t="shared" ref="G908" si="107">ROUND(F908*D908,2)</f>
        <v>0</v>
      </c>
      <c r="H908" s="263"/>
    </row>
    <row r="909" spans="2:8" s="31" customFormat="1">
      <c r="B909" s="411">
        <f t="shared" si="94"/>
        <v>3.1999999999999957</v>
      </c>
      <c r="C909" s="18" t="s">
        <v>1625</v>
      </c>
      <c r="D909" s="14">
        <f>0.2*0.4*1.25</f>
        <v>0.10000000000000002</v>
      </c>
      <c r="E909" s="20" t="s">
        <v>18</v>
      </c>
      <c r="F909" s="16"/>
      <c r="G909" s="156">
        <f t="shared" ref="G909" si="108">ROUND(F909*D909,2)</f>
        <v>0</v>
      </c>
      <c r="H909" s="263"/>
    </row>
    <row r="910" spans="2:8" s="31" customFormat="1">
      <c r="B910" s="411">
        <f t="shared" si="94"/>
        <v>3.2099999999999955</v>
      </c>
      <c r="C910" s="18" t="s">
        <v>1626</v>
      </c>
      <c r="D910" s="14">
        <f>0.25*0.4*4.6</f>
        <v>0.45999999999999996</v>
      </c>
      <c r="E910" s="20" t="s">
        <v>18</v>
      </c>
      <c r="F910" s="16"/>
      <c r="G910" s="156">
        <f t="shared" ref="G910" si="109">ROUND(F910*D910,2)</f>
        <v>0</v>
      </c>
      <c r="H910" s="263"/>
    </row>
    <row r="911" spans="2:8" s="31" customFormat="1">
      <c r="B911" s="411">
        <f t="shared" si="94"/>
        <v>3.2199999999999953</v>
      </c>
      <c r="C911" s="95" t="s">
        <v>1232</v>
      </c>
      <c r="D911" s="156">
        <v>1.026</v>
      </c>
      <c r="E911" s="385" t="s">
        <v>18</v>
      </c>
      <c r="F911" s="16"/>
      <c r="G911" s="156">
        <f t="shared" si="98"/>
        <v>0</v>
      </c>
      <c r="H911" s="263"/>
    </row>
    <row r="912" spans="2:8" s="31" customFormat="1" ht="35.25" customHeight="1">
      <c r="B912" s="411">
        <f t="shared" si="94"/>
        <v>3.2299999999999951</v>
      </c>
      <c r="C912" s="18" t="s">
        <v>1628</v>
      </c>
      <c r="D912" s="156">
        <f>+(9.75*9.76*0.13)+(1.5*3.5*0.13)</f>
        <v>13.053299999999998</v>
      </c>
      <c r="E912" s="20" t="s">
        <v>18</v>
      </c>
      <c r="F912" s="16"/>
      <c r="G912" s="156">
        <f t="shared" si="98"/>
        <v>0</v>
      </c>
      <c r="H912" s="156"/>
    </row>
    <row r="913" spans="2:8" s="31" customFormat="1" ht="37.5" customHeight="1">
      <c r="B913" s="411">
        <f t="shared" si="94"/>
        <v>3.2399999999999949</v>
      </c>
      <c r="C913" s="18" t="s">
        <v>1627</v>
      </c>
      <c r="D913" s="156">
        <f>6.55*8.7*0.25</f>
        <v>14.246249999999998</v>
      </c>
      <c r="E913" s="20" t="s">
        <v>18</v>
      </c>
      <c r="F913" s="16"/>
      <c r="G913" s="156">
        <f t="shared" si="98"/>
        <v>0</v>
      </c>
      <c r="H913" s="263"/>
    </row>
    <row r="914" spans="2:8" s="31" customFormat="1">
      <c r="B914" s="411"/>
      <c r="C914" s="95"/>
      <c r="D914" s="156"/>
      <c r="E914" s="385"/>
      <c r="F914" s="261"/>
      <c r="G914" s="156"/>
      <c r="H914" s="263">
        <f>SUM(G889:G913)</f>
        <v>0</v>
      </c>
    </row>
    <row r="915" spans="2:8" s="31" customFormat="1">
      <c r="B915" s="412">
        <v>4</v>
      </c>
      <c r="C915" s="415" t="s">
        <v>110</v>
      </c>
      <c r="D915" s="156"/>
      <c r="E915" s="416"/>
      <c r="F915" s="261"/>
      <c r="G915" s="156"/>
      <c r="H915" s="263"/>
    </row>
    <row r="916" spans="2:8" s="31" customFormat="1">
      <c r="B916" s="417">
        <v>4.01</v>
      </c>
      <c r="C916" s="418" t="s">
        <v>1224</v>
      </c>
      <c r="D916" s="156">
        <v>63.975999999999999</v>
      </c>
      <c r="E916" s="410" t="s">
        <v>14</v>
      </c>
      <c r="F916" s="261"/>
      <c r="G916" s="156">
        <f>ROUND(F916*D916,2)</f>
        <v>0</v>
      </c>
      <c r="H916" s="263"/>
    </row>
    <row r="917" spans="2:8" s="31" customFormat="1">
      <c r="B917" s="417">
        <v>4.0199999999999996</v>
      </c>
      <c r="C917" s="418" t="s">
        <v>1234</v>
      </c>
      <c r="D917" s="156">
        <v>671.74800000000005</v>
      </c>
      <c r="E917" s="410" t="s">
        <v>14</v>
      </c>
      <c r="F917" s="261"/>
      <c r="G917" s="156">
        <f>ROUND(F917*D917,2)</f>
        <v>0</v>
      </c>
      <c r="H917" s="263"/>
    </row>
    <row r="918" spans="2:8" s="31" customFormat="1">
      <c r="B918" s="417">
        <v>4.0299999999999994</v>
      </c>
      <c r="C918" s="418" t="s">
        <v>1226</v>
      </c>
      <c r="D918" s="156">
        <v>23.984000000000002</v>
      </c>
      <c r="E918" s="416" t="s">
        <v>14</v>
      </c>
      <c r="F918" s="261"/>
      <c r="G918" s="156">
        <f>ROUND(F918*D918,2)</f>
        <v>0</v>
      </c>
      <c r="H918" s="263"/>
    </row>
    <row r="919" spans="2:8" s="31" customFormat="1">
      <c r="B919" s="404"/>
      <c r="C919" s="95"/>
      <c r="D919" s="156"/>
      <c r="E919" s="385"/>
      <c r="F919" s="261"/>
      <c r="G919" s="156"/>
      <c r="H919" s="263">
        <f>SUM(G916:G918)</f>
        <v>0</v>
      </c>
    </row>
    <row r="920" spans="2:8" s="31" customFormat="1">
      <c r="B920" s="412">
        <v>5</v>
      </c>
      <c r="C920" s="93" t="s">
        <v>22</v>
      </c>
      <c r="D920" s="156"/>
      <c r="E920" s="385"/>
      <c r="F920" s="261"/>
      <c r="G920" s="156"/>
      <c r="H920" s="263"/>
    </row>
    <row r="921" spans="2:8" s="31" customFormat="1">
      <c r="B921" s="404">
        <v>5.01</v>
      </c>
      <c r="C921" s="95" t="s">
        <v>173</v>
      </c>
      <c r="D921" s="156">
        <v>338.74439999999998</v>
      </c>
      <c r="E921" s="385" t="s">
        <v>14</v>
      </c>
      <c r="F921" s="16"/>
      <c r="G921" s="156">
        <f t="shared" ref="G921:G927" si="110">ROUND(F921*D921,2)</f>
        <v>0</v>
      </c>
      <c r="H921" s="263"/>
    </row>
    <row r="922" spans="2:8" s="31" customFormat="1" ht="21.75" customHeight="1">
      <c r="B922" s="404">
        <v>5.01</v>
      </c>
      <c r="C922" s="95" t="s">
        <v>394</v>
      </c>
      <c r="D922" s="156">
        <v>1535.2240000000002</v>
      </c>
      <c r="E922" s="385" t="s">
        <v>14</v>
      </c>
      <c r="F922" s="382"/>
      <c r="G922" s="156">
        <f t="shared" si="110"/>
        <v>0</v>
      </c>
      <c r="H922" s="263"/>
    </row>
    <row r="923" spans="2:8" s="31" customFormat="1" ht="21.75" customHeight="1">
      <c r="B923" s="404">
        <v>5.01</v>
      </c>
      <c r="C923" s="95" t="s">
        <v>368</v>
      </c>
      <c r="D923" s="156">
        <v>1283.3920000000003</v>
      </c>
      <c r="E923" s="385" t="s">
        <v>14</v>
      </c>
      <c r="F923" s="16"/>
      <c r="G923" s="156">
        <f t="shared" si="110"/>
        <v>0</v>
      </c>
      <c r="H923" s="263"/>
    </row>
    <row r="924" spans="2:8" s="31" customFormat="1" ht="37.5">
      <c r="B924" s="404">
        <v>5.01</v>
      </c>
      <c r="C924" s="418" t="s">
        <v>1508</v>
      </c>
      <c r="D924" s="156">
        <v>251.83199999999999</v>
      </c>
      <c r="E924" s="385" t="s">
        <v>14</v>
      </c>
      <c r="F924" s="16"/>
      <c r="G924" s="156">
        <f t="shared" si="110"/>
        <v>0</v>
      </c>
      <c r="H924" s="263"/>
    </row>
    <row r="925" spans="2:8" s="31" customFormat="1" ht="37.5">
      <c r="B925" s="404">
        <v>5.01</v>
      </c>
      <c r="C925" s="418" t="s">
        <v>1509</v>
      </c>
      <c r="D925" s="156">
        <v>36.120000000000005</v>
      </c>
      <c r="E925" s="385" t="s">
        <v>14</v>
      </c>
      <c r="F925" s="16"/>
      <c r="G925" s="156">
        <f t="shared" si="110"/>
        <v>0</v>
      </c>
      <c r="H925" s="263"/>
    </row>
    <row r="926" spans="2:8" s="31" customFormat="1" ht="37.5">
      <c r="B926" s="404">
        <v>5.01</v>
      </c>
      <c r="C926" s="418" t="s">
        <v>1510</v>
      </c>
      <c r="D926" s="156">
        <v>302.62439999999998</v>
      </c>
      <c r="E926" s="385" t="s">
        <v>14</v>
      </c>
      <c r="F926" s="16"/>
      <c r="G926" s="156">
        <f t="shared" si="110"/>
        <v>0</v>
      </c>
      <c r="H926" s="263"/>
    </row>
    <row r="927" spans="2:8" s="31" customFormat="1">
      <c r="B927" s="404">
        <v>5.01</v>
      </c>
      <c r="C927" s="418" t="s">
        <v>383</v>
      </c>
      <c r="D927" s="156">
        <v>801.6</v>
      </c>
      <c r="E927" s="385" t="s">
        <v>15</v>
      </c>
      <c r="F927" s="16"/>
      <c r="G927" s="156">
        <f t="shared" si="110"/>
        <v>0</v>
      </c>
      <c r="H927" s="263"/>
    </row>
    <row r="928" spans="2:8" s="31" customFormat="1">
      <c r="B928" s="404"/>
      <c r="C928" s="95"/>
      <c r="D928" s="156"/>
      <c r="E928" s="385"/>
      <c r="F928" s="261"/>
      <c r="G928" s="156"/>
      <c r="H928" s="263">
        <f>SUM(G921:G927)</f>
        <v>0</v>
      </c>
    </row>
    <row r="929" spans="2:8" s="31" customFormat="1">
      <c r="B929" s="412">
        <v>6</v>
      </c>
      <c r="C929" s="93" t="s">
        <v>369</v>
      </c>
      <c r="D929" s="156"/>
      <c r="E929" s="385"/>
      <c r="F929" s="261"/>
      <c r="G929" s="156"/>
      <c r="H929" s="263"/>
    </row>
    <row r="930" spans="2:8" s="31" customFormat="1" ht="37.5">
      <c r="B930" s="404">
        <v>6.01</v>
      </c>
      <c r="C930" s="95" t="s">
        <v>1511</v>
      </c>
      <c r="D930" s="156">
        <v>158.67839999999998</v>
      </c>
      <c r="E930" s="385" t="s">
        <v>14</v>
      </c>
      <c r="F930" s="156"/>
      <c r="G930" s="156">
        <f>ROUND(F930*D930,2)</f>
        <v>0</v>
      </c>
      <c r="H930" s="263"/>
    </row>
    <row r="931" spans="2:8" s="31" customFormat="1" ht="93.75">
      <c r="B931" s="404">
        <v>6.02</v>
      </c>
      <c r="C931" s="95" t="s">
        <v>1512</v>
      </c>
      <c r="D931" s="156">
        <v>158.67839999999998</v>
      </c>
      <c r="E931" s="385" t="s">
        <v>14</v>
      </c>
      <c r="F931" s="156"/>
      <c r="G931" s="156">
        <f>ROUND(F931*D931,2)</f>
        <v>0</v>
      </c>
      <c r="H931" s="263"/>
    </row>
    <row r="932" spans="2:8" s="31" customFormat="1" ht="56.25">
      <c r="B932" s="404">
        <v>6.0299999999999994</v>
      </c>
      <c r="C932" s="95" t="s">
        <v>1228</v>
      </c>
      <c r="D932" s="156">
        <v>307.88</v>
      </c>
      <c r="E932" s="385" t="s">
        <v>15</v>
      </c>
      <c r="F932" s="419"/>
      <c r="G932" s="156">
        <f>ROUND(F932*D932,2)</f>
        <v>0</v>
      </c>
      <c r="H932" s="263"/>
    </row>
    <row r="933" spans="2:8" s="31" customFormat="1">
      <c r="B933" s="404"/>
      <c r="C933" s="95"/>
      <c r="D933" s="156"/>
      <c r="E933" s="385"/>
      <c r="F933" s="261"/>
      <c r="G933" s="156">
        <v>0</v>
      </c>
      <c r="H933" s="263">
        <f>SUM(G930:G932)</f>
        <v>0</v>
      </c>
    </row>
    <row r="934" spans="2:8" s="31" customFormat="1">
      <c r="B934" s="412">
        <v>7</v>
      </c>
      <c r="C934" s="93" t="s">
        <v>384</v>
      </c>
      <c r="D934" s="156"/>
      <c r="E934" s="385"/>
      <c r="F934" s="261"/>
      <c r="G934" s="156"/>
      <c r="H934" s="263"/>
    </row>
    <row r="935" spans="2:8" s="31" customFormat="1">
      <c r="B935" s="404">
        <v>7.01</v>
      </c>
      <c r="C935" s="95" t="s">
        <v>1229</v>
      </c>
      <c r="D935" s="156">
        <v>96.32</v>
      </c>
      <c r="E935" s="385" t="s">
        <v>14</v>
      </c>
      <c r="F935" s="261"/>
      <c r="G935" s="156">
        <f>ROUND(F935*D935,2)</f>
        <v>0</v>
      </c>
      <c r="H935" s="263"/>
    </row>
    <row r="936" spans="2:8" s="31" customFormat="1">
      <c r="B936" s="404"/>
      <c r="C936" s="95"/>
      <c r="D936" s="156"/>
      <c r="E936" s="385"/>
      <c r="F936" s="261"/>
      <c r="G936" s="156"/>
      <c r="H936" s="263">
        <f>SUM(G935)</f>
        <v>0</v>
      </c>
    </row>
    <row r="937" spans="2:8" s="31" customFormat="1">
      <c r="B937" s="412">
        <v>8</v>
      </c>
      <c r="C937" s="93" t="s">
        <v>251</v>
      </c>
      <c r="D937" s="156"/>
      <c r="E937" s="385"/>
      <c r="F937" s="261"/>
      <c r="G937" s="156"/>
      <c r="H937" s="263"/>
    </row>
    <row r="938" spans="2:8" s="31" customFormat="1" ht="56.25">
      <c r="B938" s="404">
        <v>8.01</v>
      </c>
      <c r="C938" s="95" t="s">
        <v>1237</v>
      </c>
      <c r="D938" s="156">
        <v>9</v>
      </c>
      <c r="E938" s="385" t="s">
        <v>13</v>
      </c>
      <c r="F938" s="261"/>
      <c r="G938" s="156">
        <f>ROUND(F938*D938,2)</f>
        <v>0</v>
      </c>
      <c r="H938" s="263"/>
    </row>
    <row r="939" spans="2:8" s="31" customFormat="1" ht="37.5">
      <c r="B939" s="404">
        <v>8.02</v>
      </c>
      <c r="C939" s="418" t="s">
        <v>1235</v>
      </c>
      <c r="D939" s="156">
        <v>1</v>
      </c>
      <c r="E939" s="385" t="s">
        <v>13</v>
      </c>
      <c r="F939" s="261"/>
      <c r="G939" s="156">
        <f>ROUND(F939*D939,2)</f>
        <v>0</v>
      </c>
      <c r="H939" s="263"/>
    </row>
    <row r="940" spans="2:8" s="31" customFormat="1" ht="37.5">
      <c r="B940" s="404">
        <v>8.0299999999999994</v>
      </c>
      <c r="C940" s="418" t="s">
        <v>1236</v>
      </c>
      <c r="D940" s="156">
        <v>2</v>
      </c>
      <c r="E940" s="416" t="s">
        <v>13</v>
      </c>
      <c r="F940" s="308"/>
      <c r="G940" s="156">
        <f>ROUND(F940*D940,2)</f>
        <v>0</v>
      </c>
      <c r="H940" s="424"/>
    </row>
    <row r="941" spans="2:8" s="31" customFormat="1">
      <c r="B941" s="404"/>
      <c r="C941" s="95"/>
      <c r="D941" s="156"/>
      <c r="E941" s="385"/>
      <c r="F941" s="261"/>
      <c r="G941" s="156"/>
      <c r="H941" s="263">
        <f>SUM(G938:G941)</f>
        <v>0</v>
      </c>
    </row>
    <row r="942" spans="2:8" s="31" customFormat="1">
      <c r="B942" s="412">
        <v>9</v>
      </c>
      <c r="C942" s="93" t="s">
        <v>114</v>
      </c>
      <c r="D942" s="156"/>
      <c r="E942" s="385"/>
      <c r="F942" s="261"/>
      <c r="G942" s="156"/>
      <c r="H942" s="263"/>
    </row>
    <row r="943" spans="2:8" s="31" customFormat="1">
      <c r="B943" s="404">
        <v>9.01</v>
      </c>
      <c r="C943" s="95" t="s">
        <v>252</v>
      </c>
      <c r="D943" s="308">
        <v>240.16319999999996</v>
      </c>
      <c r="E943" s="385" t="s">
        <v>17</v>
      </c>
      <c r="F943" s="261"/>
      <c r="G943" s="156">
        <f>ROUND(F943*D943,2)</f>
        <v>0</v>
      </c>
      <c r="H943" s="263"/>
    </row>
    <row r="944" spans="2:8" s="31" customFormat="1">
      <c r="B944" s="404">
        <v>9.02</v>
      </c>
      <c r="C944" s="95" t="s">
        <v>1564</v>
      </c>
      <c r="D944" s="308">
        <v>240.16319999999996</v>
      </c>
      <c r="E944" s="385" t="s">
        <v>17</v>
      </c>
      <c r="F944" s="261"/>
      <c r="G944" s="156">
        <f>ROUND(F944*D944,2)</f>
        <v>0</v>
      </c>
      <c r="H944" s="263"/>
    </row>
    <row r="945" spans="2:8" s="31" customFormat="1">
      <c r="B945" s="404"/>
      <c r="C945" s="95"/>
      <c r="D945" s="156"/>
      <c r="E945" s="385"/>
      <c r="F945" s="261"/>
      <c r="G945" s="156"/>
      <c r="H945" s="263">
        <f>SUM(G943:G944)</f>
        <v>0</v>
      </c>
    </row>
    <row r="946" spans="2:8" s="31" customFormat="1">
      <c r="B946" s="412">
        <v>10</v>
      </c>
      <c r="C946" s="93" t="s">
        <v>370</v>
      </c>
      <c r="D946" s="156"/>
      <c r="E946" s="385"/>
      <c r="F946" s="261"/>
      <c r="G946" s="156"/>
      <c r="H946" s="263"/>
    </row>
    <row r="947" spans="2:8" s="31" customFormat="1" ht="93.75">
      <c r="B947" s="656">
        <v>10.01</v>
      </c>
      <c r="C947" s="95" t="s">
        <v>374</v>
      </c>
      <c r="D947" s="156">
        <v>158.67839999999998</v>
      </c>
      <c r="E947" s="385" t="s">
        <v>14</v>
      </c>
      <c r="F947" s="420"/>
      <c r="G947" s="156">
        <f>ROUND(F947*D947,2)</f>
        <v>0</v>
      </c>
      <c r="H947" s="263"/>
    </row>
    <row r="948" spans="2:8" s="31" customFormat="1">
      <c r="B948" s="404"/>
      <c r="C948" s="95"/>
      <c r="D948" s="156"/>
      <c r="E948" s="385"/>
      <c r="F948" s="420"/>
      <c r="G948" s="156"/>
      <c r="H948" s="263">
        <f>SUM(G947)</f>
        <v>0</v>
      </c>
    </row>
    <row r="949" spans="2:8" s="31" customFormat="1">
      <c r="B949" s="412">
        <v>11</v>
      </c>
      <c r="C949" s="93" t="s">
        <v>20</v>
      </c>
      <c r="D949" s="156"/>
      <c r="E949" s="385"/>
      <c r="F949" s="420"/>
      <c r="G949" s="156"/>
      <c r="H949" s="263"/>
    </row>
    <row r="950" spans="2:8" s="31" customFormat="1">
      <c r="B950" s="404">
        <v>11.01</v>
      </c>
      <c r="C950" s="95" t="s">
        <v>385</v>
      </c>
      <c r="D950" s="308">
        <v>1777.6484</v>
      </c>
      <c r="E950" s="385" t="s">
        <v>14</v>
      </c>
      <c r="F950" s="420"/>
      <c r="G950" s="156">
        <f>ROUND(F950*D950,2)</f>
        <v>0</v>
      </c>
      <c r="H950" s="263"/>
    </row>
    <row r="951" spans="2:8" s="31" customFormat="1">
      <c r="B951" s="404">
        <v>11.02</v>
      </c>
      <c r="C951" s="95" t="s">
        <v>892</v>
      </c>
      <c r="D951" s="308">
        <v>1777.6484</v>
      </c>
      <c r="E951" s="385" t="s">
        <v>14</v>
      </c>
      <c r="F951" s="420"/>
      <c r="G951" s="156">
        <f>ROUND(F951*D951,2)</f>
        <v>0</v>
      </c>
      <c r="H951" s="263"/>
    </row>
    <row r="952" spans="2:8" s="31" customFormat="1">
      <c r="B952" s="404"/>
      <c r="C952" s="95"/>
      <c r="D952" s="308"/>
      <c r="E952" s="385"/>
      <c r="F952" s="420"/>
      <c r="G952" s="308"/>
      <c r="H952" s="263">
        <f>SUM(G950:G951)</f>
        <v>0</v>
      </c>
    </row>
    <row r="953" spans="2:8" s="31" customFormat="1">
      <c r="B953" s="412">
        <v>12</v>
      </c>
      <c r="C953" s="93" t="s">
        <v>386</v>
      </c>
      <c r="D953" s="308"/>
      <c r="E953" s="385"/>
      <c r="F953" s="420"/>
      <c r="G953" s="308"/>
      <c r="H953" s="263"/>
    </row>
    <row r="954" spans="2:8" s="31" customFormat="1" ht="37.5">
      <c r="B954" s="404">
        <f>+B953+0.01</f>
        <v>12.01</v>
      </c>
      <c r="C954" s="418" t="s">
        <v>1513</v>
      </c>
      <c r="D954" s="308">
        <v>39.076709999999999</v>
      </c>
      <c r="E954" s="416" t="s">
        <v>52</v>
      </c>
      <c r="F954" s="308"/>
      <c r="G954" s="156">
        <f t="shared" ref="G954:G960" si="111">ROUND(F954*D954,2)</f>
        <v>0</v>
      </c>
      <c r="H954" s="263"/>
    </row>
    <row r="955" spans="2:8" s="31" customFormat="1">
      <c r="B955" s="404">
        <f t="shared" ref="B955:B960" si="112">+B954+0.01</f>
        <v>12.02</v>
      </c>
      <c r="C955" s="418" t="s">
        <v>395</v>
      </c>
      <c r="D955" s="308">
        <v>39.076709999999999</v>
      </c>
      <c r="E955" s="416" t="s">
        <v>52</v>
      </c>
      <c r="F955" s="308"/>
      <c r="G955" s="156">
        <f t="shared" si="111"/>
        <v>0</v>
      </c>
      <c r="H955" s="263"/>
    </row>
    <row r="956" spans="2:8" s="31" customFormat="1">
      <c r="B956" s="404">
        <f t="shared" si="112"/>
        <v>12.03</v>
      </c>
      <c r="C956" s="418" t="s">
        <v>396</v>
      </c>
      <c r="D956" s="308">
        <v>39.076709999999999</v>
      </c>
      <c r="E956" s="416" t="s">
        <v>52</v>
      </c>
      <c r="F956" s="308"/>
      <c r="G956" s="156">
        <f t="shared" si="111"/>
        <v>0</v>
      </c>
      <c r="H956" s="263"/>
    </row>
    <row r="957" spans="2:8" s="31" customFormat="1" ht="37.5">
      <c r="B957" s="404">
        <f t="shared" si="112"/>
        <v>12.04</v>
      </c>
      <c r="C957" s="421" t="s">
        <v>390</v>
      </c>
      <c r="D957" s="308">
        <v>102</v>
      </c>
      <c r="E957" s="86" t="s">
        <v>13</v>
      </c>
      <c r="F957" s="261"/>
      <c r="G957" s="156">
        <f t="shared" si="111"/>
        <v>0</v>
      </c>
      <c r="H957" s="263"/>
    </row>
    <row r="958" spans="2:8" s="31" customFormat="1" ht="37.5">
      <c r="B958" s="404">
        <f t="shared" si="112"/>
        <v>12.049999999999999</v>
      </c>
      <c r="C958" s="421" t="s">
        <v>391</v>
      </c>
      <c r="D958" s="308">
        <v>1010.15428</v>
      </c>
      <c r="E958" s="86" t="s">
        <v>52</v>
      </c>
      <c r="F958" s="261"/>
      <c r="G958" s="156">
        <f t="shared" si="111"/>
        <v>0</v>
      </c>
      <c r="H958" s="263"/>
    </row>
    <row r="959" spans="2:8" s="31" customFormat="1" ht="37.5">
      <c r="B959" s="404">
        <f t="shared" si="112"/>
        <v>12.059999999999999</v>
      </c>
      <c r="C959" s="421" t="s">
        <v>392</v>
      </c>
      <c r="D959" s="308">
        <v>132</v>
      </c>
      <c r="E959" s="86" t="s">
        <v>13</v>
      </c>
      <c r="F959" s="261"/>
      <c r="G959" s="156">
        <f t="shared" si="111"/>
        <v>0</v>
      </c>
      <c r="H959" s="263"/>
    </row>
    <row r="960" spans="2:8" s="31" customFormat="1">
      <c r="B960" s="404">
        <f t="shared" si="112"/>
        <v>12.069999999999999</v>
      </c>
      <c r="C960" s="95" t="s">
        <v>393</v>
      </c>
      <c r="D960" s="308">
        <v>1</v>
      </c>
      <c r="E960" s="86" t="s">
        <v>28</v>
      </c>
      <c r="F960" s="349"/>
      <c r="G960" s="156">
        <f t="shared" si="111"/>
        <v>0</v>
      </c>
      <c r="H960" s="263"/>
    </row>
    <row r="961" spans="2:8" s="31" customFormat="1">
      <c r="B961" s="425"/>
      <c r="C961" s="418"/>
      <c r="D961" s="426"/>
      <c r="E961" s="416"/>
      <c r="F961" s="308"/>
      <c r="G961" s="308"/>
      <c r="H961" s="266">
        <f>SUM(G954:G960)</f>
        <v>0</v>
      </c>
    </row>
    <row r="962" spans="2:8" s="31" customFormat="1" ht="19.5" thickBot="1">
      <c r="B962" s="157"/>
      <c r="C962" s="93"/>
      <c r="D962" s="259"/>
      <c r="E962" s="260"/>
      <c r="F962" s="261"/>
      <c r="G962" s="262"/>
      <c r="H962" s="266"/>
    </row>
    <row r="963" spans="2:8" s="31" customFormat="1" ht="19.5" thickBot="1">
      <c r="B963" s="227"/>
      <c r="C963" s="224" t="s">
        <v>375</v>
      </c>
      <c r="D963" s="224"/>
      <c r="E963" s="224"/>
      <c r="F963" s="224"/>
      <c r="G963" s="267"/>
      <c r="H963" s="268"/>
    </row>
    <row r="964" spans="2:8" s="31" customFormat="1" ht="19.5" thickBot="1">
      <c r="B964" s="510"/>
      <c r="C964" s="27"/>
      <c r="D964" s="28"/>
      <c r="E964" s="29"/>
      <c r="F964" s="28"/>
      <c r="G964" s="32"/>
      <c r="H964" s="511"/>
    </row>
    <row r="965" spans="2:8" s="31" customFormat="1" ht="19.5" thickBot="1">
      <c r="B965" s="44"/>
      <c r="C965" s="45" t="s">
        <v>6</v>
      </c>
      <c r="D965" s="46"/>
      <c r="E965" s="47"/>
      <c r="F965" s="48"/>
      <c r="G965" s="48"/>
      <c r="H965" s="23">
        <f>SUM(H963,H875,H795,H654,H614,H556,H506,H464,H441,H409)</f>
        <v>0</v>
      </c>
    </row>
    <row r="966" spans="2:8" s="31" customFormat="1">
      <c r="B966" s="49"/>
      <c r="C966" s="50"/>
      <c r="D966" s="51"/>
      <c r="E966" s="52"/>
      <c r="F966" s="53"/>
      <c r="G966" s="24"/>
      <c r="H966" s="54"/>
    </row>
    <row r="967" spans="2:8" s="31" customFormat="1">
      <c r="B967" s="55"/>
      <c r="C967" s="56" t="s">
        <v>103</v>
      </c>
      <c r="D967" s="57"/>
      <c r="E967" s="58"/>
      <c r="F967" s="59"/>
      <c r="G967" s="25"/>
      <c r="H967" s="60"/>
    </row>
    <row r="968" spans="2:8" s="31" customFormat="1">
      <c r="B968" s="26"/>
      <c r="C968" s="61" t="s">
        <v>1</v>
      </c>
      <c r="D968" s="444">
        <v>0.1</v>
      </c>
      <c r="E968" s="58"/>
      <c r="F968" s="59"/>
      <c r="G968" s="59">
        <f t="shared" ref="G968:G975" si="113">$H$965*D968</f>
        <v>0</v>
      </c>
      <c r="H968" s="60"/>
    </row>
    <row r="969" spans="2:8" s="31" customFormat="1">
      <c r="B969" s="26"/>
      <c r="C969" s="62" t="s">
        <v>104</v>
      </c>
      <c r="D969" s="444">
        <v>0.02</v>
      </c>
      <c r="E969" s="58"/>
      <c r="F969" s="59"/>
      <c r="G969" s="59">
        <f t="shared" si="113"/>
        <v>0</v>
      </c>
      <c r="H969" s="60"/>
    </row>
    <row r="970" spans="2:8" s="31" customFormat="1">
      <c r="B970" s="26"/>
      <c r="C970" s="61" t="s">
        <v>8</v>
      </c>
      <c r="D970" s="444">
        <v>0.04</v>
      </c>
      <c r="E970" s="58"/>
      <c r="F970" s="59"/>
      <c r="G970" s="59">
        <f t="shared" si="113"/>
        <v>0</v>
      </c>
      <c r="H970" s="60"/>
    </row>
    <row r="971" spans="2:8" s="31" customFormat="1">
      <c r="B971" s="26"/>
      <c r="C971" s="62" t="s">
        <v>105</v>
      </c>
      <c r="D971" s="444">
        <v>0.01</v>
      </c>
      <c r="E971" s="58"/>
      <c r="F971" s="59"/>
      <c r="G971" s="59">
        <f t="shared" si="113"/>
        <v>0</v>
      </c>
      <c r="H971" s="60"/>
    </row>
    <row r="972" spans="2:8" s="31" customFormat="1">
      <c r="B972" s="26"/>
      <c r="C972" s="62" t="s">
        <v>9</v>
      </c>
      <c r="D972" s="444">
        <v>2.5000000000000001E-2</v>
      </c>
      <c r="E972" s="63"/>
      <c r="F972" s="59"/>
      <c r="G972" s="59">
        <f t="shared" si="113"/>
        <v>0</v>
      </c>
      <c r="H972" s="60" t="s">
        <v>3</v>
      </c>
    </row>
    <row r="973" spans="2:8" s="31" customFormat="1">
      <c r="B973" s="26"/>
      <c r="C973" s="61" t="s">
        <v>106</v>
      </c>
      <c r="D973" s="444">
        <v>0.05</v>
      </c>
      <c r="E973" s="58"/>
      <c r="F973" s="59"/>
      <c r="G973" s="59">
        <f t="shared" si="113"/>
        <v>0</v>
      </c>
      <c r="H973" s="59" t="s">
        <v>3</v>
      </c>
    </row>
    <row r="974" spans="2:8" s="31" customFormat="1">
      <c r="B974" s="26"/>
      <c r="C974" s="62" t="s">
        <v>71</v>
      </c>
      <c r="D974" s="444">
        <v>2.5000000000000001E-2</v>
      </c>
      <c r="E974" s="58"/>
      <c r="F974" s="59"/>
      <c r="G974" s="59">
        <f t="shared" si="113"/>
        <v>0</v>
      </c>
      <c r="H974" s="60"/>
    </row>
    <row r="975" spans="2:8" s="31" customFormat="1">
      <c r="B975" s="26"/>
      <c r="C975" s="61" t="s">
        <v>107</v>
      </c>
      <c r="D975" s="444">
        <v>0.03</v>
      </c>
      <c r="E975" s="58"/>
      <c r="F975" s="59"/>
      <c r="G975" s="59">
        <f t="shared" si="113"/>
        <v>0</v>
      </c>
      <c r="H975" s="60"/>
    </row>
    <row r="976" spans="2:8" s="31" customFormat="1">
      <c r="B976" s="26"/>
      <c r="C976" s="61" t="s">
        <v>108</v>
      </c>
      <c r="D976" s="444">
        <v>0.18</v>
      </c>
      <c r="E976" s="58"/>
      <c r="F976" s="59"/>
      <c r="G976" s="59">
        <f>+D976*G968</f>
        <v>0</v>
      </c>
      <c r="H976" s="60"/>
    </row>
    <row r="977" spans="2:8" s="31" customFormat="1">
      <c r="B977" s="26"/>
      <c r="C977" s="27"/>
      <c r="D977" s="28"/>
      <c r="E977" s="29"/>
      <c r="F977" s="28"/>
      <c r="G977" s="30"/>
      <c r="H977" s="65">
        <f>SUM(G967:G976)</f>
        <v>0</v>
      </c>
    </row>
    <row r="978" spans="2:8" s="31" customFormat="1" ht="19.5" thickBot="1">
      <c r="B978" s="66"/>
      <c r="C978" s="67"/>
      <c r="D978" s="68"/>
      <c r="E978" s="58"/>
      <c r="F978" s="59"/>
      <c r="G978" s="65"/>
      <c r="H978" s="60"/>
    </row>
    <row r="979" spans="2:8" s="31" customFormat="1" ht="19.5" thickBot="1">
      <c r="B979" s="44"/>
      <c r="C979" s="69" t="s">
        <v>6</v>
      </c>
      <c r="D979" s="70"/>
      <c r="E979" s="47"/>
      <c r="F979" s="48"/>
      <c r="G979" s="48"/>
      <c r="H979" s="71">
        <f>+H977+H965</f>
        <v>0</v>
      </c>
    </row>
    <row r="980" spans="2:8" s="31" customFormat="1">
      <c r="B980" s="72"/>
      <c r="C980" s="61"/>
      <c r="D980" s="57"/>
      <c r="E980" s="58"/>
      <c r="F980" s="59"/>
      <c r="G980" s="59"/>
      <c r="H980" s="60"/>
    </row>
    <row r="981" spans="2:8" s="31" customFormat="1">
      <c r="B981" s="72"/>
      <c r="C981" s="67" t="s">
        <v>10</v>
      </c>
      <c r="D981" s="73">
        <v>0.05</v>
      </c>
      <c r="E981" s="74"/>
      <c r="F981" s="65"/>
      <c r="G981" s="65">
        <f>$H$965*D981</f>
        <v>0</v>
      </c>
      <c r="H981" s="60"/>
    </row>
    <row r="982" spans="2:8" ht="19.5" thickBot="1">
      <c r="B982" s="72"/>
      <c r="C982" s="61"/>
      <c r="D982" s="57"/>
      <c r="E982" s="58"/>
      <c r="F982" s="59"/>
      <c r="G982" s="59"/>
      <c r="H982" s="60"/>
    </row>
    <row r="983" spans="2:8" ht="19.5" thickBot="1">
      <c r="B983" s="76"/>
      <c r="C983" s="45" t="s">
        <v>109</v>
      </c>
      <c r="D983" s="46"/>
      <c r="E983" s="47"/>
      <c r="F983" s="48"/>
      <c r="G983" s="48"/>
      <c r="H983" s="71">
        <f>+H979+G981</f>
        <v>0</v>
      </c>
    </row>
    <row r="984" spans="2:8">
      <c r="B984" s="66"/>
      <c r="C984" s="56"/>
      <c r="D984" s="57"/>
      <c r="E984" s="58"/>
      <c r="F984" s="77"/>
      <c r="G984" s="77"/>
      <c r="H984" s="78"/>
    </row>
    <row r="985" spans="2:8">
      <c r="C985" s="269"/>
    </row>
    <row r="986" spans="2:8">
      <c r="C986" s="269"/>
    </row>
  </sheetData>
  <mergeCells count="3">
    <mergeCell ref="B1:H1"/>
    <mergeCell ref="B2:H2"/>
    <mergeCell ref="B3:H3"/>
  </mergeCells>
  <conditionalFormatting sqref="D734">
    <cfRule type="cellIs" dxfId="71" priority="87" stopIfTrue="1" operator="equal">
      <formula>0</formula>
    </cfRule>
    <cfRule type="cellIs" dxfId="70" priority="88" stopIfTrue="1" operator="notEqual">
      <formula>0</formula>
    </cfRule>
  </conditionalFormatting>
  <conditionalFormatting sqref="E734">
    <cfRule type="cellIs" dxfId="69" priority="89" stopIfTrue="1" operator="equal">
      <formula>0</formula>
    </cfRule>
    <cfRule type="cellIs" dxfId="68" priority="90" stopIfTrue="1" operator="notEqual">
      <formula>0</formula>
    </cfRule>
    <cfRule type="cellIs" dxfId="67" priority="91" stopIfTrue="1" operator="equal">
      <formula>"#NA"</formula>
    </cfRule>
  </conditionalFormatting>
  <conditionalFormatting sqref="D738 D765">
    <cfRule type="cellIs" dxfId="66" priority="77" stopIfTrue="1" operator="equal">
      <formula>0</formula>
    </cfRule>
    <cfRule type="cellIs" dxfId="65" priority="78" stopIfTrue="1" operator="notEqual">
      <formula>0</formula>
    </cfRule>
  </conditionalFormatting>
  <conditionalFormatting sqref="E738 E765">
    <cfRule type="cellIs" dxfId="64" priority="79" stopIfTrue="1" operator="equal">
      <formula>0</formula>
    </cfRule>
    <cfRule type="cellIs" dxfId="63" priority="80" stopIfTrue="1" operator="notEqual">
      <formula>0</formula>
    </cfRule>
    <cfRule type="cellIs" dxfId="62" priority="81" stopIfTrue="1" operator="equal">
      <formula>"#NA"</formula>
    </cfRule>
  </conditionalFormatting>
  <conditionalFormatting sqref="E791:E792">
    <cfRule type="cellIs" dxfId="61" priority="74" stopIfTrue="1" operator="equal">
      <formula>0</formula>
    </cfRule>
    <cfRule type="cellIs" dxfId="60" priority="75" stopIfTrue="1" operator="notEqual">
      <formula>0</formula>
    </cfRule>
    <cfRule type="cellIs" dxfId="59" priority="76" stopIfTrue="1" operator="equal">
      <formula>"#NA"</formula>
    </cfRule>
  </conditionalFormatting>
  <conditionalFormatting sqref="D791:D792 D788">
    <cfRule type="cellIs" dxfId="58" priority="72" stopIfTrue="1" operator="equal">
      <formula>0</formula>
    </cfRule>
    <cfRule type="cellIs" dxfId="57" priority="73" stopIfTrue="1" operator="notEqual">
      <formula>0</formula>
    </cfRule>
  </conditionalFormatting>
  <conditionalFormatting sqref="E767:E787">
    <cfRule type="cellIs" dxfId="56" priority="69" stopIfTrue="1" operator="equal">
      <formula>0</formula>
    </cfRule>
    <cfRule type="cellIs" dxfId="55" priority="70" stopIfTrue="1" operator="notEqual">
      <formula>0</formula>
    </cfRule>
    <cfRule type="cellIs" dxfId="54" priority="71" stopIfTrue="1" operator="equal">
      <formula>"#NA"</formula>
    </cfRule>
  </conditionalFormatting>
  <conditionalFormatting sqref="E788">
    <cfRule type="cellIs" dxfId="53" priority="66" stopIfTrue="1" operator="equal">
      <formula>0</formula>
    </cfRule>
    <cfRule type="cellIs" dxfId="52" priority="67" stopIfTrue="1" operator="notEqual">
      <formula>0</formula>
    </cfRule>
    <cfRule type="cellIs" dxfId="51" priority="68" stopIfTrue="1" operator="equal">
      <formula>"#NA"</formula>
    </cfRule>
  </conditionalFormatting>
  <conditionalFormatting sqref="D790">
    <cfRule type="cellIs" dxfId="50" priority="56" stopIfTrue="1" operator="equal">
      <formula>0</formula>
    </cfRule>
    <cfRule type="cellIs" dxfId="49" priority="57" stopIfTrue="1" operator="notEqual">
      <formula>0</formula>
    </cfRule>
  </conditionalFormatting>
  <conditionalFormatting sqref="E790">
    <cfRule type="cellIs" dxfId="48" priority="58" stopIfTrue="1" operator="equal">
      <formula>0</formula>
    </cfRule>
    <cfRule type="cellIs" dxfId="47" priority="59" stopIfTrue="1" operator="notEqual">
      <formula>0</formula>
    </cfRule>
    <cfRule type="cellIs" dxfId="46" priority="60" stopIfTrue="1" operator="equal">
      <formula>"#NA"</formula>
    </cfRule>
  </conditionalFormatting>
  <conditionalFormatting sqref="D739:D752">
    <cfRule type="cellIs" dxfId="45" priority="49" stopIfTrue="1" operator="equal">
      <formula>0</formula>
    </cfRule>
    <cfRule type="cellIs" dxfId="44" priority="50" stopIfTrue="1" operator="notEqual">
      <formula>0</formula>
    </cfRule>
  </conditionalFormatting>
  <conditionalFormatting sqref="E739:E751">
    <cfRule type="cellIs" dxfId="43" priority="46" stopIfTrue="1" operator="equal">
      <formula>0</formula>
    </cfRule>
    <cfRule type="cellIs" dxfId="42" priority="47" stopIfTrue="1" operator="notEqual">
      <formula>0</formula>
    </cfRule>
    <cfRule type="cellIs" dxfId="41" priority="48" stopIfTrue="1" operator="equal">
      <formula>"#NA"</formula>
    </cfRule>
  </conditionalFormatting>
  <conditionalFormatting sqref="D753">
    <cfRule type="cellIs" dxfId="40" priority="44" stopIfTrue="1" operator="equal">
      <formula>0</formula>
    </cfRule>
    <cfRule type="cellIs" dxfId="39" priority="45" stopIfTrue="1" operator="notEqual">
      <formula>0</formula>
    </cfRule>
  </conditionalFormatting>
  <conditionalFormatting sqref="E753">
    <cfRule type="cellIs" dxfId="38" priority="41" stopIfTrue="1" operator="equal">
      <formula>0</formula>
    </cfRule>
    <cfRule type="cellIs" dxfId="37" priority="42" stopIfTrue="1" operator="notEqual">
      <formula>0</formula>
    </cfRule>
    <cfRule type="cellIs" dxfId="36" priority="43" stopIfTrue="1" operator="equal">
      <formula>"#NA"</formula>
    </cfRule>
  </conditionalFormatting>
  <conditionalFormatting sqref="D754:D755">
    <cfRule type="cellIs" dxfId="35" priority="39" stopIfTrue="1" operator="equal">
      <formula>0</formula>
    </cfRule>
    <cfRule type="cellIs" dxfId="34" priority="40" stopIfTrue="1" operator="notEqual">
      <formula>0</formula>
    </cfRule>
  </conditionalFormatting>
  <conditionalFormatting sqref="E754:E755">
    <cfRule type="cellIs" dxfId="33" priority="36" stopIfTrue="1" operator="equal">
      <formula>0</formula>
    </cfRule>
    <cfRule type="cellIs" dxfId="32" priority="37" stopIfTrue="1" operator="notEqual">
      <formula>0</formula>
    </cfRule>
    <cfRule type="cellIs" dxfId="31" priority="38" stopIfTrue="1" operator="equal">
      <formula>"#NA"</formula>
    </cfRule>
  </conditionalFormatting>
  <conditionalFormatting sqref="D756:D759">
    <cfRule type="cellIs" dxfId="30" priority="34" stopIfTrue="1" operator="equal">
      <formula>0</formula>
    </cfRule>
    <cfRule type="cellIs" dxfId="29" priority="35" stopIfTrue="1" operator="notEqual">
      <formula>0</formula>
    </cfRule>
  </conditionalFormatting>
  <conditionalFormatting sqref="E757">
    <cfRule type="cellIs" dxfId="28" priority="31" stopIfTrue="1" operator="equal">
      <formula>0</formula>
    </cfRule>
    <cfRule type="cellIs" dxfId="27" priority="32" stopIfTrue="1" operator="notEqual">
      <formula>0</formula>
    </cfRule>
    <cfRule type="cellIs" dxfId="26" priority="33" stopIfTrue="1" operator="equal">
      <formula>"#NA"</formula>
    </cfRule>
  </conditionalFormatting>
  <conditionalFormatting sqref="D760">
    <cfRule type="cellIs" dxfId="25" priority="29" stopIfTrue="1" operator="equal">
      <formula>0</formula>
    </cfRule>
    <cfRule type="cellIs" dxfId="24" priority="30" stopIfTrue="1" operator="notEqual">
      <formula>0</formula>
    </cfRule>
  </conditionalFormatting>
  <conditionalFormatting sqref="E760">
    <cfRule type="cellIs" dxfId="23" priority="26" stopIfTrue="1" operator="equal">
      <formula>0</formula>
    </cfRule>
    <cfRule type="cellIs" dxfId="22" priority="27" stopIfTrue="1" operator="notEqual">
      <formula>0</formula>
    </cfRule>
    <cfRule type="cellIs" dxfId="21" priority="28" stopIfTrue="1" operator="equal">
      <formula>"#NA"</formula>
    </cfRule>
  </conditionalFormatting>
  <conditionalFormatting sqref="D761">
    <cfRule type="cellIs" dxfId="20" priority="24" stopIfTrue="1" operator="equal">
      <formula>0</formula>
    </cfRule>
    <cfRule type="cellIs" dxfId="19" priority="25" stopIfTrue="1" operator="notEqual">
      <formula>0</formula>
    </cfRule>
  </conditionalFormatting>
  <conditionalFormatting sqref="E761">
    <cfRule type="cellIs" dxfId="18" priority="21" stopIfTrue="1" operator="equal">
      <formula>0</formula>
    </cfRule>
    <cfRule type="cellIs" dxfId="17" priority="22" stopIfTrue="1" operator="notEqual">
      <formula>0</formula>
    </cfRule>
    <cfRule type="cellIs" dxfId="16" priority="23" stopIfTrue="1" operator="equal">
      <formula>"#NA"</formula>
    </cfRule>
  </conditionalFormatting>
  <conditionalFormatting sqref="D762:D763">
    <cfRule type="cellIs" dxfId="15" priority="19" stopIfTrue="1" operator="equal">
      <formula>0</formula>
    </cfRule>
    <cfRule type="cellIs" dxfId="14" priority="20" stopIfTrue="1" operator="notEqual">
      <formula>0</formula>
    </cfRule>
  </conditionalFormatting>
  <conditionalFormatting sqref="E762:E763">
    <cfRule type="cellIs" dxfId="13" priority="16" stopIfTrue="1" operator="equal">
      <formula>0</formula>
    </cfRule>
    <cfRule type="cellIs" dxfId="12" priority="17" stopIfTrue="1" operator="notEqual">
      <formula>0</formula>
    </cfRule>
    <cfRule type="cellIs" dxfId="11" priority="18" stopIfTrue="1" operator="equal">
      <formula>"#NA"</formula>
    </cfRule>
  </conditionalFormatting>
  <conditionalFormatting sqref="E752">
    <cfRule type="cellIs" dxfId="10" priority="13" stopIfTrue="1" operator="equal">
      <formula>0</formula>
    </cfRule>
    <cfRule type="cellIs" dxfId="9" priority="14" stopIfTrue="1" operator="notEqual">
      <formula>0</formula>
    </cfRule>
    <cfRule type="cellIs" dxfId="8" priority="15" stopIfTrue="1" operator="equal">
      <formula>"#NA"</formula>
    </cfRule>
  </conditionalFormatting>
  <conditionalFormatting sqref="D764">
    <cfRule type="cellIs" dxfId="7" priority="11" stopIfTrue="1" operator="equal">
      <formula>0</formula>
    </cfRule>
    <cfRule type="cellIs" dxfId="6" priority="12" stopIfTrue="1" operator="notEqual">
      <formula>0</formula>
    </cfRule>
  </conditionalFormatting>
  <conditionalFormatting sqref="E764">
    <cfRule type="cellIs" dxfId="5" priority="8" stopIfTrue="1" operator="equal">
      <formula>0</formula>
    </cfRule>
    <cfRule type="cellIs" dxfId="4" priority="9" stopIfTrue="1" operator="notEqual">
      <formula>0</formula>
    </cfRule>
    <cfRule type="cellIs" dxfId="3" priority="10" stopIfTrue="1" operator="equal">
      <formula>"#NA"</formula>
    </cfRule>
  </conditionalFormatting>
  <conditionalFormatting sqref="E573">
    <cfRule type="cellIs" dxfId="2" priority="5" stopIfTrue="1" operator="equal">
      <formula>0</formula>
    </cfRule>
    <cfRule type="cellIs" dxfId="1" priority="6" stopIfTrue="1" operator="notEqual">
      <formula>0</formula>
    </cfRule>
    <cfRule type="cellIs" dxfId="0" priority="7" stopIfTrue="1" operator="equal">
      <formula>"#NA"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26" scale="59" orientation="portrait" r:id="rId1"/>
  <headerFooter alignWithMargins="0">
    <oddFooter>&amp;C&amp;10&amp;F&amp;R&amp;P de &amp;N</oddFooter>
  </headerFooter>
  <rowBreaks count="1" manualBreakCount="1">
    <brk id="963" min="1" max="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K572"/>
  <sheetViews>
    <sheetView showZeros="0" view="pageBreakPreview" zoomScale="70" zoomScaleNormal="70" zoomScaleSheetLayoutView="70" workbookViewId="0">
      <selection activeCell="B3" sqref="B3:H3"/>
    </sheetView>
  </sheetViews>
  <sheetFormatPr baseColWidth="10" defaultColWidth="11.5703125" defaultRowHeight="18.75"/>
  <cols>
    <col min="1" max="1" width="11.5703125" style="64"/>
    <col min="2" max="2" width="12.42578125" style="80" customWidth="1"/>
    <col min="3" max="3" width="76" style="85" customWidth="1"/>
    <col min="4" max="4" width="13.42578125" style="81" customWidth="1"/>
    <col min="5" max="5" width="14.85546875" style="82" customWidth="1"/>
    <col min="6" max="6" width="16.28515625" style="83" customWidth="1"/>
    <col min="7" max="7" width="19.5703125" style="84" customWidth="1"/>
    <col min="8" max="8" width="21.85546875" style="79" bestFit="1" customWidth="1"/>
    <col min="9" max="9" width="16" style="64" customWidth="1"/>
    <col min="10" max="150" width="11.5703125" style="64"/>
    <col min="151" max="151" width="11.85546875" style="64" customWidth="1"/>
    <col min="152" max="152" width="76.7109375" style="64" customWidth="1"/>
    <col min="153" max="153" width="15" style="64" customWidth="1"/>
    <col min="154" max="154" width="11.7109375" style="64" customWidth="1"/>
    <col min="155" max="155" width="14.7109375" style="64" customWidth="1"/>
    <col min="156" max="156" width="23.28515625" style="64" customWidth="1"/>
    <col min="157" max="157" width="9.5703125" style="64" customWidth="1"/>
    <col min="158" max="158" width="16" style="64" customWidth="1"/>
    <col min="159" max="159" width="16.5703125" style="64" customWidth="1"/>
    <col min="160" max="160" width="10.85546875" style="64" customWidth="1"/>
    <col min="161" max="161" width="14.28515625" style="64" customWidth="1"/>
    <col min="162" max="162" width="22.42578125" style="64" customWidth="1"/>
    <col min="163" max="163" width="11.85546875" style="64" customWidth="1"/>
    <col min="164" max="164" width="16.7109375" style="64" customWidth="1"/>
    <col min="165" max="165" width="20.85546875" style="64" bestFit="1" customWidth="1"/>
    <col min="166" max="166" width="14.28515625" style="64" customWidth="1"/>
    <col min="167" max="167" width="24.28515625" style="64" customWidth="1"/>
    <col min="168" max="168" width="17.140625" style="64" customWidth="1"/>
    <col min="169" max="169" width="18.7109375" style="64" customWidth="1"/>
    <col min="170" max="171" width="11.5703125" style="64" customWidth="1"/>
    <col min="172" max="172" width="30" style="64" customWidth="1"/>
    <col min="173" max="16384" width="11.5703125" style="64"/>
  </cols>
  <sheetData>
    <row r="1" spans="2:11" s="31" customFormat="1">
      <c r="B1" s="771" t="s">
        <v>21</v>
      </c>
      <c r="C1" s="771"/>
      <c r="D1" s="771"/>
      <c r="E1" s="771"/>
      <c r="F1" s="771"/>
      <c r="G1" s="771"/>
      <c r="H1" s="771"/>
      <c r="I1" s="567"/>
      <c r="J1" s="567"/>
      <c r="K1" s="567"/>
    </row>
    <row r="2" spans="2:11" s="31" customFormat="1" ht="48" customHeight="1">
      <c r="B2" s="772" t="s">
        <v>1721</v>
      </c>
      <c r="C2" s="772"/>
      <c r="D2" s="772"/>
      <c r="E2" s="772"/>
      <c r="F2" s="772"/>
      <c r="G2" s="772"/>
      <c r="H2" s="772"/>
    </row>
    <row r="3" spans="2:11" s="31" customFormat="1" ht="27.75" customHeight="1">
      <c r="B3" s="772" t="s">
        <v>1823</v>
      </c>
      <c r="C3" s="772"/>
      <c r="D3" s="772"/>
      <c r="E3" s="772"/>
      <c r="F3" s="772"/>
      <c r="G3" s="772"/>
      <c r="H3" s="772"/>
    </row>
    <row r="4" spans="2:11" s="31" customFormat="1">
      <c r="B4" s="1" t="s">
        <v>75</v>
      </c>
      <c r="C4" s="1"/>
      <c r="D4" s="32"/>
      <c r="E4" s="2" t="s">
        <v>1817</v>
      </c>
      <c r="F4" s="32"/>
      <c r="G4" s="32"/>
      <c r="H4" s="3"/>
    </row>
    <row r="5" spans="2:11" s="34" customFormat="1">
      <c r="B5" s="1" t="s">
        <v>1560</v>
      </c>
      <c r="C5" s="1" t="s">
        <v>1768</v>
      </c>
      <c r="D5" s="33"/>
      <c r="E5" s="2" t="s">
        <v>1769</v>
      </c>
      <c r="F5" s="33"/>
      <c r="G5" s="33"/>
      <c r="H5" s="3"/>
    </row>
    <row r="6" spans="2:11" s="31" customFormat="1" ht="19.5" thickBot="1">
      <c r="B6" s="35"/>
      <c r="C6" s="388"/>
      <c r="D6" s="388"/>
      <c r="E6" s="388"/>
      <c r="F6" s="388"/>
      <c r="G6" s="388"/>
      <c r="H6" s="36"/>
    </row>
    <row r="7" spans="2:11" s="31" customFormat="1" ht="38.25" thickBot="1">
      <c r="B7" s="4" t="s">
        <v>4</v>
      </c>
      <c r="C7" s="5" t="s">
        <v>5</v>
      </c>
      <c r="D7" s="6" t="s">
        <v>7</v>
      </c>
      <c r="E7" s="6" t="s">
        <v>63</v>
      </c>
      <c r="F7" s="5" t="s">
        <v>16</v>
      </c>
      <c r="G7" s="6" t="s">
        <v>6</v>
      </c>
      <c r="H7" s="7" t="s">
        <v>11</v>
      </c>
    </row>
    <row r="8" spans="2:11" s="38" customFormat="1" ht="19.5" thickBot="1">
      <c r="B8" s="615"/>
      <c r="C8" s="616"/>
      <c r="D8" s="9"/>
      <c r="E8" s="10"/>
      <c r="F8" s="11"/>
      <c r="G8" s="12"/>
      <c r="H8" s="617"/>
    </row>
    <row r="9" spans="2:11" s="31" customFormat="1" ht="19.5" thickBot="1">
      <c r="B9" s="573"/>
      <c r="C9" s="576" t="s">
        <v>398</v>
      </c>
      <c r="D9" s="574"/>
      <c r="E9" s="134"/>
      <c r="F9" s="113"/>
      <c r="G9" s="113"/>
      <c r="H9" s="569"/>
      <c r="I9" s="28"/>
    </row>
    <row r="10" spans="2:11" s="31" customFormat="1">
      <c r="B10" s="568"/>
      <c r="C10" s="575"/>
      <c r="D10" s="113"/>
      <c r="E10" s="134"/>
      <c r="F10" s="113"/>
      <c r="G10" s="113"/>
      <c r="H10" s="569"/>
      <c r="I10" s="28"/>
    </row>
    <row r="11" spans="2:11" s="31" customFormat="1">
      <c r="B11" s="570">
        <v>1</v>
      </c>
      <c r="C11" s="13" t="s">
        <v>116</v>
      </c>
      <c r="D11" s="14"/>
      <c r="E11" s="15"/>
      <c r="F11" s="16"/>
      <c r="G11" s="17"/>
      <c r="H11" s="571"/>
      <c r="I11" s="28"/>
    </row>
    <row r="12" spans="2:11" s="31" customFormat="1">
      <c r="B12" s="301">
        <f>+B11+0.01</f>
        <v>1.01</v>
      </c>
      <c r="C12" s="18" t="s">
        <v>355</v>
      </c>
      <c r="D12" s="16">
        <v>12</v>
      </c>
      <c r="E12" s="20" t="s">
        <v>144</v>
      </c>
      <c r="F12" s="16"/>
      <c r="G12" s="14">
        <f t="shared" ref="G12:G13" si="0">ROUND(F12*D12,2)</f>
        <v>0</v>
      </c>
      <c r="H12" s="110"/>
      <c r="I12" s="28"/>
    </row>
    <row r="13" spans="2:11" s="31" customFormat="1">
      <c r="B13" s="301">
        <f t="shared" ref="B13" si="1">+B12+0.01</f>
        <v>1.02</v>
      </c>
      <c r="C13" s="18" t="s">
        <v>356</v>
      </c>
      <c r="D13" s="16">
        <v>12</v>
      </c>
      <c r="E13" s="20" t="s">
        <v>144</v>
      </c>
      <c r="F13" s="16"/>
      <c r="G13" s="14">
        <f t="shared" si="0"/>
        <v>0</v>
      </c>
      <c r="H13" s="110"/>
      <c r="I13" s="28"/>
    </row>
    <row r="14" spans="2:11" s="31" customFormat="1">
      <c r="B14" s="75"/>
      <c r="C14" s="18"/>
      <c r="D14" s="16"/>
      <c r="E14" s="20" t="s">
        <v>140</v>
      </c>
      <c r="F14" s="16"/>
      <c r="G14" s="233"/>
      <c r="H14" s="110">
        <f>SUM(G12:G13)</f>
        <v>0</v>
      </c>
      <c r="I14" s="28"/>
    </row>
    <row r="15" spans="2:11" s="31" customFormat="1">
      <c r="B15" s="445">
        <v>2</v>
      </c>
      <c r="C15" s="22" t="s">
        <v>1300</v>
      </c>
      <c r="D15" s="16">
        <v>2617.0300000000002</v>
      </c>
      <c r="E15" s="20" t="s">
        <v>15</v>
      </c>
      <c r="F15" s="113"/>
      <c r="G15" s="113"/>
      <c r="H15" s="569"/>
      <c r="I15" s="28"/>
    </row>
    <row r="16" spans="2:11" s="31" customFormat="1">
      <c r="B16" s="301"/>
      <c r="C16" s="22" t="s">
        <v>117</v>
      </c>
      <c r="D16" s="16"/>
      <c r="E16" s="20" t="s">
        <v>140</v>
      </c>
      <c r="F16" s="113"/>
      <c r="G16" s="113"/>
      <c r="H16" s="569"/>
      <c r="I16" s="28"/>
    </row>
    <row r="17" spans="2:9" s="31" customFormat="1">
      <c r="B17" s="301">
        <f>+B15+0.01</f>
        <v>2.0099999999999998</v>
      </c>
      <c r="C17" s="18" t="s">
        <v>1343</v>
      </c>
      <c r="D17" s="16">
        <v>2111.35</v>
      </c>
      <c r="E17" s="20" t="s">
        <v>15</v>
      </c>
      <c r="F17" s="113"/>
      <c r="G17" s="14">
        <f t="shared" ref="G17:G22" si="2">ROUND(F17*D17,2)</f>
        <v>0</v>
      </c>
      <c r="H17" s="569"/>
      <c r="I17" s="28"/>
    </row>
    <row r="18" spans="2:9" s="31" customFormat="1">
      <c r="B18" s="572"/>
      <c r="C18" s="22" t="s">
        <v>1302</v>
      </c>
      <c r="D18" s="16"/>
      <c r="E18" s="20" t="s">
        <v>140</v>
      </c>
      <c r="F18" s="113"/>
      <c r="G18" s="113"/>
      <c r="H18" s="569"/>
      <c r="I18" s="28"/>
    </row>
    <row r="19" spans="2:9" s="31" customFormat="1">
      <c r="B19" s="301">
        <f>+B17+0.01</f>
        <v>2.0199999999999996</v>
      </c>
      <c r="C19" s="18" t="s">
        <v>957</v>
      </c>
      <c r="D19" s="16">
        <f>47.44+50.24+22.54+3.02+5.51+2.1+3.13+3.26+2.35+3.03+1.47+14.42+5+34.5</f>
        <v>198.00999999999996</v>
      </c>
      <c r="E19" s="20" t="s">
        <v>15</v>
      </c>
      <c r="F19" s="16"/>
      <c r="G19" s="14">
        <f t="shared" si="2"/>
        <v>0</v>
      </c>
      <c r="H19" s="569"/>
      <c r="I19" s="28"/>
    </row>
    <row r="20" spans="2:9" s="31" customFormat="1">
      <c r="B20" s="301">
        <f>+B19+0.01</f>
        <v>2.0299999999999994</v>
      </c>
      <c r="C20" s="18" t="s">
        <v>958</v>
      </c>
      <c r="D20" s="16">
        <f>22.76+1.84+31.41+20.87+9.12+22.68</f>
        <v>108.68</v>
      </c>
      <c r="E20" s="20" t="s">
        <v>15</v>
      </c>
      <c r="F20" s="16"/>
      <c r="G20" s="14">
        <f t="shared" si="2"/>
        <v>0</v>
      </c>
      <c r="H20" s="569"/>
      <c r="I20" s="28"/>
    </row>
    <row r="21" spans="2:9" s="31" customFormat="1">
      <c r="B21" s="301">
        <f t="shared" ref="B21:B22" si="3">+B20+0.01</f>
        <v>2.0399999999999991</v>
      </c>
      <c r="C21" s="18" t="s">
        <v>959</v>
      </c>
      <c r="D21" s="16">
        <f>5.15+8</f>
        <v>13.15</v>
      </c>
      <c r="E21" s="20" t="s">
        <v>15</v>
      </c>
      <c r="F21" s="16"/>
      <c r="G21" s="14">
        <f t="shared" si="2"/>
        <v>0</v>
      </c>
      <c r="H21" s="569"/>
      <c r="I21" s="28"/>
    </row>
    <row r="22" spans="2:9" s="31" customFormat="1">
      <c r="B22" s="301">
        <f t="shared" si="3"/>
        <v>2.0499999999999989</v>
      </c>
      <c r="C22" s="18" t="s">
        <v>960</v>
      </c>
      <c r="D22" s="16">
        <f>2*4</f>
        <v>8</v>
      </c>
      <c r="E22" s="20" t="s">
        <v>15</v>
      </c>
      <c r="F22" s="16"/>
      <c r="G22" s="14">
        <f t="shared" si="2"/>
        <v>0</v>
      </c>
      <c r="H22" s="569"/>
      <c r="I22" s="28"/>
    </row>
    <row r="23" spans="2:9" s="31" customFormat="1">
      <c r="B23" s="572"/>
      <c r="C23" s="22" t="s">
        <v>1303</v>
      </c>
      <c r="D23" s="16"/>
      <c r="E23" s="20" t="s">
        <v>140</v>
      </c>
      <c r="F23" s="113"/>
      <c r="G23" s="113"/>
      <c r="H23" s="569"/>
      <c r="I23" s="28"/>
    </row>
    <row r="24" spans="2:9" s="31" customFormat="1">
      <c r="B24" s="301">
        <f>+B22+0.01</f>
        <v>2.0599999999999987</v>
      </c>
      <c r="C24" s="18" t="s">
        <v>1312</v>
      </c>
      <c r="D24" s="16">
        <v>241.38</v>
      </c>
      <c r="E24" s="20" t="s">
        <v>15</v>
      </c>
      <c r="F24" s="113"/>
      <c r="G24" s="14">
        <f t="shared" ref="G24:G26" si="4">ROUND(F24*D24,2)</f>
        <v>0</v>
      </c>
      <c r="H24" s="569"/>
      <c r="I24" s="28"/>
    </row>
    <row r="25" spans="2:9" s="31" customFormat="1">
      <c r="B25" s="301">
        <f>+B24+0.01</f>
        <v>2.0699999999999985</v>
      </c>
      <c r="C25" s="18" t="s">
        <v>1313</v>
      </c>
      <c r="D25" s="16">
        <v>10.53</v>
      </c>
      <c r="E25" s="20" t="s">
        <v>15</v>
      </c>
      <c r="F25" s="16"/>
      <c r="G25" s="14">
        <f t="shared" si="4"/>
        <v>0</v>
      </c>
      <c r="H25" s="569"/>
      <c r="I25" s="28"/>
    </row>
    <row r="26" spans="2:9" s="31" customFormat="1">
      <c r="B26" s="301">
        <f>+B25+0.01</f>
        <v>2.0799999999999983</v>
      </c>
      <c r="C26" s="18" t="s">
        <v>1314</v>
      </c>
      <c r="D26" s="16">
        <v>23.43</v>
      </c>
      <c r="E26" s="20" t="s">
        <v>15</v>
      </c>
      <c r="F26" s="16"/>
      <c r="G26" s="14">
        <f t="shared" si="4"/>
        <v>0</v>
      </c>
      <c r="H26" s="569"/>
      <c r="I26" s="28"/>
    </row>
    <row r="27" spans="2:9" s="31" customFormat="1">
      <c r="B27" s="301">
        <f>+B26+0.01</f>
        <v>2.0899999999999981</v>
      </c>
      <c r="C27" s="18" t="s">
        <v>1603</v>
      </c>
      <c r="D27" s="16">
        <v>32.93</v>
      </c>
      <c r="E27" s="20" t="s">
        <v>15</v>
      </c>
      <c r="F27" s="16"/>
      <c r="G27" s="14"/>
      <c r="H27" s="569"/>
      <c r="I27" s="28"/>
    </row>
    <row r="28" spans="2:9" s="31" customFormat="1">
      <c r="B28" s="572"/>
      <c r="C28" s="22" t="s">
        <v>1304</v>
      </c>
      <c r="D28" s="427"/>
      <c r="E28" s="446"/>
      <c r="F28" s="113"/>
      <c r="G28" s="113"/>
      <c r="H28" s="569"/>
      <c r="I28" s="28"/>
    </row>
    <row r="29" spans="2:9" s="31" customFormat="1">
      <c r="B29" s="301">
        <f>+B27+0.01</f>
        <v>2.0999999999999979</v>
      </c>
      <c r="C29" s="18" t="s">
        <v>257</v>
      </c>
      <c r="D29" s="16">
        <f>60.35+148.93</f>
        <v>209.28</v>
      </c>
      <c r="E29" s="20" t="s">
        <v>15</v>
      </c>
      <c r="F29" s="16"/>
      <c r="G29" s="14">
        <f>ROUND(F29*D29,2)</f>
        <v>0</v>
      </c>
      <c r="H29" s="569"/>
      <c r="I29" s="28"/>
    </row>
    <row r="30" spans="2:9" s="31" customFormat="1">
      <c r="B30" s="301">
        <f>+B29+0.01</f>
        <v>2.1099999999999977</v>
      </c>
      <c r="C30" s="18" t="s">
        <v>258</v>
      </c>
      <c r="D30" s="16">
        <v>115.88</v>
      </c>
      <c r="E30" s="20" t="s">
        <v>15</v>
      </c>
      <c r="F30" s="16"/>
      <c r="G30" s="14">
        <f>ROUND(F30*D30,2)</f>
        <v>0</v>
      </c>
      <c r="H30" s="569"/>
      <c r="I30" s="28"/>
    </row>
    <row r="31" spans="2:9" s="31" customFormat="1">
      <c r="B31" s="572"/>
      <c r="C31" s="22" t="s">
        <v>1305</v>
      </c>
      <c r="D31" s="16"/>
      <c r="E31" s="20" t="s">
        <v>140</v>
      </c>
      <c r="F31" s="113"/>
      <c r="G31" s="113"/>
      <c r="H31" s="569"/>
      <c r="I31" s="28"/>
    </row>
    <row r="32" spans="2:9" s="31" customFormat="1">
      <c r="B32" s="301">
        <f>+B30+0.01</f>
        <v>2.1199999999999974</v>
      </c>
      <c r="C32" s="18" t="s">
        <v>92</v>
      </c>
      <c r="D32" s="16">
        <v>26</v>
      </c>
      <c r="E32" s="20" t="s">
        <v>13</v>
      </c>
      <c r="F32" s="16"/>
      <c r="G32" s="14">
        <f t="shared" ref="G32:G37" si="5">ROUND(F32*D32,2)</f>
        <v>0</v>
      </c>
      <c r="H32" s="569"/>
      <c r="I32" s="28"/>
    </row>
    <row r="33" spans="2:9" s="31" customFormat="1">
      <c r="B33" s="301">
        <f>+B32+0.01</f>
        <v>2.1299999999999972</v>
      </c>
      <c r="C33" s="18" t="s">
        <v>93</v>
      </c>
      <c r="D33" s="16">
        <v>136</v>
      </c>
      <c r="E33" s="20" t="s">
        <v>13</v>
      </c>
      <c r="F33" s="16"/>
      <c r="G33" s="14">
        <f t="shared" si="5"/>
        <v>0</v>
      </c>
      <c r="H33" s="569"/>
      <c r="I33" s="28"/>
    </row>
    <row r="34" spans="2:9" s="31" customFormat="1">
      <c r="B34" s="301">
        <f t="shared" ref="B34:B37" si="6">+B33+0.01</f>
        <v>2.139999999999997</v>
      </c>
      <c r="C34" s="18" t="s">
        <v>260</v>
      </c>
      <c r="D34" s="16">
        <v>4</v>
      </c>
      <c r="E34" s="20" t="s">
        <v>13</v>
      </c>
      <c r="F34" s="16"/>
      <c r="G34" s="14">
        <f t="shared" si="5"/>
        <v>0</v>
      </c>
      <c r="H34" s="569"/>
      <c r="I34" s="28"/>
    </row>
    <row r="35" spans="2:9" s="31" customFormat="1">
      <c r="B35" s="301">
        <f t="shared" si="6"/>
        <v>2.1499999999999968</v>
      </c>
      <c r="C35" s="18" t="s">
        <v>259</v>
      </c>
      <c r="D35" s="16">
        <v>2</v>
      </c>
      <c r="E35" s="20" t="s">
        <v>13</v>
      </c>
      <c r="F35" s="16"/>
      <c r="G35" s="14">
        <f t="shared" si="5"/>
        <v>0</v>
      </c>
      <c r="H35" s="569"/>
      <c r="I35" s="28"/>
    </row>
    <row r="36" spans="2:9" s="31" customFormat="1">
      <c r="B36" s="301">
        <f t="shared" si="6"/>
        <v>2.1599999999999966</v>
      </c>
      <c r="C36" s="18" t="s">
        <v>1315</v>
      </c>
      <c r="D36" s="16">
        <v>4</v>
      </c>
      <c r="E36" s="20" t="s">
        <v>13</v>
      </c>
      <c r="F36" s="16"/>
      <c r="G36" s="14">
        <f t="shared" si="5"/>
        <v>0</v>
      </c>
      <c r="H36" s="569"/>
      <c r="I36" s="28"/>
    </row>
    <row r="37" spans="2:9" s="31" customFormat="1">
      <c r="B37" s="301">
        <f t="shared" si="6"/>
        <v>2.1699999999999964</v>
      </c>
      <c r="C37" s="18" t="s">
        <v>261</v>
      </c>
      <c r="D37" s="16">
        <v>2</v>
      </c>
      <c r="E37" s="20" t="s">
        <v>13</v>
      </c>
      <c r="F37" s="16"/>
      <c r="G37" s="14">
        <f t="shared" si="5"/>
        <v>0</v>
      </c>
      <c r="H37" s="569"/>
      <c r="I37" s="28"/>
    </row>
    <row r="38" spans="2:9" s="31" customFormat="1">
      <c r="B38" s="301"/>
      <c r="C38" s="22" t="s">
        <v>262</v>
      </c>
      <c r="D38" s="427"/>
      <c r="E38" s="446"/>
      <c r="F38" s="113"/>
      <c r="G38" s="113"/>
      <c r="H38" s="569"/>
      <c r="I38" s="28"/>
    </row>
    <row r="39" spans="2:9" s="31" customFormat="1">
      <c r="B39" s="301">
        <f>+B37+0.01</f>
        <v>2.1799999999999962</v>
      </c>
      <c r="C39" s="18" t="s">
        <v>263</v>
      </c>
      <c r="D39" s="16">
        <f>3.6+36</f>
        <v>39.6</v>
      </c>
      <c r="E39" s="20" t="s">
        <v>15</v>
      </c>
      <c r="F39" s="16"/>
      <c r="G39" s="14">
        <f t="shared" ref="G39:G42" si="7">ROUND(F39*D39,2)</f>
        <v>0</v>
      </c>
      <c r="H39" s="569"/>
      <c r="I39" s="28"/>
    </row>
    <row r="40" spans="2:9" s="31" customFormat="1">
      <c r="B40" s="301">
        <f t="shared" ref="B40" si="8">+B39+0.01</f>
        <v>2.1899999999999959</v>
      </c>
      <c r="C40" s="18" t="s">
        <v>264</v>
      </c>
      <c r="D40" s="16">
        <f>8.4+132</f>
        <v>140.4</v>
      </c>
      <c r="E40" s="20" t="s">
        <v>15</v>
      </c>
      <c r="F40" s="16"/>
      <c r="G40" s="14">
        <f t="shared" si="7"/>
        <v>0</v>
      </c>
      <c r="H40" s="569"/>
      <c r="I40" s="28"/>
    </row>
    <row r="41" spans="2:9" s="31" customFormat="1">
      <c r="B41" s="301"/>
      <c r="C41" s="22" t="s">
        <v>1301</v>
      </c>
      <c r="D41" s="16"/>
      <c r="E41" s="20"/>
      <c r="F41" s="16"/>
      <c r="G41" s="14"/>
      <c r="H41" s="569"/>
      <c r="I41" s="28"/>
    </row>
    <row r="42" spans="2:9" s="31" customFormat="1" ht="37.5">
      <c r="B42" s="301">
        <f>+B40+0.01</f>
        <v>2.1999999999999957</v>
      </c>
      <c r="C42" s="18" t="s">
        <v>1260</v>
      </c>
      <c r="D42" s="16">
        <v>30</v>
      </c>
      <c r="E42" s="20" t="s">
        <v>13</v>
      </c>
      <c r="F42" s="16"/>
      <c r="G42" s="14">
        <f t="shared" si="7"/>
        <v>0</v>
      </c>
      <c r="H42" s="569"/>
      <c r="I42" s="28"/>
    </row>
    <row r="43" spans="2:9" s="31" customFormat="1">
      <c r="B43" s="301"/>
      <c r="C43" s="22" t="s">
        <v>265</v>
      </c>
      <c r="D43" s="427"/>
      <c r="E43" s="296"/>
      <c r="F43" s="113"/>
      <c r="G43" s="113"/>
      <c r="H43" s="569"/>
      <c r="I43" s="28"/>
    </row>
    <row r="44" spans="2:9" s="31" customFormat="1">
      <c r="B44" s="301">
        <f>+B42+0.01</f>
        <v>2.2099999999999955</v>
      </c>
      <c r="C44" s="18" t="s">
        <v>266</v>
      </c>
      <c r="D44" s="16">
        <v>22</v>
      </c>
      <c r="E44" s="20" t="s">
        <v>13</v>
      </c>
      <c r="F44" s="16"/>
      <c r="G44" s="14">
        <f t="shared" ref="G44" si="9">ROUND(F44*D44,2)</f>
        <v>0</v>
      </c>
      <c r="H44" s="569"/>
      <c r="I44" s="28"/>
    </row>
    <row r="45" spans="2:9" s="31" customFormat="1" ht="19.5" thickBot="1">
      <c r="B45" s="301"/>
      <c r="C45" s="578"/>
      <c r="D45" s="16"/>
      <c r="E45" s="20"/>
      <c r="F45" s="16"/>
      <c r="G45" s="14"/>
      <c r="H45" s="569">
        <f>SUM(G16:G44)</f>
        <v>0</v>
      </c>
      <c r="I45" s="28"/>
    </row>
    <row r="46" spans="2:9" s="31" customFormat="1" ht="19.5" thickBot="1">
      <c r="B46" s="577"/>
      <c r="C46" s="576" t="s">
        <v>1298</v>
      </c>
      <c r="D46" s="138"/>
      <c r="E46" s="296"/>
      <c r="F46" s="113"/>
      <c r="G46" s="113"/>
      <c r="H46" s="569"/>
      <c r="I46" s="28"/>
    </row>
    <row r="47" spans="2:9" s="31" customFormat="1">
      <c r="B47" s="301"/>
      <c r="C47" s="579"/>
      <c r="D47" s="16"/>
      <c r="E47" s="296"/>
      <c r="F47" s="113"/>
      <c r="G47" s="113"/>
      <c r="H47" s="569"/>
      <c r="I47" s="28"/>
    </row>
    <row r="48" spans="2:9" s="31" customFormat="1">
      <c r="B48" s="301"/>
      <c r="C48" s="295" t="s">
        <v>163</v>
      </c>
      <c r="D48" s="16"/>
      <c r="E48" s="296"/>
      <c r="F48" s="113"/>
      <c r="G48" s="113"/>
      <c r="H48" s="569"/>
      <c r="I48" s="28"/>
    </row>
    <row r="49" spans="2:9" s="31" customFormat="1">
      <c r="B49" s="445">
        <v>1</v>
      </c>
      <c r="C49" s="295" t="s">
        <v>1306</v>
      </c>
      <c r="D49" s="16"/>
      <c r="E49" s="296"/>
      <c r="F49" s="113"/>
      <c r="G49" s="113"/>
      <c r="H49" s="569"/>
      <c r="I49" s="28"/>
    </row>
    <row r="50" spans="2:9" s="31" customFormat="1">
      <c r="B50" s="301">
        <f>+B49+0.01</f>
        <v>1.01</v>
      </c>
      <c r="C50" s="43" t="s">
        <v>964</v>
      </c>
      <c r="D50" s="16">
        <v>16.8</v>
      </c>
      <c r="E50" s="20" t="s">
        <v>15</v>
      </c>
      <c r="F50" s="16"/>
      <c r="G50" s="14">
        <f t="shared" ref="G50:G55" si="10">ROUND(F50*D50,2)</f>
        <v>0</v>
      </c>
      <c r="H50" s="569"/>
      <c r="I50" s="28"/>
    </row>
    <row r="51" spans="2:9" s="31" customFormat="1">
      <c r="B51" s="301">
        <f t="shared" ref="B51:B52" si="11">+B50+0.01</f>
        <v>1.02</v>
      </c>
      <c r="C51" s="43" t="s">
        <v>965</v>
      </c>
      <c r="D51" s="16">
        <v>19.399999999999999</v>
      </c>
      <c r="E51" s="20" t="s">
        <v>15</v>
      </c>
      <c r="F51" s="16"/>
      <c r="G51" s="14">
        <f t="shared" si="10"/>
        <v>0</v>
      </c>
      <c r="H51" s="569"/>
      <c r="I51" s="28"/>
    </row>
    <row r="52" spans="2:9" s="31" customFormat="1">
      <c r="B52" s="301">
        <f t="shared" si="11"/>
        <v>1.03</v>
      </c>
      <c r="C52" s="43" t="s">
        <v>966</v>
      </c>
      <c r="D52" s="16">
        <v>5.8</v>
      </c>
      <c r="E52" s="20" t="s">
        <v>15</v>
      </c>
      <c r="F52" s="16"/>
      <c r="G52" s="14">
        <f t="shared" si="10"/>
        <v>0</v>
      </c>
      <c r="H52" s="569"/>
      <c r="I52" s="28"/>
    </row>
    <row r="53" spans="2:9" s="31" customFormat="1">
      <c r="B53" s="445">
        <v>2</v>
      </c>
      <c r="C53" s="295" t="s">
        <v>1307</v>
      </c>
      <c r="D53" s="16"/>
      <c r="E53" s="447"/>
      <c r="F53" s="113"/>
      <c r="G53" s="113"/>
      <c r="H53" s="569"/>
      <c r="I53" s="28"/>
    </row>
    <row r="54" spans="2:9" s="31" customFormat="1">
      <c r="B54" s="301">
        <f>+B53+0.01</f>
        <v>2.0099999999999998</v>
      </c>
      <c r="C54" s="18" t="s">
        <v>961</v>
      </c>
      <c r="D54" s="16">
        <v>96.52</v>
      </c>
      <c r="E54" s="20" t="s">
        <v>15</v>
      </c>
      <c r="F54" s="113"/>
      <c r="G54" s="14">
        <f t="shared" si="10"/>
        <v>0</v>
      </c>
      <c r="H54" s="569"/>
      <c r="I54" s="28"/>
    </row>
    <row r="55" spans="2:9" s="31" customFormat="1">
      <c r="B55" s="301">
        <f t="shared" ref="B55:B58" si="12">+B54+0.01</f>
        <v>2.0199999999999996</v>
      </c>
      <c r="C55" s="18" t="s">
        <v>962</v>
      </c>
      <c r="D55" s="16">
        <v>130.27000000000001</v>
      </c>
      <c r="E55" s="20" t="s">
        <v>15</v>
      </c>
      <c r="F55" s="113"/>
      <c r="G55" s="14">
        <f t="shared" si="10"/>
        <v>0</v>
      </c>
      <c r="H55" s="569"/>
      <c r="I55" s="28"/>
    </row>
    <row r="56" spans="2:9" s="31" customFormat="1">
      <c r="B56" s="301">
        <f t="shared" si="12"/>
        <v>2.0299999999999994</v>
      </c>
      <c r="C56" s="18" t="s">
        <v>142</v>
      </c>
      <c r="D56" s="16">
        <f>135.05+16.8</f>
        <v>151.85000000000002</v>
      </c>
      <c r="E56" s="20" t="s">
        <v>15</v>
      </c>
      <c r="F56" s="16"/>
      <c r="G56" s="14">
        <f t="shared" ref="G56:G58" si="13">ROUND(F56*D56,2)</f>
        <v>0</v>
      </c>
      <c r="H56" s="569"/>
      <c r="I56" s="28"/>
    </row>
    <row r="57" spans="2:9" s="31" customFormat="1">
      <c r="B57" s="301">
        <f t="shared" si="12"/>
        <v>2.0399999999999991</v>
      </c>
      <c r="C57" s="18" t="s">
        <v>143</v>
      </c>
      <c r="D57" s="16">
        <f>230.46+23.8</f>
        <v>254.26000000000002</v>
      </c>
      <c r="E57" s="20" t="s">
        <v>15</v>
      </c>
      <c r="F57" s="16"/>
      <c r="G57" s="14">
        <f t="shared" si="13"/>
        <v>0</v>
      </c>
      <c r="H57" s="569"/>
      <c r="I57" s="28"/>
    </row>
    <row r="58" spans="2:9" s="31" customFormat="1">
      <c r="B58" s="301">
        <f t="shared" si="12"/>
        <v>2.0499999999999989</v>
      </c>
      <c r="C58" s="233" t="s">
        <v>967</v>
      </c>
      <c r="D58" s="16">
        <v>5.4</v>
      </c>
      <c r="E58" s="20" t="s">
        <v>15</v>
      </c>
      <c r="F58" s="16"/>
      <c r="G58" s="14">
        <f t="shared" si="13"/>
        <v>0</v>
      </c>
      <c r="H58" s="569"/>
      <c r="I58" s="28"/>
    </row>
    <row r="59" spans="2:9" s="31" customFormat="1">
      <c r="B59" s="445">
        <v>3</v>
      </c>
      <c r="C59" s="295" t="s">
        <v>262</v>
      </c>
      <c r="D59" s="16"/>
      <c r="E59" s="296"/>
      <c r="F59" s="113"/>
      <c r="G59" s="113"/>
      <c r="H59" s="569"/>
      <c r="I59" s="28"/>
    </row>
    <row r="60" spans="2:9" s="31" customFormat="1">
      <c r="B60" s="301">
        <f>+B59+0.01</f>
        <v>3.01</v>
      </c>
      <c r="C60" s="43" t="s">
        <v>968</v>
      </c>
      <c r="D60" s="16">
        <v>11</v>
      </c>
      <c r="E60" s="20" t="s">
        <v>15</v>
      </c>
      <c r="F60" s="16"/>
      <c r="G60" s="14">
        <f t="shared" ref="G60:G62" si="14">ROUND(F60*D60,2)</f>
        <v>0</v>
      </c>
      <c r="H60" s="569"/>
      <c r="I60" s="28"/>
    </row>
    <row r="61" spans="2:9" s="31" customFormat="1">
      <c r="B61" s="301">
        <f t="shared" ref="B61:B62" si="15">+B60+0.01</f>
        <v>3.0199999999999996</v>
      </c>
      <c r="C61" s="43" t="s">
        <v>963</v>
      </c>
      <c r="D61" s="16">
        <v>12.8</v>
      </c>
      <c r="E61" s="20" t="s">
        <v>15</v>
      </c>
      <c r="F61" s="16"/>
      <c r="G61" s="14">
        <f>ROUND(F61*D61,2)</f>
        <v>0</v>
      </c>
      <c r="H61" s="569"/>
      <c r="I61" s="28"/>
    </row>
    <row r="62" spans="2:9" s="31" customFormat="1">
      <c r="B62" s="301">
        <f t="shared" si="15"/>
        <v>3.0299999999999994</v>
      </c>
      <c r="C62" s="43" t="s">
        <v>969</v>
      </c>
      <c r="D62" s="16">
        <v>11.5</v>
      </c>
      <c r="E62" s="20" t="s">
        <v>15</v>
      </c>
      <c r="F62" s="16"/>
      <c r="G62" s="14">
        <f t="shared" si="14"/>
        <v>0</v>
      </c>
      <c r="H62" s="569"/>
      <c r="I62" s="28"/>
    </row>
    <row r="63" spans="2:9" s="31" customFormat="1">
      <c r="B63" s="445">
        <v>4</v>
      </c>
      <c r="C63" s="93" t="s">
        <v>1261</v>
      </c>
      <c r="D63" s="94"/>
      <c r="E63" s="94"/>
      <c r="F63" s="16"/>
      <c r="G63" s="14"/>
      <c r="H63" s="110"/>
      <c r="I63" s="28"/>
    </row>
    <row r="64" spans="2:9" s="31" customFormat="1">
      <c r="B64" s="301">
        <f>+B63+0.01</f>
        <v>4.01</v>
      </c>
      <c r="C64" s="95" t="s">
        <v>350</v>
      </c>
      <c r="D64" s="86">
        <v>11</v>
      </c>
      <c r="E64" s="100" t="s">
        <v>13</v>
      </c>
      <c r="F64" s="16"/>
      <c r="G64" s="14">
        <f t="shared" ref="G64:G65" si="16">ROUND(F64*D64,2)</f>
        <v>0</v>
      </c>
      <c r="H64" s="110"/>
      <c r="I64" s="28"/>
    </row>
    <row r="65" spans="2:9" s="31" customFormat="1">
      <c r="B65" s="301">
        <f t="shared" ref="B65" si="17">+B64+0.01</f>
        <v>4.0199999999999996</v>
      </c>
      <c r="C65" s="95" t="s">
        <v>297</v>
      </c>
      <c r="D65" s="86">
        <v>6</v>
      </c>
      <c r="E65" s="100" t="s">
        <v>13</v>
      </c>
      <c r="F65" s="16"/>
      <c r="G65" s="14">
        <f t="shared" si="16"/>
        <v>0</v>
      </c>
      <c r="H65" s="110"/>
      <c r="I65" s="28"/>
    </row>
    <row r="66" spans="2:9" s="31" customFormat="1">
      <c r="B66" s="301"/>
      <c r="C66" s="43"/>
      <c r="D66" s="16"/>
      <c r="E66" s="20"/>
      <c r="F66" s="16"/>
      <c r="G66" s="14"/>
      <c r="H66" s="569">
        <f>SUM(G50:G65)</f>
        <v>0</v>
      </c>
      <c r="I66" s="28"/>
    </row>
    <row r="67" spans="2:9" s="31" customFormat="1">
      <c r="B67" s="301"/>
      <c r="C67" s="295" t="s">
        <v>164</v>
      </c>
      <c r="D67" s="16"/>
      <c r="E67" s="296"/>
      <c r="F67" s="113"/>
      <c r="G67" s="113"/>
      <c r="H67" s="569"/>
      <c r="I67" s="28"/>
    </row>
    <row r="68" spans="2:9" s="31" customFormat="1">
      <c r="B68" s="445">
        <v>1</v>
      </c>
      <c r="C68" s="295" t="s">
        <v>1306</v>
      </c>
      <c r="D68" s="16"/>
      <c r="E68" s="296"/>
      <c r="F68" s="113"/>
      <c r="G68" s="113"/>
      <c r="H68" s="569"/>
      <c r="I68" s="28"/>
    </row>
    <row r="69" spans="2:9" s="31" customFormat="1">
      <c r="B69" s="301">
        <f>+B68+0.01</f>
        <v>1.01</v>
      </c>
      <c r="C69" s="43" t="s">
        <v>965</v>
      </c>
      <c r="D69" s="16">
        <v>66.900000000000006</v>
      </c>
      <c r="E69" s="20" t="s">
        <v>15</v>
      </c>
      <c r="F69" s="16"/>
      <c r="G69" s="14">
        <f t="shared" ref="G69:G70" si="18">ROUND(F69*D69,2)</f>
        <v>0</v>
      </c>
      <c r="H69" s="569"/>
      <c r="I69" s="28"/>
    </row>
    <row r="70" spans="2:9" s="31" customFormat="1">
      <c r="B70" s="301">
        <f t="shared" ref="B70" si="19">+B69+0.01</f>
        <v>1.02</v>
      </c>
      <c r="C70" s="43" t="s">
        <v>272</v>
      </c>
      <c r="D70" s="16">
        <v>28</v>
      </c>
      <c r="E70" s="20" t="s">
        <v>13</v>
      </c>
      <c r="F70" s="16"/>
      <c r="G70" s="14">
        <f t="shared" si="18"/>
        <v>0</v>
      </c>
      <c r="H70" s="569"/>
      <c r="I70" s="28"/>
    </row>
    <row r="71" spans="2:9" s="31" customFormat="1" ht="19.5" thickBot="1">
      <c r="B71" s="301"/>
      <c r="C71" s="578"/>
      <c r="D71" s="16"/>
      <c r="E71" s="20"/>
      <c r="F71" s="16"/>
      <c r="G71" s="14"/>
      <c r="H71" s="569">
        <f>SUM(G69:G70)</f>
        <v>0</v>
      </c>
      <c r="I71" s="28"/>
    </row>
    <row r="72" spans="2:9" s="31" customFormat="1" ht="19.5" thickBot="1">
      <c r="B72" s="577"/>
      <c r="C72" s="302" t="s">
        <v>1131</v>
      </c>
      <c r="D72" s="138"/>
      <c r="E72" s="296"/>
      <c r="F72" s="113"/>
      <c r="G72" s="113"/>
      <c r="H72" s="569"/>
      <c r="I72" s="28"/>
    </row>
    <row r="73" spans="2:9" s="31" customFormat="1">
      <c r="B73" s="301"/>
      <c r="C73" s="449"/>
      <c r="D73" s="16"/>
      <c r="E73" s="296"/>
      <c r="F73" s="113"/>
      <c r="G73" s="113"/>
      <c r="H73" s="569"/>
      <c r="I73" s="28"/>
    </row>
    <row r="74" spans="2:9" s="31" customFormat="1">
      <c r="B74" s="445">
        <v>1</v>
      </c>
      <c r="C74" s="295" t="s">
        <v>1262</v>
      </c>
      <c r="D74" s="16"/>
      <c r="E74" s="296"/>
      <c r="F74" s="113"/>
      <c r="G74" s="113"/>
      <c r="H74" s="569"/>
      <c r="I74" s="28"/>
    </row>
    <row r="75" spans="2:9" s="31" customFormat="1">
      <c r="B75" s="301">
        <f>+B74+0.01</f>
        <v>1.01</v>
      </c>
      <c r="C75" s="43" t="s">
        <v>1263</v>
      </c>
      <c r="D75" s="16">
        <v>4.18</v>
      </c>
      <c r="E75" s="20" t="s">
        <v>15</v>
      </c>
      <c r="F75" s="16"/>
      <c r="G75" s="14">
        <f t="shared" ref="G75:G94" si="20">ROUND(F75*D75,2)</f>
        <v>0</v>
      </c>
      <c r="H75" s="569"/>
      <c r="I75" s="28"/>
    </row>
    <row r="76" spans="2:9" s="31" customFormat="1">
      <c r="B76" s="301">
        <f t="shared" ref="B76" si="21">+B75+0.01</f>
        <v>1.02</v>
      </c>
      <c r="C76" s="43" t="s">
        <v>1264</v>
      </c>
      <c r="D76" s="16">
        <v>2.21</v>
      </c>
      <c r="E76" s="20" t="s">
        <v>15</v>
      </c>
      <c r="F76" s="113"/>
      <c r="G76" s="14">
        <f t="shared" si="20"/>
        <v>0</v>
      </c>
      <c r="H76" s="569"/>
      <c r="I76" s="28"/>
    </row>
    <row r="77" spans="2:9" s="31" customFormat="1">
      <c r="B77" s="445">
        <v>2</v>
      </c>
      <c r="C77" s="295" t="s">
        <v>1265</v>
      </c>
      <c r="D77" s="16"/>
      <c r="E77" s="296"/>
      <c r="F77" s="113"/>
      <c r="G77" s="14"/>
      <c r="H77" s="569"/>
      <c r="I77" s="28"/>
    </row>
    <row r="78" spans="2:9" s="31" customFormat="1">
      <c r="B78" s="301">
        <f>+B77+0.01</f>
        <v>2.0099999999999998</v>
      </c>
      <c r="C78" s="233" t="s">
        <v>970</v>
      </c>
      <c r="D78" s="16">
        <v>1</v>
      </c>
      <c r="E78" s="20" t="s">
        <v>13</v>
      </c>
      <c r="F78" s="16"/>
      <c r="G78" s="14">
        <f t="shared" si="20"/>
        <v>0</v>
      </c>
      <c r="H78" s="569"/>
      <c r="I78" s="28"/>
    </row>
    <row r="79" spans="2:9" s="31" customFormat="1">
      <c r="B79" s="301">
        <f t="shared" ref="B79:B80" si="22">+B78+0.01</f>
        <v>2.0199999999999996</v>
      </c>
      <c r="C79" s="233" t="s">
        <v>1132</v>
      </c>
      <c r="D79" s="16">
        <v>1</v>
      </c>
      <c r="E79" s="20" t="s">
        <v>13</v>
      </c>
      <c r="F79" s="16"/>
      <c r="G79" s="14">
        <f t="shared" si="20"/>
        <v>0</v>
      </c>
      <c r="H79" s="569"/>
      <c r="I79" s="28"/>
    </row>
    <row r="80" spans="2:9" s="31" customFormat="1">
      <c r="B80" s="301">
        <f t="shared" si="22"/>
        <v>2.0299999999999994</v>
      </c>
      <c r="C80" s="233" t="s">
        <v>1266</v>
      </c>
      <c r="D80" s="16">
        <v>1</v>
      </c>
      <c r="E80" s="20" t="s">
        <v>13</v>
      </c>
      <c r="F80" s="16"/>
      <c r="G80" s="14">
        <f t="shared" si="20"/>
        <v>0</v>
      </c>
      <c r="H80" s="569"/>
      <c r="I80" s="28"/>
    </row>
    <row r="81" spans="2:9" s="31" customFormat="1">
      <c r="B81" s="445">
        <v>3</v>
      </c>
      <c r="C81" s="298" t="s">
        <v>1267</v>
      </c>
      <c r="D81" s="43"/>
      <c r="E81" s="43"/>
      <c r="F81" s="113"/>
      <c r="G81" s="14"/>
      <c r="H81" s="569"/>
      <c r="I81" s="28"/>
    </row>
    <row r="82" spans="2:9" s="31" customFormat="1">
      <c r="B82" s="301">
        <f>+B81+0.01</f>
        <v>3.01</v>
      </c>
      <c r="C82" s="43" t="s">
        <v>1268</v>
      </c>
      <c r="D82" s="16">
        <v>4.3499999999999996</v>
      </c>
      <c r="E82" s="20" t="s">
        <v>15</v>
      </c>
      <c r="F82" s="113"/>
      <c r="G82" s="14">
        <f t="shared" si="20"/>
        <v>0</v>
      </c>
      <c r="H82" s="569"/>
      <c r="I82" s="28"/>
    </row>
    <row r="83" spans="2:9" s="31" customFormat="1">
      <c r="B83" s="445">
        <v>4</v>
      </c>
      <c r="C83" s="297" t="s">
        <v>1269</v>
      </c>
      <c r="D83" s="16"/>
      <c r="E83" s="20"/>
      <c r="F83" s="113"/>
      <c r="G83" s="14"/>
      <c r="H83" s="569"/>
      <c r="I83" s="28"/>
    </row>
    <row r="84" spans="2:9" s="31" customFormat="1">
      <c r="B84" s="301">
        <f>+B83+0.01</f>
        <v>4.01</v>
      </c>
      <c r="C84" s="43" t="s">
        <v>1274</v>
      </c>
      <c r="D84" s="16">
        <v>3</v>
      </c>
      <c r="E84" s="20" t="s">
        <v>13</v>
      </c>
      <c r="F84" s="113"/>
      <c r="G84" s="14">
        <f t="shared" si="20"/>
        <v>0</v>
      </c>
      <c r="H84" s="569"/>
      <c r="I84" s="28"/>
    </row>
    <row r="85" spans="2:9" s="31" customFormat="1">
      <c r="B85" s="301">
        <f t="shared" ref="B85:B87" si="23">+B84+0.01</f>
        <v>4.0199999999999996</v>
      </c>
      <c r="C85" s="43" t="s">
        <v>1277</v>
      </c>
      <c r="D85" s="16">
        <v>1</v>
      </c>
      <c r="E85" s="20" t="s">
        <v>13</v>
      </c>
      <c r="F85" s="113"/>
      <c r="G85" s="14">
        <f t="shared" si="20"/>
        <v>0</v>
      </c>
      <c r="H85" s="569"/>
      <c r="I85" s="28"/>
    </row>
    <row r="86" spans="2:9" s="31" customFormat="1">
      <c r="B86" s="301">
        <f t="shared" si="23"/>
        <v>4.0299999999999994</v>
      </c>
      <c r="C86" s="43" t="s">
        <v>1270</v>
      </c>
      <c r="D86" s="16">
        <v>1</v>
      </c>
      <c r="E86" s="20" t="s">
        <v>13</v>
      </c>
      <c r="F86" s="113"/>
      <c r="G86" s="14">
        <f t="shared" si="20"/>
        <v>0</v>
      </c>
      <c r="H86" s="569"/>
      <c r="I86" s="28"/>
    </row>
    <row r="87" spans="2:9" s="31" customFormat="1">
      <c r="B87" s="301">
        <f t="shared" si="23"/>
        <v>4.0399999999999991</v>
      </c>
      <c r="C87" s="91" t="s">
        <v>1604</v>
      </c>
      <c r="D87" s="16">
        <v>2</v>
      </c>
      <c r="E87" s="20" t="s">
        <v>13</v>
      </c>
      <c r="F87" s="113"/>
      <c r="G87" s="14"/>
      <c r="H87" s="569"/>
      <c r="I87" s="28"/>
    </row>
    <row r="88" spans="2:9" s="31" customFormat="1">
      <c r="B88" s="445">
        <v>5</v>
      </c>
      <c r="C88" s="297" t="s">
        <v>1271</v>
      </c>
      <c r="D88" s="16"/>
      <c r="E88" s="20"/>
      <c r="F88" s="113"/>
      <c r="G88" s="14"/>
      <c r="H88" s="569"/>
      <c r="I88" s="28"/>
    </row>
    <row r="89" spans="2:9" s="31" customFormat="1">
      <c r="B89" s="301">
        <f>+B88+0.01</f>
        <v>5.01</v>
      </c>
      <c r="C89" s="18" t="s">
        <v>1316</v>
      </c>
      <c r="D89" s="16">
        <v>2.4</v>
      </c>
      <c r="E89" s="20" t="s">
        <v>15</v>
      </c>
      <c r="F89" s="113"/>
      <c r="G89" s="14">
        <f t="shared" si="20"/>
        <v>0</v>
      </c>
      <c r="H89" s="569"/>
      <c r="I89" s="28"/>
    </row>
    <row r="90" spans="2:9" s="31" customFormat="1">
      <c r="B90" s="301">
        <f t="shared" ref="B90:B91" si="24">+B89+0.01</f>
        <v>5.0199999999999996</v>
      </c>
      <c r="C90" s="18" t="s">
        <v>1317</v>
      </c>
      <c r="D90" s="16">
        <f>2.38+0.59+0.6</f>
        <v>3.57</v>
      </c>
      <c r="E90" s="20" t="s">
        <v>15</v>
      </c>
      <c r="F90" s="113"/>
      <c r="G90" s="14">
        <f t="shared" si="20"/>
        <v>0</v>
      </c>
      <c r="H90" s="569"/>
      <c r="I90" s="28"/>
    </row>
    <row r="91" spans="2:9" s="31" customFormat="1">
      <c r="B91" s="301">
        <f t="shared" si="24"/>
        <v>5.0299999999999994</v>
      </c>
      <c r="C91" s="18" t="s">
        <v>1318</v>
      </c>
      <c r="D91" s="16">
        <f>0.6+1.1</f>
        <v>1.7000000000000002</v>
      </c>
      <c r="E91" s="20" t="s">
        <v>15</v>
      </c>
      <c r="F91" s="113"/>
      <c r="G91" s="14">
        <f t="shared" si="20"/>
        <v>0</v>
      </c>
      <c r="H91" s="569"/>
      <c r="I91" s="28"/>
    </row>
    <row r="92" spans="2:9" s="31" customFormat="1">
      <c r="B92" s="445">
        <v>6</v>
      </c>
      <c r="C92" s="295" t="s">
        <v>1272</v>
      </c>
      <c r="D92" s="16"/>
      <c r="E92" s="296"/>
      <c r="F92" s="113"/>
      <c r="G92" s="14"/>
      <c r="H92" s="569"/>
      <c r="I92" s="28"/>
    </row>
    <row r="93" spans="2:9" s="31" customFormat="1">
      <c r="B93" s="301">
        <f>+B92+0.01</f>
        <v>6.01</v>
      </c>
      <c r="C93" s="233" t="s">
        <v>1273</v>
      </c>
      <c r="D93" s="16">
        <v>2</v>
      </c>
      <c r="E93" s="20" t="s">
        <v>13</v>
      </c>
      <c r="F93" s="113"/>
      <c r="G93" s="14">
        <f t="shared" si="20"/>
        <v>0</v>
      </c>
      <c r="H93" s="569"/>
      <c r="I93" s="28"/>
    </row>
    <row r="94" spans="2:9" s="31" customFormat="1">
      <c r="B94" s="301">
        <f t="shared" ref="B94" si="25">+B93+0.01</f>
        <v>6.02</v>
      </c>
      <c r="C94" s="233" t="s">
        <v>1142</v>
      </c>
      <c r="D94" s="16">
        <v>1</v>
      </c>
      <c r="E94" s="20" t="s">
        <v>13</v>
      </c>
      <c r="F94" s="113"/>
      <c r="G94" s="14">
        <f t="shared" si="20"/>
        <v>0</v>
      </c>
      <c r="H94" s="569"/>
      <c r="I94" s="28"/>
    </row>
    <row r="95" spans="2:9" s="31" customFormat="1" ht="19.5" thickBot="1">
      <c r="B95" s="301"/>
      <c r="C95" s="448"/>
      <c r="D95" s="16"/>
      <c r="E95" s="296"/>
      <c r="F95" s="113"/>
      <c r="G95" s="113"/>
      <c r="H95" s="569">
        <f>SUM(G75:G94)</f>
        <v>0</v>
      </c>
      <c r="I95" s="28"/>
    </row>
    <row r="96" spans="2:9" s="31" customFormat="1" ht="38.25" thickBot="1">
      <c r="B96" s="577"/>
      <c r="C96" s="302" t="s">
        <v>1133</v>
      </c>
      <c r="D96" s="580"/>
      <c r="E96" s="296"/>
      <c r="F96" s="113"/>
      <c r="G96" s="113"/>
      <c r="H96" s="569"/>
      <c r="I96" s="28"/>
    </row>
    <row r="97" spans="2:9" s="31" customFormat="1">
      <c r="B97" s="301"/>
      <c r="C97" s="449"/>
      <c r="D97" s="16"/>
      <c r="E97" s="296"/>
      <c r="F97" s="113"/>
      <c r="G97" s="113"/>
      <c r="H97" s="569"/>
      <c r="I97" s="28"/>
    </row>
    <row r="98" spans="2:9" s="31" customFormat="1">
      <c r="B98" s="445">
        <v>1</v>
      </c>
      <c r="C98" s="295" t="s">
        <v>1262</v>
      </c>
      <c r="D98" s="16"/>
      <c r="E98" s="296"/>
      <c r="F98" s="113"/>
      <c r="G98" s="113"/>
      <c r="H98" s="569"/>
      <c r="I98" s="28"/>
    </row>
    <row r="99" spans="2:9" s="31" customFormat="1">
      <c r="B99" s="301">
        <f>+B98+0.01</f>
        <v>1.01</v>
      </c>
      <c r="C99" s="43" t="s">
        <v>1263</v>
      </c>
      <c r="D99" s="16">
        <f>0.8+15.68</f>
        <v>16.48</v>
      </c>
      <c r="E99" s="20" t="s">
        <v>15</v>
      </c>
      <c r="F99" s="16"/>
      <c r="G99" s="14">
        <f t="shared" ref="G99:G120" si="26">ROUND(F99*D99,2)</f>
        <v>0</v>
      </c>
      <c r="H99" s="569"/>
      <c r="I99" s="28"/>
    </row>
    <row r="100" spans="2:9" s="31" customFormat="1">
      <c r="B100" s="301">
        <f t="shared" ref="B100" si="27">+B99+0.01</f>
        <v>1.02</v>
      </c>
      <c r="C100" s="43" t="s">
        <v>1264</v>
      </c>
      <c r="D100" s="16">
        <f>2*3.07+9.13+3.3+20.87+1.59+6+2</f>
        <v>49.03</v>
      </c>
      <c r="E100" s="20" t="s">
        <v>15</v>
      </c>
      <c r="F100" s="113"/>
      <c r="G100" s="14">
        <f t="shared" si="26"/>
        <v>0</v>
      </c>
      <c r="H100" s="569"/>
      <c r="I100" s="28"/>
    </row>
    <row r="101" spans="2:9" s="31" customFormat="1">
      <c r="B101" s="445">
        <v>2</v>
      </c>
      <c r="C101" s="295" t="s">
        <v>1265</v>
      </c>
      <c r="D101" s="16"/>
      <c r="E101" s="296"/>
      <c r="F101" s="113"/>
      <c r="G101" s="14"/>
      <c r="H101" s="569"/>
      <c r="I101" s="28"/>
    </row>
    <row r="102" spans="2:9" s="31" customFormat="1">
      <c r="B102" s="301">
        <f>+B101+0.01</f>
        <v>2.0099999999999998</v>
      </c>
      <c r="C102" s="233" t="s">
        <v>970</v>
      </c>
      <c r="D102" s="16">
        <v>12</v>
      </c>
      <c r="E102" s="20" t="s">
        <v>13</v>
      </c>
      <c r="F102" s="16"/>
      <c r="G102" s="14">
        <f t="shared" si="26"/>
        <v>0</v>
      </c>
      <c r="H102" s="569"/>
      <c r="I102" s="28"/>
    </row>
    <row r="103" spans="2:9" s="31" customFormat="1">
      <c r="B103" s="301">
        <f t="shared" ref="B103" si="28">+B102+0.01</f>
        <v>2.0199999999999996</v>
      </c>
      <c r="C103" s="233" t="s">
        <v>1266</v>
      </c>
      <c r="D103" s="16">
        <v>2</v>
      </c>
      <c r="E103" s="20" t="s">
        <v>13</v>
      </c>
      <c r="F103" s="16"/>
      <c r="G103" s="14">
        <f t="shared" si="26"/>
        <v>0</v>
      </c>
      <c r="H103" s="569"/>
      <c r="I103" s="28"/>
    </row>
    <row r="104" spans="2:9" s="31" customFormat="1">
      <c r="B104" s="445">
        <v>3</v>
      </c>
      <c r="C104" s="298" t="s">
        <v>1267</v>
      </c>
      <c r="D104" s="43"/>
      <c r="E104" s="43"/>
      <c r="F104" s="113"/>
      <c r="G104" s="14"/>
      <c r="H104" s="569"/>
      <c r="I104" s="28"/>
    </row>
    <row r="105" spans="2:9" s="31" customFormat="1">
      <c r="B105" s="301">
        <f>+B104+0.01</f>
        <v>3.01</v>
      </c>
      <c r="C105" s="43" t="s">
        <v>1268</v>
      </c>
      <c r="D105" s="16">
        <f>4.35*4</f>
        <v>17.399999999999999</v>
      </c>
      <c r="E105" s="20" t="s">
        <v>15</v>
      </c>
      <c r="F105" s="113"/>
      <c r="G105" s="14">
        <f t="shared" si="26"/>
        <v>0</v>
      </c>
      <c r="H105" s="569"/>
      <c r="I105" s="28"/>
    </row>
    <row r="106" spans="2:9" s="31" customFormat="1">
      <c r="B106" s="445">
        <v>4</v>
      </c>
      <c r="C106" s="297" t="s">
        <v>1269</v>
      </c>
      <c r="D106" s="16"/>
      <c r="E106" s="20"/>
      <c r="F106" s="113"/>
      <c r="G106" s="14"/>
      <c r="H106" s="569"/>
      <c r="I106" s="28"/>
    </row>
    <row r="107" spans="2:9" s="31" customFormat="1">
      <c r="B107" s="301">
        <f>+B106+0.01</f>
        <v>4.01</v>
      </c>
      <c r="C107" s="43" t="s">
        <v>1274</v>
      </c>
      <c r="D107" s="16">
        <v>7</v>
      </c>
      <c r="E107" s="20" t="s">
        <v>13</v>
      </c>
      <c r="F107" s="113"/>
      <c r="G107" s="14">
        <f t="shared" si="26"/>
        <v>0</v>
      </c>
      <c r="H107" s="569"/>
      <c r="I107" s="28"/>
    </row>
    <row r="108" spans="2:9" s="31" customFormat="1">
      <c r="B108" s="301">
        <f t="shared" ref="B108:B110" si="29">+B107+0.01</f>
        <v>4.0199999999999996</v>
      </c>
      <c r="C108" s="43" t="s">
        <v>1275</v>
      </c>
      <c r="D108" s="16">
        <v>3</v>
      </c>
      <c r="E108" s="20" t="s">
        <v>13</v>
      </c>
      <c r="F108" s="113"/>
      <c r="G108" s="14">
        <f t="shared" si="26"/>
        <v>0</v>
      </c>
      <c r="H108" s="569"/>
      <c r="I108" s="28"/>
    </row>
    <row r="109" spans="2:9" s="31" customFormat="1">
      <c r="B109" s="301">
        <f t="shared" si="29"/>
        <v>4.0299999999999994</v>
      </c>
      <c r="C109" s="43" t="s">
        <v>1276</v>
      </c>
      <c r="D109" s="16">
        <v>4</v>
      </c>
      <c r="E109" s="20" t="s">
        <v>13</v>
      </c>
      <c r="F109" s="113"/>
      <c r="G109" s="14">
        <f t="shared" si="26"/>
        <v>0</v>
      </c>
      <c r="H109" s="569"/>
      <c r="I109" s="28"/>
    </row>
    <row r="110" spans="2:9" s="31" customFormat="1">
      <c r="B110" s="301">
        <f t="shared" si="29"/>
        <v>4.0399999999999991</v>
      </c>
      <c r="C110" s="43" t="s">
        <v>1277</v>
      </c>
      <c r="D110" s="16">
        <v>2</v>
      </c>
      <c r="E110" s="20" t="s">
        <v>13</v>
      </c>
      <c r="F110" s="113"/>
      <c r="G110" s="14">
        <f t="shared" si="26"/>
        <v>0</v>
      </c>
      <c r="H110" s="569"/>
      <c r="I110" s="28"/>
    </row>
    <row r="111" spans="2:9" s="31" customFormat="1">
      <c r="B111" s="445">
        <v>5</v>
      </c>
      <c r="C111" s="295" t="s">
        <v>1278</v>
      </c>
      <c r="D111" s="16"/>
      <c r="E111" s="296"/>
      <c r="F111" s="113"/>
      <c r="G111" s="14"/>
      <c r="H111" s="569"/>
      <c r="I111" s="28"/>
    </row>
    <row r="112" spans="2:9" s="31" customFormat="1">
      <c r="B112" s="301">
        <f>+B111+0.01</f>
        <v>5.01</v>
      </c>
      <c r="C112" s="233" t="s">
        <v>971</v>
      </c>
      <c r="D112" s="16">
        <v>12</v>
      </c>
      <c r="E112" s="20" t="s">
        <v>13</v>
      </c>
      <c r="F112" s="113"/>
      <c r="G112" s="14">
        <f t="shared" si="26"/>
        <v>0</v>
      </c>
      <c r="H112" s="569"/>
      <c r="I112" s="28"/>
    </row>
    <row r="113" spans="2:9" s="31" customFormat="1">
      <c r="B113" s="301">
        <f t="shared" ref="B113:B116" si="30">+B112+0.01</f>
        <v>5.0199999999999996</v>
      </c>
      <c r="C113" s="18" t="s">
        <v>1319</v>
      </c>
      <c r="D113" s="16">
        <f>16.51</f>
        <v>16.510000000000002</v>
      </c>
      <c r="E113" s="20" t="s">
        <v>15</v>
      </c>
      <c r="F113" s="113"/>
      <c r="G113" s="14">
        <f t="shared" si="26"/>
        <v>0</v>
      </c>
      <c r="H113" s="569"/>
      <c r="I113" s="28"/>
    </row>
    <row r="114" spans="2:9" s="31" customFormat="1">
      <c r="B114" s="301">
        <f t="shared" si="30"/>
        <v>5.0299999999999994</v>
      </c>
      <c r="C114" s="18" t="s">
        <v>1316</v>
      </c>
      <c r="D114" s="16">
        <v>5.2</v>
      </c>
      <c r="E114" s="20" t="s">
        <v>15</v>
      </c>
      <c r="F114" s="113"/>
      <c r="G114" s="14">
        <f t="shared" si="26"/>
        <v>0</v>
      </c>
      <c r="H114" s="569"/>
      <c r="I114" s="28"/>
    </row>
    <row r="115" spans="2:9" s="31" customFormat="1">
      <c r="B115" s="301">
        <f t="shared" si="30"/>
        <v>5.0399999999999991</v>
      </c>
      <c r="C115" s="18" t="s">
        <v>1317</v>
      </c>
      <c r="D115" s="16">
        <f>2.3*2+1.5+1.47+3.65+2.97</f>
        <v>14.19</v>
      </c>
      <c r="E115" s="20" t="s">
        <v>15</v>
      </c>
      <c r="F115" s="113"/>
      <c r="G115" s="14">
        <f t="shared" si="26"/>
        <v>0</v>
      </c>
      <c r="H115" s="569"/>
      <c r="I115" s="28"/>
    </row>
    <row r="116" spans="2:9" s="31" customFormat="1">
      <c r="B116" s="301">
        <f t="shared" si="30"/>
        <v>5.0499999999999989</v>
      </c>
      <c r="C116" s="18" t="s">
        <v>1318</v>
      </c>
      <c r="D116" s="16">
        <f>5*3</f>
        <v>15</v>
      </c>
      <c r="E116" s="20" t="s">
        <v>15</v>
      </c>
      <c r="F116" s="113"/>
      <c r="G116" s="14">
        <f t="shared" si="26"/>
        <v>0</v>
      </c>
      <c r="H116" s="569"/>
      <c r="I116" s="28"/>
    </row>
    <row r="117" spans="2:9" s="31" customFormat="1">
      <c r="B117" s="445">
        <v>6</v>
      </c>
      <c r="C117" s="297" t="s">
        <v>1269</v>
      </c>
      <c r="D117" s="16"/>
      <c r="E117" s="20"/>
      <c r="F117" s="113"/>
      <c r="G117" s="14"/>
      <c r="H117" s="569"/>
      <c r="I117" s="28"/>
    </row>
    <row r="118" spans="2:9" s="31" customFormat="1">
      <c r="B118" s="301">
        <f>+B117+0.01</f>
        <v>6.01</v>
      </c>
      <c r="C118" s="91" t="s">
        <v>1320</v>
      </c>
      <c r="D118" s="16">
        <v>10</v>
      </c>
      <c r="E118" s="20" t="s">
        <v>13</v>
      </c>
      <c r="F118" s="113"/>
      <c r="G118" s="14">
        <f t="shared" si="26"/>
        <v>0</v>
      </c>
      <c r="H118" s="569"/>
      <c r="I118" s="28"/>
    </row>
    <row r="119" spans="2:9" s="31" customFormat="1">
      <c r="B119" s="301">
        <f t="shared" ref="B119:B120" si="31">+B118+0.01</f>
        <v>6.02</v>
      </c>
      <c r="C119" s="91" t="s">
        <v>1321</v>
      </c>
      <c r="D119" s="16">
        <v>1</v>
      </c>
      <c r="E119" s="20" t="s">
        <v>13</v>
      </c>
      <c r="F119" s="113"/>
      <c r="G119" s="14">
        <f t="shared" si="26"/>
        <v>0</v>
      </c>
      <c r="H119" s="569"/>
      <c r="I119" s="28"/>
    </row>
    <row r="120" spans="2:9" s="31" customFormat="1">
      <c r="B120" s="301">
        <f t="shared" si="31"/>
        <v>6.0299999999999994</v>
      </c>
      <c r="C120" s="91" t="s">
        <v>1322</v>
      </c>
      <c r="D120" s="16">
        <v>16</v>
      </c>
      <c r="E120" s="20" t="s">
        <v>13</v>
      </c>
      <c r="F120" s="113"/>
      <c r="G120" s="14">
        <f t="shared" si="26"/>
        <v>0</v>
      </c>
      <c r="H120" s="569"/>
      <c r="I120" s="28"/>
    </row>
    <row r="121" spans="2:9" s="31" customFormat="1" ht="19.5" thickBot="1">
      <c r="B121" s="301"/>
      <c r="C121" s="448"/>
      <c r="D121" s="16"/>
      <c r="E121" s="296"/>
      <c r="F121" s="113"/>
      <c r="G121" s="113"/>
      <c r="H121" s="569">
        <f>SUM(G99:G120)</f>
        <v>0</v>
      </c>
      <c r="I121" s="28"/>
    </row>
    <row r="122" spans="2:9" s="31" customFormat="1" ht="19.5" thickBot="1">
      <c r="B122" s="577"/>
      <c r="C122" s="302" t="s">
        <v>1134</v>
      </c>
      <c r="D122" s="574"/>
      <c r="E122" s="296"/>
      <c r="F122" s="113"/>
      <c r="G122" s="113"/>
      <c r="H122" s="569"/>
      <c r="I122" s="28"/>
    </row>
    <row r="123" spans="2:9" s="31" customFormat="1">
      <c r="B123" s="301"/>
      <c r="C123" s="579"/>
      <c r="D123" s="16"/>
      <c r="E123" s="296"/>
      <c r="F123" s="113"/>
      <c r="G123" s="113"/>
      <c r="H123" s="569"/>
      <c r="I123" s="28"/>
    </row>
    <row r="124" spans="2:9" s="31" customFormat="1">
      <c r="B124" s="445">
        <v>1</v>
      </c>
      <c r="C124" s="295" t="s">
        <v>1262</v>
      </c>
      <c r="D124" s="16"/>
      <c r="E124" s="296"/>
      <c r="F124" s="113"/>
      <c r="G124" s="113"/>
      <c r="H124" s="569"/>
      <c r="I124" s="28"/>
    </row>
    <row r="125" spans="2:9" s="31" customFormat="1">
      <c r="B125" s="301">
        <f>+B124+0.01</f>
        <v>1.01</v>
      </c>
      <c r="C125" s="43" t="s">
        <v>1263</v>
      </c>
      <c r="D125" s="16">
        <f>2.55+11.46+3.02</f>
        <v>17.03</v>
      </c>
      <c r="E125" s="20" t="s">
        <v>15</v>
      </c>
      <c r="F125" s="16"/>
      <c r="G125" s="14">
        <f t="shared" ref="G125:G144" si="32">ROUND(F125*D125,2)</f>
        <v>0</v>
      </c>
      <c r="H125" s="569"/>
      <c r="I125" s="28"/>
    </row>
    <row r="126" spans="2:9" s="31" customFormat="1">
      <c r="B126" s="301">
        <f t="shared" ref="B126" si="33">+B125+0.01</f>
        <v>1.02</v>
      </c>
      <c r="C126" s="43" t="s">
        <v>1264</v>
      </c>
      <c r="D126" s="16">
        <f>6.9+12.5+3.48</f>
        <v>22.88</v>
      </c>
      <c r="E126" s="20" t="s">
        <v>15</v>
      </c>
      <c r="F126" s="113"/>
      <c r="G126" s="14">
        <f t="shared" si="32"/>
        <v>0</v>
      </c>
      <c r="H126" s="569"/>
      <c r="I126" s="28"/>
    </row>
    <row r="127" spans="2:9" s="31" customFormat="1">
      <c r="B127" s="445">
        <v>2</v>
      </c>
      <c r="C127" s="295" t="s">
        <v>1265</v>
      </c>
      <c r="D127" s="16"/>
      <c r="E127" s="296"/>
      <c r="F127" s="113"/>
      <c r="G127" s="14"/>
      <c r="H127" s="569"/>
      <c r="I127" s="28"/>
    </row>
    <row r="128" spans="2:9" s="31" customFormat="1">
      <c r="B128" s="301">
        <f>+B127+0.01</f>
        <v>2.0099999999999998</v>
      </c>
      <c r="C128" s="233" t="s">
        <v>970</v>
      </c>
      <c r="D128" s="16">
        <v>5</v>
      </c>
      <c r="E128" s="20" t="s">
        <v>13</v>
      </c>
      <c r="F128" s="16"/>
      <c r="G128" s="14">
        <f t="shared" si="32"/>
        <v>0</v>
      </c>
      <c r="H128" s="569"/>
      <c r="I128" s="28"/>
    </row>
    <row r="129" spans="2:9" s="31" customFormat="1">
      <c r="B129" s="301">
        <f t="shared" ref="B129:B131" si="34">+B128+0.01</f>
        <v>2.0199999999999996</v>
      </c>
      <c r="C129" s="233" t="s">
        <v>1266</v>
      </c>
      <c r="D129" s="16">
        <v>4</v>
      </c>
      <c r="E129" s="20" t="s">
        <v>13</v>
      </c>
      <c r="F129" s="16"/>
      <c r="G129" s="14">
        <f t="shared" si="32"/>
        <v>0</v>
      </c>
      <c r="H129" s="569"/>
      <c r="I129" s="28"/>
    </row>
    <row r="130" spans="2:9" s="31" customFormat="1">
      <c r="B130" s="301">
        <f t="shared" si="34"/>
        <v>2.0299999999999994</v>
      </c>
      <c r="C130" s="233" t="s">
        <v>1132</v>
      </c>
      <c r="D130" s="16">
        <v>2</v>
      </c>
      <c r="E130" s="20" t="s">
        <v>13</v>
      </c>
      <c r="F130" s="16"/>
      <c r="G130" s="14">
        <f t="shared" si="32"/>
        <v>0</v>
      </c>
      <c r="H130" s="569"/>
      <c r="I130" s="28"/>
    </row>
    <row r="131" spans="2:9" s="31" customFormat="1">
      <c r="B131" s="301">
        <f t="shared" si="34"/>
        <v>2.0399999999999991</v>
      </c>
      <c r="C131" s="233" t="s">
        <v>1135</v>
      </c>
      <c r="D131" s="16">
        <v>1</v>
      </c>
      <c r="E131" s="20" t="s">
        <v>13</v>
      </c>
      <c r="F131" s="16"/>
      <c r="G131" s="14">
        <f t="shared" si="32"/>
        <v>0</v>
      </c>
      <c r="H131" s="569"/>
      <c r="I131" s="28"/>
    </row>
    <row r="132" spans="2:9" s="31" customFormat="1">
      <c r="B132" s="445">
        <v>3</v>
      </c>
      <c r="C132" s="298" t="s">
        <v>1267</v>
      </c>
      <c r="D132" s="43"/>
      <c r="E132" s="43"/>
      <c r="F132" s="113"/>
      <c r="G132" s="14"/>
      <c r="H132" s="569"/>
      <c r="I132" s="28"/>
    </row>
    <row r="133" spans="2:9" s="31" customFormat="1">
      <c r="B133" s="301">
        <f>+B132+0.01</f>
        <v>3.01</v>
      </c>
      <c r="C133" s="43" t="s">
        <v>1268</v>
      </c>
      <c r="D133" s="16">
        <f>5*4.35</f>
        <v>21.75</v>
      </c>
      <c r="E133" s="20" t="s">
        <v>15</v>
      </c>
      <c r="F133" s="113"/>
      <c r="G133" s="14">
        <f t="shared" si="32"/>
        <v>0</v>
      </c>
      <c r="H133" s="569"/>
      <c r="I133" s="28"/>
    </row>
    <row r="134" spans="2:9" s="31" customFormat="1">
      <c r="B134" s="445">
        <v>4</v>
      </c>
      <c r="C134" s="297" t="s">
        <v>1269</v>
      </c>
      <c r="D134" s="16"/>
      <c r="E134" s="20"/>
      <c r="F134" s="113"/>
      <c r="G134" s="14"/>
      <c r="H134" s="569"/>
      <c r="I134" s="28"/>
    </row>
    <row r="135" spans="2:9" s="31" customFormat="1">
      <c r="B135" s="301">
        <f>+B134+0.01</f>
        <v>4.01</v>
      </c>
      <c r="C135" s="43" t="s">
        <v>1274</v>
      </c>
      <c r="D135" s="16">
        <v>4</v>
      </c>
      <c r="E135" s="20" t="s">
        <v>13</v>
      </c>
      <c r="F135" s="113"/>
      <c r="G135" s="14">
        <f t="shared" si="32"/>
        <v>0</v>
      </c>
      <c r="H135" s="569"/>
      <c r="I135" s="28"/>
    </row>
    <row r="136" spans="2:9" s="31" customFormat="1">
      <c r="B136" s="301">
        <f t="shared" ref="B136:B138" si="35">+B135+0.01</f>
        <v>4.0199999999999996</v>
      </c>
      <c r="C136" s="43" t="s">
        <v>1276</v>
      </c>
      <c r="D136" s="16">
        <v>3</v>
      </c>
      <c r="E136" s="20" t="s">
        <v>13</v>
      </c>
      <c r="F136" s="113"/>
      <c r="G136" s="14">
        <f t="shared" si="32"/>
        <v>0</v>
      </c>
      <c r="H136" s="569"/>
      <c r="I136" s="28"/>
    </row>
    <row r="137" spans="2:9" s="31" customFormat="1">
      <c r="B137" s="301">
        <f t="shared" si="35"/>
        <v>4.0299999999999994</v>
      </c>
      <c r="C137" s="43" t="s">
        <v>1323</v>
      </c>
      <c r="D137" s="16">
        <v>5</v>
      </c>
      <c r="E137" s="20" t="s">
        <v>13</v>
      </c>
      <c r="F137" s="113"/>
      <c r="G137" s="14">
        <f t="shared" si="32"/>
        <v>0</v>
      </c>
      <c r="H137" s="569"/>
      <c r="I137" s="28"/>
    </row>
    <row r="138" spans="2:9" s="31" customFormat="1">
      <c r="B138" s="301">
        <f t="shared" si="35"/>
        <v>4.0399999999999991</v>
      </c>
      <c r="C138" s="43" t="s">
        <v>1270</v>
      </c>
      <c r="D138" s="16">
        <v>2</v>
      </c>
      <c r="E138" s="20" t="s">
        <v>13</v>
      </c>
      <c r="F138" s="113"/>
      <c r="G138" s="14">
        <f t="shared" si="32"/>
        <v>0</v>
      </c>
      <c r="H138" s="569"/>
      <c r="I138" s="28"/>
    </row>
    <row r="139" spans="2:9" s="31" customFormat="1">
      <c r="B139" s="445">
        <v>5</v>
      </c>
      <c r="C139" s="295" t="s">
        <v>1278</v>
      </c>
      <c r="D139" s="16"/>
      <c r="E139" s="296"/>
      <c r="F139" s="113"/>
      <c r="G139" s="14"/>
      <c r="H139" s="569"/>
      <c r="I139" s="28"/>
    </row>
    <row r="140" spans="2:9" s="31" customFormat="1">
      <c r="B140" s="301">
        <f>+B139+0.01</f>
        <v>5.01</v>
      </c>
      <c r="C140" s="233" t="s">
        <v>1606</v>
      </c>
      <c r="D140" s="16">
        <f>5+2</f>
        <v>7</v>
      </c>
      <c r="E140" s="20" t="s">
        <v>13</v>
      </c>
      <c r="F140" s="113"/>
      <c r="G140" s="14">
        <f t="shared" si="32"/>
        <v>0</v>
      </c>
      <c r="H140" s="569"/>
      <c r="I140" s="28"/>
    </row>
    <row r="141" spans="2:9" s="31" customFormat="1">
      <c r="B141" s="301"/>
      <c r="C141" s="43" t="s">
        <v>1605</v>
      </c>
      <c r="D141" s="16">
        <v>4</v>
      </c>
      <c r="E141" s="20" t="s">
        <v>13</v>
      </c>
      <c r="F141" s="113"/>
      <c r="G141" s="14"/>
      <c r="H141" s="569"/>
      <c r="I141" s="28"/>
    </row>
    <row r="142" spans="2:9" s="31" customFormat="1">
      <c r="B142" s="301">
        <f>+B140+0.01</f>
        <v>5.0199999999999996</v>
      </c>
      <c r="C142" s="18" t="s">
        <v>1319</v>
      </c>
      <c r="D142" s="16">
        <v>14</v>
      </c>
      <c r="E142" s="20" t="s">
        <v>15</v>
      </c>
      <c r="F142" s="113"/>
      <c r="G142" s="14">
        <f t="shared" si="32"/>
        <v>0</v>
      </c>
      <c r="H142" s="569"/>
      <c r="I142" s="28"/>
    </row>
    <row r="143" spans="2:9" s="31" customFormat="1">
      <c r="B143" s="301">
        <f t="shared" ref="B143:B144" si="36">+B142+0.01</f>
        <v>5.0299999999999994</v>
      </c>
      <c r="C143" s="18" t="s">
        <v>1316</v>
      </c>
      <c r="D143" s="16">
        <v>5.82</v>
      </c>
      <c r="E143" s="20" t="s">
        <v>15</v>
      </c>
      <c r="F143" s="113"/>
      <c r="G143" s="14">
        <f t="shared" si="32"/>
        <v>0</v>
      </c>
      <c r="H143" s="569"/>
      <c r="I143" s="28"/>
    </row>
    <row r="144" spans="2:9" s="31" customFormat="1">
      <c r="B144" s="301">
        <f t="shared" si="36"/>
        <v>5.0399999999999991</v>
      </c>
      <c r="C144" s="18" t="s">
        <v>1317</v>
      </c>
      <c r="D144" s="299">
        <v>6.63</v>
      </c>
      <c r="E144" s="300" t="s">
        <v>15</v>
      </c>
      <c r="F144" s="113"/>
      <c r="G144" s="14">
        <f t="shared" si="32"/>
        <v>0</v>
      </c>
      <c r="H144" s="569"/>
      <c r="I144" s="28"/>
    </row>
    <row r="145" spans="2:9" s="31" customFormat="1" ht="19.5" thickBot="1">
      <c r="B145" s="301"/>
      <c r="C145" s="581"/>
      <c r="D145" s="16"/>
      <c r="E145" s="296"/>
      <c r="F145" s="113"/>
      <c r="G145" s="113"/>
      <c r="H145" s="569">
        <f>SUM(G125:G144)</f>
        <v>0</v>
      </c>
      <c r="I145" s="28"/>
    </row>
    <row r="146" spans="2:9" s="31" customFormat="1" ht="19.5" thickBot="1">
      <c r="B146" s="577"/>
      <c r="C146" s="302" t="s">
        <v>673</v>
      </c>
      <c r="D146" s="138"/>
      <c r="E146" s="296"/>
      <c r="F146" s="113"/>
      <c r="G146" s="113"/>
      <c r="H146" s="569"/>
      <c r="I146" s="28"/>
    </row>
    <row r="147" spans="2:9" s="31" customFormat="1">
      <c r="B147" s="301"/>
      <c r="C147" s="579"/>
      <c r="D147" s="16"/>
      <c r="E147" s="296"/>
      <c r="F147" s="113"/>
      <c r="G147" s="113"/>
      <c r="H147" s="569"/>
      <c r="I147" s="28"/>
    </row>
    <row r="148" spans="2:9" s="31" customFormat="1">
      <c r="B148" s="445">
        <v>1</v>
      </c>
      <c r="C148" s="295" t="s">
        <v>1262</v>
      </c>
      <c r="D148" s="16"/>
      <c r="E148" s="20"/>
      <c r="F148" s="113"/>
      <c r="G148" s="113"/>
      <c r="H148" s="569"/>
      <c r="I148" s="28"/>
    </row>
    <row r="149" spans="2:9" s="31" customFormat="1">
      <c r="B149" s="301">
        <f>+B148+0.01</f>
        <v>1.01</v>
      </c>
      <c r="C149" s="43" t="s">
        <v>1263</v>
      </c>
      <c r="D149" s="16">
        <f>6.4+5+4+8</f>
        <v>23.4</v>
      </c>
      <c r="E149" s="20" t="s">
        <v>15</v>
      </c>
      <c r="F149" s="16"/>
      <c r="G149" s="14">
        <f t="shared" ref="G149:G166" si="37">ROUND(F149*D149,2)</f>
        <v>0</v>
      </c>
      <c r="H149" s="569"/>
      <c r="I149" s="28"/>
    </row>
    <row r="150" spans="2:9" s="31" customFormat="1">
      <c r="B150" s="301">
        <f t="shared" ref="B150" si="38">+B149+0.01</f>
        <v>1.02</v>
      </c>
      <c r="C150" s="43" t="s">
        <v>1264</v>
      </c>
      <c r="D150" s="16">
        <f>5+3+7</f>
        <v>15</v>
      </c>
      <c r="E150" s="20" t="s">
        <v>15</v>
      </c>
      <c r="F150" s="113"/>
      <c r="G150" s="14">
        <f t="shared" si="37"/>
        <v>0</v>
      </c>
      <c r="H150" s="569"/>
      <c r="I150" s="28"/>
    </row>
    <row r="151" spans="2:9" s="31" customFormat="1">
      <c r="B151" s="445">
        <v>2</v>
      </c>
      <c r="C151" s="295" t="s">
        <v>1265</v>
      </c>
      <c r="D151" s="16"/>
      <c r="E151" s="296"/>
      <c r="F151" s="113"/>
      <c r="G151" s="14"/>
      <c r="H151" s="569"/>
      <c r="I151" s="28"/>
    </row>
    <row r="152" spans="2:9" s="31" customFormat="1">
      <c r="B152" s="301">
        <f>+B151+0.01</f>
        <v>2.0099999999999998</v>
      </c>
      <c r="C152" s="233" t="s">
        <v>1136</v>
      </c>
      <c r="D152" s="16">
        <v>6</v>
      </c>
      <c r="E152" s="20" t="s">
        <v>13</v>
      </c>
      <c r="F152" s="16"/>
      <c r="G152" s="14">
        <f t="shared" si="37"/>
        <v>0</v>
      </c>
      <c r="H152" s="569"/>
      <c r="I152" s="28"/>
    </row>
    <row r="153" spans="2:9" s="31" customFormat="1">
      <c r="B153" s="445">
        <v>3</v>
      </c>
      <c r="C153" s="298" t="s">
        <v>1267</v>
      </c>
      <c r="D153" s="43"/>
      <c r="E153" s="43"/>
      <c r="F153" s="113"/>
      <c r="G153" s="14"/>
      <c r="H153" s="569"/>
      <c r="I153" s="28"/>
    </row>
    <row r="154" spans="2:9" s="31" customFormat="1">
      <c r="B154" s="301">
        <f>+B153+0.01</f>
        <v>3.01</v>
      </c>
      <c r="C154" s="43" t="s">
        <v>1268</v>
      </c>
      <c r="D154" s="16">
        <f>4*4.35</f>
        <v>17.399999999999999</v>
      </c>
      <c r="E154" s="20" t="s">
        <v>15</v>
      </c>
      <c r="F154" s="113"/>
      <c r="G154" s="14">
        <f t="shared" si="37"/>
        <v>0</v>
      </c>
      <c r="H154" s="569"/>
      <c r="I154" s="28"/>
    </row>
    <row r="155" spans="2:9" s="31" customFormat="1">
      <c r="B155" s="445">
        <v>4</v>
      </c>
      <c r="C155" s="297" t="s">
        <v>1269</v>
      </c>
      <c r="D155" s="16"/>
      <c r="E155" s="20"/>
      <c r="F155" s="113"/>
      <c r="G155" s="14"/>
      <c r="H155" s="569"/>
      <c r="I155" s="28"/>
    </row>
    <row r="156" spans="2:9" s="31" customFormat="1">
      <c r="B156" s="301">
        <f>+B155+0.01</f>
        <v>4.01</v>
      </c>
      <c r="C156" s="43" t="s">
        <v>1274</v>
      </c>
      <c r="D156" s="16">
        <v>5</v>
      </c>
      <c r="E156" s="20" t="s">
        <v>13</v>
      </c>
      <c r="F156" s="113"/>
      <c r="G156" s="14">
        <f t="shared" si="37"/>
        <v>0</v>
      </c>
      <c r="H156" s="569"/>
      <c r="I156" s="28"/>
    </row>
    <row r="157" spans="2:9" s="31" customFormat="1">
      <c r="B157" s="301">
        <f t="shared" ref="B157:B158" si="39">+B156+0.01</f>
        <v>4.0199999999999996</v>
      </c>
      <c r="C157" s="43" t="s">
        <v>1276</v>
      </c>
      <c r="D157" s="16">
        <v>3</v>
      </c>
      <c r="E157" s="20" t="s">
        <v>13</v>
      </c>
      <c r="F157" s="113"/>
      <c r="G157" s="14">
        <f t="shared" si="37"/>
        <v>0</v>
      </c>
      <c r="H157" s="569"/>
      <c r="I157" s="28"/>
    </row>
    <row r="158" spans="2:9" s="31" customFormat="1">
      <c r="B158" s="301">
        <f t="shared" si="39"/>
        <v>4.0299999999999994</v>
      </c>
      <c r="C158" s="43" t="s">
        <v>1270</v>
      </c>
      <c r="D158" s="16">
        <f>6</f>
        <v>6</v>
      </c>
      <c r="E158" s="20" t="s">
        <v>13</v>
      </c>
      <c r="F158" s="113"/>
      <c r="G158" s="14">
        <f t="shared" si="37"/>
        <v>0</v>
      </c>
      <c r="H158" s="569"/>
      <c r="I158" s="28"/>
    </row>
    <row r="159" spans="2:9" s="31" customFormat="1">
      <c r="B159" s="445">
        <v>5</v>
      </c>
      <c r="C159" s="295" t="s">
        <v>1278</v>
      </c>
      <c r="D159" s="16"/>
      <c r="E159" s="296"/>
      <c r="F159" s="113"/>
      <c r="G159" s="14"/>
      <c r="H159" s="569"/>
      <c r="I159" s="28"/>
    </row>
    <row r="160" spans="2:9" s="31" customFormat="1">
      <c r="B160" s="301">
        <f t="shared" ref="B160:B166" si="40">+B159+0.01</f>
        <v>5.01</v>
      </c>
      <c r="C160" s="43" t="s">
        <v>1607</v>
      </c>
      <c r="D160" s="16">
        <v>6</v>
      </c>
      <c r="E160" s="20" t="s">
        <v>13</v>
      </c>
      <c r="F160" s="113"/>
      <c r="G160" s="14"/>
      <c r="H160" s="569"/>
      <c r="I160" s="28"/>
    </row>
    <row r="161" spans="2:9" s="31" customFormat="1">
      <c r="B161" s="301">
        <f t="shared" si="40"/>
        <v>5.0199999999999996</v>
      </c>
      <c r="C161" s="18" t="s">
        <v>1316</v>
      </c>
      <c r="D161" s="16">
        <f>5.81</f>
        <v>5.81</v>
      </c>
      <c r="E161" s="20" t="s">
        <v>15</v>
      </c>
      <c r="F161" s="113"/>
      <c r="G161" s="14">
        <f t="shared" si="37"/>
        <v>0</v>
      </c>
      <c r="H161" s="569"/>
      <c r="I161" s="28"/>
    </row>
    <row r="162" spans="2:9" s="31" customFormat="1">
      <c r="B162" s="301">
        <f t="shared" si="40"/>
        <v>5.0299999999999994</v>
      </c>
      <c r="C162" s="18" t="s">
        <v>1317</v>
      </c>
      <c r="D162" s="16">
        <f>0.69+1.41+1.39+3.34+3.23</f>
        <v>10.059999999999999</v>
      </c>
      <c r="E162" s="20" t="s">
        <v>15</v>
      </c>
      <c r="F162" s="113"/>
      <c r="G162" s="14">
        <f t="shared" si="37"/>
        <v>0</v>
      </c>
      <c r="H162" s="569"/>
      <c r="I162" s="28"/>
    </row>
    <row r="163" spans="2:9" s="31" customFormat="1">
      <c r="B163" s="301">
        <f t="shared" si="40"/>
        <v>5.0399999999999991</v>
      </c>
      <c r="C163" s="18" t="s">
        <v>1137</v>
      </c>
      <c r="D163" s="16">
        <v>1</v>
      </c>
      <c r="E163" s="20" t="s">
        <v>13</v>
      </c>
      <c r="F163" s="113"/>
      <c r="G163" s="14">
        <f t="shared" si="37"/>
        <v>0</v>
      </c>
      <c r="H163" s="569"/>
      <c r="I163" s="28"/>
    </row>
    <row r="164" spans="2:9" s="31" customFormat="1">
      <c r="B164" s="301">
        <f t="shared" si="40"/>
        <v>5.0499999999999989</v>
      </c>
      <c r="C164" s="18" t="s">
        <v>1138</v>
      </c>
      <c r="D164" s="16">
        <v>1</v>
      </c>
      <c r="E164" s="20" t="s">
        <v>13</v>
      </c>
      <c r="F164" s="113"/>
      <c r="G164" s="14">
        <f t="shared" si="37"/>
        <v>0</v>
      </c>
      <c r="H164" s="569"/>
      <c r="I164" s="28"/>
    </row>
    <row r="165" spans="2:9" s="31" customFormat="1">
      <c r="B165" s="301">
        <f t="shared" si="40"/>
        <v>5.0599999999999987</v>
      </c>
      <c r="C165" s="18" t="s">
        <v>1324</v>
      </c>
      <c r="D165" s="16">
        <v>1</v>
      </c>
      <c r="E165" s="20" t="s">
        <v>13</v>
      </c>
      <c r="F165" s="113"/>
      <c r="G165" s="14">
        <f t="shared" si="37"/>
        <v>0</v>
      </c>
      <c r="H165" s="569"/>
      <c r="I165" s="28"/>
    </row>
    <row r="166" spans="2:9" s="31" customFormat="1">
      <c r="B166" s="301">
        <f t="shared" si="40"/>
        <v>5.0699999999999985</v>
      </c>
      <c r="C166" s="18" t="s">
        <v>1325</v>
      </c>
      <c r="D166" s="16">
        <v>1</v>
      </c>
      <c r="E166" s="20" t="s">
        <v>13</v>
      </c>
      <c r="F166" s="113"/>
      <c r="G166" s="14">
        <f t="shared" si="37"/>
        <v>0</v>
      </c>
      <c r="H166" s="569"/>
      <c r="I166" s="28"/>
    </row>
    <row r="167" spans="2:9" s="31" customFormat="1" ht="19.5" thickBot="1">
      <c r="B167" s="301"/>
      <c r="C167" s="581"/>
      <c r="D167" s="16"/>
      <c r="E167" s="296"/>
      <c r="F167" s="113"/>
      <c r="G167" s="113"/>
      <c r="H167" s="569">
        <f>SUM(G149:G166)</f>
        <v>0</v>
      </c>
      <c r="I167" s="28"/>
    </row>
    <row r="168" spans="2:9" s="31" customFormat="1" ht="19.5" thickBot="1">
      <c r="B168" s="577"/>
      <c r="C168" s="302" t="s">
        <v>1139</v>
      </c>
      <c r="D168" s="138"/>
      <c r="E168" s="296"/>
      <c r="F168" s="113"/>
      <c r="G168" s="113"/>
      <c r="H168" s="569"/>
      <c r="I168" s="28"/>
    </row>
    <row r="169" spans="2:9" s="31" customFormat="1">
      <c r="B169" s="301"/>
      <c r="C169" s="579"/>
      <c r="D169" s="16"/>
      <c r="E169" s="296"/>
      <c r="F169" s="113"/>
      <c r="G169" s="113"/>
      <c r="H169" s="569"/>
      <c r="I169" s="28"/>
    </row>
    <row r="170" spans="2:9" s="31" customFormat="1">
      <c r="B170" s="445">
        <v>1</v>
      </c>
      <c r="C170" s="295" t="s">
        <v>1262</v>
      </c>
      <c r="D170" s="16"/>
      <c r="E170" s="296"/>
      <c r="F170" s="113"/>
      <c r="G170" s="113"/>
      <c r="H170" s="569"/>
      <c r="I170" s="28"/>
    </row>
    <row r="171" spans="2:9" s="31" customFormat="1">
      <c r="B171" s="301">
        <f>+B170+0.01</f>
        <v>1.01</v>
      </c>
      <c r="C171" s="43" t="s">
        <v>1264</v>
      </c>
      <c r="D171" s="16">
        <f>6.69+6+1.78</f>
        <v>14.47</v>
      </c>
      <c r="E171" s="20" t="s">
        <v>15</v>
      </c>
      <c r="F171" s="113"/>
      <c r="G171" s="14">
        <f t="shared" ref="G171:G187" si="41">ROUND(F171*D171,2)</f>
        <v>0</v>
      </c>
      <c r="H171" s="569"/>
      <c r="I171" s="28"/>
    </row>
    <row r="172" spans="2:9" s="31" customFormat="1">
      <c r="B172" s="445">
        <v>2</v>
      </c>
      <c r="C172" s="295" t="s">
        <v>1265</v>
      </c>
      <c r="D172" s="16"/>
      <c r="E172" s="296"/>
      <c r="F172" s="113"/>
      <c r="G172" s="14"/>
      <c r="H172" s="569"/>
      <c r="I172" s="28"/>
    </row>
    <row r="173" spans="2:9" s="31" customFormat="1">
      <c r="B173" s="301">
        <f>+B172+0.01</f>
        <v>2.0099999999999998</v>
      </c>
      <c r="C173" s="233" t="s">
        <v>970</v>
      </c>
      <c r="D173" s="16">
        <v>3</v>
      </c>
      <c r="E173" s="20" t="s">
        <v>13</v>
      </c>
      <c r="F173" s="16"/>
      <c r="G173" s="14">
        <f t="shared" si="41"/>
        <v>0</v>
      </c>
      <c r="H173" s="569"/>
      <c r="I173" s="28"/>
    </row>
    <row r="174" spans="2:9" s="31" customFormat="1">
      <c r="B174" s="301">
        <f t="shared" ref="B174" si="42">+B173+0.01</f>
        <v>2.0199999999999996</v>
      </c>
      <c r="C174" s="233" t="s">
        <v>1140</v>
      </c>
      <c r="D174" s="16">
        <v>1</v>
      </c>
      <c r="E174" s="20" t="s">
        <v>13</v>
      </c>
      <c r="F174" s="16"/>
      <c r="G174" s="14">
        <f t="shared" si="41"/>
        <v>0</v>
      </c>
      <c r="H174" s="569"/>
      <c r="I174" s="28"/>
    </row>
    <row r="175" spans="2:9" s="31" customFormat="1">
      <c r="B175" s="445">
        <v>3</v>
      </c>
      <c r="C175" s="298" t="s">
        <v>1267</v>
      </c>
      <c r="D175" s="43"/>
      <c r="E175" s="43"/>
      <c r="F175" s="113"/>
      <c r="G175" s="14"/>
      <c r="H175" s="569"/>
      <c r="I175" s="28"/>
    </row>
    <row r="176" spans="2:9" s="31" customFormat="1">
      <c r="B176" s="301">
        <f>+B175+0.01</f>
        <v>3.01</v>
      </c>
      <c r="C176" s="43" t="s">
        <v>1268</v>
      </c>
      <c r="D176" s="16">
        <f>2*4.35</f>
        <v>8.6999999999999993</v>
      </c>
      <c r="E176" s="20" t="s">
        <v>15</v>
      </c>
      <c r="F176" s="113"/>
      <c r="G176" s="14">
        <f t="shared" si="41"/>
        <v>0</v>
      </c>
      <c r="H176" s="569"/>
      <c r="I176" s="28"/>
    </row>
    <row r="177" spans="2:9" s="31" customFormat="1">
      <c r="B177" s="445">
        <v>4</v>
      </c>
      <c r="C177" s="297" t="s">
        <v>1269</v>
      </c>
      <c r="D177" s="16"/>
      <c r="E177" s="20"/>
      <c r="F177" s="113"/>
      <c r="G177" s="14"/>
      <c r="H177" s="569"/>
      <c r="I177" s="28"/>
    </row>
    <row r="178" spans="2:9" s="31" customFormat="1">
      <c r="B178" s="301">
        <f>+B177+0.01</f>
        <v>4.01</v>
      </c>
      <c r="C178" s="43" t="s">
        <v>1274</v>
      </c>
      <c r="D178" s="16">
        <v>4</v>
      </c>
      <c r="E178" s="20" t="s">
        <v>13</v>
      </c>
      <c r="F178" s="113"/>
      <c r="G178" s="14">
        <f t="shared" si="41"/>
        <v>0</v>
      </c>
      <c r="H178" s="569"/>
      <c r="I178" s="28"/>
    </row>
    <row r="179" spans="2:9" s="31" customFormat="1">
      <c r="B179" s="445">
        <v>5</v>
      </c>
      <c r="C179" s="295" t="s">
        <v>1278</v>
      </c>
      <c r="D179" s="16"/>
      <c r="E179" s="296"/>
      <c r="F179" s="113"/>
      <c r="G179" s="14"/>
      <c r="H179" s="569"/>
      <c r="I179" s="28"/>
    </row>
    <row r="180" spans="2:9" s="31" customFormat="1">
      <c r="B180" s="301">
        <f>+B179+0.01</f>
        <v>5.01</v>
      </c>
      <c r="C180" s="233" t="s">
        <v>971</v>
      </c>
      <c r="D180" s="16">
        <v>3</v>
      </c>
      <c r="E180" s="20" t="s">
        <v>13</v>
      </c>
      <c r="F180" s="113"/>
      <c r="G180" s="14">
        <f t="shared" si="41"/>
        <v>0</v>
      </c>
      <c r="H180" s="569"/>
      <c r="I180" s="28"/>
    </row>
    <row r="181" spans="2:9" s="31" customFormat="1">
      <c r="B181" s="301"/>
      <c r="C181" s="43" t="s">
        <v>1608</v>
      </c>
      <c r="D181" s="16">
        <v>1</v>
      </c>
      <c r="E181" s="20" t="s">
        <v>13</v>
      </c>
      <c r="F181" s="113"/>
      <c r="G181" s="14"/>
      <c r="H181" s="569"/>
      <c r="I181" s="28"/>
    </row>
    <row r="182" spans="2:9" s="31" customFormat="1">
      <c r="B182" s="301">
        <f>+B180+0.01</f>
        <v>5.0199999999999996</v>
      </c>
      <c r="C182" s="18" t="s">
        <v>1317</v>
      </c>
      <c r="D182" s="16">
        <f>11+3.54</f>
        <v>14.54</v>
      </c>
      <c r="E182" s="20" t="s">
        <v>15</v>
      </c>
      <c r="F182" s="113"/>
      <c r="G182" s="14">
        <f t="shared" si="41"/>
        <v>0</v>
      </c>
      <c r="H182" s="569"/>
      <c r="I182" s="28"/>
    </row>
    <row r="183" spans="2:9" s="31" customFormat="1">
      <c r="B183" s="301">
        <f t="shared" ref="B183:B187" si="43">+B182+0.01</f>
        <v>5.0299999999999994</v>
      </c>
      <c r="C183" s="18" t="s">
        <v>1316</v>
      </c>
      <c r="D183" s="16">
        <f>1.31+1.07</f>
        <v>2.38</v>
      </c>
      <c r="E183" s="20" t="s">
        <v>15</v>
      </c>
      <c r="F183" s="113"/>
      <c r="G183" s="14">
        <f t="shared" si="41"/>
        <v>0</v>
      </c>
      <c r="H183" s="569"/>
      <c r="I183" s="28"/>
    </row>
    <row r="184" spans="2:9" s="31" customFormat="1">
      <c r="B184" s="301">
        <f t="shared" si="43"/>
        <v>5.0399999999999991</v>
      </c>
      <c r="C184" s="18" t="s">
        <v>1137</v>
      </c>
      <c r="D184" s="16">
        <v>2</v>
      </c>
      <c r="E184" s="20" t="s">
        <v>13</v>
      </c>
      <c r="F184" s="113"/>
      <c r="G184" s="14">
        <f t="shared" si="41"/>
        <v>0</v>
      </c>
      <c r="H184" s="569"/>
      <c r="I184" s="28"/>
    </row>
    <row r="185" spans="2:9" s="31" customFormat="1">
      <c r="B185" s="301">
        <f t="shared" si="43"/>
        <v>5.0499999999999989</v>
      </c>
      <c r="C185" s="18" t="s">
        <v>1138</v>
      </c>
      <c r="D185" s="16">
        <v>1</v>
      </c>
      <c r="E185" s="20" t="s">
        <v>13</v>
      </c>
      <c r="F185" s="113"/>
      <c r="G185" s="14">
        <f t="shared" si="41"/>
        <v>0</v>
      </c>
      <c r="H185" s="569"/>
      <c r="I185" s="28"/>
    </row>
    <row r="186" spans="2:9" s="31" customFormat="1">
      <c r="B186" s="301">
        <f t="shared" si="43"/>
        <v>5.0599999999999987</v>
      </c>
      <c r="C186" s="18" t="s">
        <v>1326</v>
      </c>
      <c r="D186" s="16">
        <v>1</v>
      </c>
      <c r="E186" s="20" t="s">
        <v>13</v>
      </c>
      <c r="F186" s="113"/>
      <c r="G186" s="14">
        <f t="shared" si="41"/>
        <v>0</v>
      </c>
      <c r="H186" s="569"/>
      <c r="I186" s="28"/>
    </row>
    <row r="187" spans="2:9" s="31" customFormat="1">
      <c r="B187" s="301">
        <f t="shared" si="43"/>
        <v>5.0699999999999985</v>
      </c>
      <c r="C187" s="18" t="s">
        <v>1327</v>
      </c>
      <c r="D187" s="16">
        <v>2</v>
      </c>
      <c r="E187" s="20" t="s">
        <v>13</v>
      </c>
      <c r="F187" s="113"/>
      <c r="G187" s="14">
        <f t="shared" si="41"/>
        <v>0</v>
      </c>
      <c r="H187" s="569"/>
      <c r="I187" s="28"/>
    </row>
    <row r="188" spans="2:9" s="31" customFormat="1">
      <c r="B188" s="301"/>
      <c r="C188" s="295"/>
      <c r="D188" s="16"/>
      <c r="E188" s="296"/>
      <c r="F188" s="113"/>
      <c r="G188" s="113"/>
      <c r="H188" s="569">
        <f>SUM(G171:G187)</f>
        <v>0</v>
      </c>
      <c r="I188" s="28"/>
    </row>
    <row r="189" spans="2:9" s="31" customFormat="1" ht="19.5" thickBot="1">
      <c r="B189" s="301"/>
      <c r="C189" s="581"/>
      <c r="D189" s="16"/>
      <c r="E189" s="296"/>
      <c r="F189" s="113"/>
      <c r="G189" s="113"/>
      <c r="H189" s="569"/>
      <c r="I189" s="28"/>
    </row>
    <row r="190" spans="2:9" s="31" customFormat="1" ht="38.25" thickBot="1">
      <c r="B190" s="577"/>
      <c r="C190" s="302" t="s">
        <v>1141</v>
      </c>
      <c r="D190" s="138"/>
      <c r="E190" s="296"/>
      <c r="F190" s="113"/>
      <c r="G190" s="113"/>
      <c r="H190" s="569"/>
      <c r="I190" s="28"/>
    </row>
    <row r="191" spans="2:9" s="31" customFormat="1">
      <c r="B191" s="301"/>
      <c r="C191" s="579"/>
      <c r="D191" s="16"/>
      <c r="E191" s="296"/>
      <c r="F191" s="113"/>
      <c r="G191" s="113"/>
      <c r="H191" s="569"/>
      <c r="I191" s="28"/>
    </row>
    <row r="192" spans="2:9" s="31" customFormat="1">
      <c r="B192" s="445">
        <v>1</v>
      </c>
      <c r="C192" s="295" t="s">
        <v>1262</v>
      </c>
      <c r="D192" s="16"/>
      <c r="E192" s="296"/>
      <c r="F192" s="113"/>
      <c r="G192" s="113"/>
      <c r="H192" s="569"/>
      <c r="I192" s="28"/>
    </row>
    <row r="193" spans="2:9" s="31" customFormat="1">
      <c r="B193" s="301">
        <f>+B192+0.01</f>
        <v>1.01</v>
      </c>
      <c r="C193" s="43" t="s">
        <v>1263</v>
      </c>
      <c r="D193" s="16">
        <f>22.35+10+5</f>
        <v>37.35</v>
      </c>
      <c r="E193" s="20" t="s">
        <v>15</v>
      </c>
      <c r="F193" s="16"/>
      <c r="G193" s="14">
        <f t="shared" ref="G193:G217" si="44">ROUND(F193*D193,2)</f>
        <v>0</v>
      </c>
      <c r="H193" s="569"/>
      <c r="I193" s="28"/>
    </row>
    <row r="194" spans="2:9" s="31" customFormat="1">
      <c r="B194" s="301">
        <f>+B193+0.01</f>
        <v>1.02</v>
      </c>
      <c r="C194" s="43" t="s">
        <v>1264</v>
      </c>
      <c r="D194" s="16">
        <f>14+5+4+3</f>
        <v>26</v>
      </c>
      <c r="E194" s="20" t="s">
        <v>15</v>
      </c>
      <c r="F194" s="113"/>
      <c r="G194" s="14">
        <f t="shared" si="44"/>
        <v>0</v>
      </c>
      <c r="H194" s="569"/>
      <c r="I194" s="28"/>
    </row>
    <row r="195" spans="2:9" s="31" customFormat="1">
      <c r="B195" s="445">
        <v>2</v>
      </c>
      <c r="C195" s="295" t="s">
        <v>1265</v>
      </c>
      <c r="D195" s="16"/>
      <c r="E195" s="296"/>
      <c r="F195" s="113"/>
      <c r="G195" s="14"/>
      <c r="H195" s="569"/>
      <c r="I195" s="28"/>
    </row>
    <row r="196" spans="2:9" s="31" customFormat="1">
      <c r="B196" s="301">
        <f>+B195+0.01</f>
        <v>2.0099999999999998</v>
      </c>
      <c r="C196" s="233" t="s">
        <v>970</v>
      </c>
      <c r="D196" s="16">
        <v>11</v>
      </c>
      <c r="E196" s="20" t="s">
        <v>13</v>
      </c>
      <c r="F196" s="16"/>
      <c r="G196" s="14">
        <f t="shared" si="44"/>
        <v>0</v>
      </c>
      <c r="H196" s="569"/>
      <c r="I196" s="28"/>
    </row>
    <row r="197" spans="2:9" s="31" customFormat="1">
      <c r="B197" s="301">
        <f t="shared" ref="B197:B198" si="45">+B196+0.01</f>
        <v>2.0199999999999996</v>
      </c>
      <c r="C197" s="233" t="s">
        <v>1266</v>
      </c>
      <c r="D197" s="16">
        <v>7</v>
      </c>
      <c r="E197" s="20" t="s">
        <v>13</v>
      </c>
      <c r="F197" s="16"/>
      <c r="G197" s="14">
        <f t="shared" si="44"/>
        <v>0</v>
      </c>
      <c r="H197" s="569"/>
      <c r="I197" s="28"/>
    </row>
    <row r="198" spans="2:9" s="31" customFormat="1">
      <c r="B198" s="301">
        <f t="shared" si="45"/>
        <v>2.0299999999999994</v>
      </c>
      <c r="C198" s="233" t="s">
        <v>1132</v>
      </c>
      <c r="D198" s="16">
        <v>3</v>
      </c>
      <c r="E198" s="20" t="s">
        <v>13</v>
      </c>
      <c r="F198" s="16"/>
      <c r="G198" s="14">
        <f t="shared" si="44"/>
        <v>0</v>
      </c>
      <c r="H198" s="569"/>
      <c r="I198" s="28"/>
    </row>
    <row r="199" spans="2:9" s="31" customFormat="1">
      <c r="B199" s="445">
        <v>3</v>
      </c>
      <c r="C199" s="298" t="s">
        <v>1267</v>
      </c>
      <c r="D199" s="43"/>
      <c r="E199" s="43"/>
      <c r="F199" s="113"/>
      <c r="G199" s="14"/>
      <c r="H199" s="569"/>
      <c r="I199" s="28"/>
    </row>
    <row r="200" spans="2:9" s="31" customFormat="1">
      <c r="B200" s="301">
        <f>+B199+0.01</f>
        <v>3.01</v>
      </c>
      <c r="C200" s="43" t="s">
        <v>1268</v>
      </c>
      <c r="D200" s="16">
        <f>5*4.35</f>
        <v>21.75</v>
      </c>
      <c r="E200" s="20" t="s">
        <v>15</v>
      </c>
      <c r="F200" s="113"/>
      <c r="G200" s="14">
        <f t="shared" si="44"/>
        <v>0</v>
      </c>
      <c r="H200" s="569"/>
      <c r="I200" s="28"/>
    </row>
    <row r="201" spans="2:9" s="31" customFormat="1">
      <c r="B201" s="445">
        <v>4</v>
      </c>
      <c r="C201" s="297" t="s">
        <v>1269</v>
      </c>
      <c r="D201" s="16"/>
      <c r="E201" s="20"/>
      <c r="F201" s="113"/>
      <c r="G201" s="14"/>
      <c r="H201" s="569"/>
      <c r="I201" s="28"/>
    </row>
    <row r="202" spans="2:9" s="31" customFormat="1">
      <c r="B202" s="301">
        <f>+B201+0.01</f>
        <v>4.01</v>
      </c>
      <c r="C202" s="43" t="s">
        <v>1274</v>
      </c>
      <c r="D202" s="16">
        <v>9</v>
      </c>
      <c r="E202" s="20" t="s">
        <v>13</v>
      </c>
      <c r="F202" s="113"/>
      <c r="G202" s="14">
        <f t="shared" si="44"/>
        <v>0</v>
      </c>
      <c r="H202" s="569"/>
      <c r="I202" s="28"/>
    </row>
    <row r="203" spans="2:9" s="31" customFormat="1">
      <c r="B203" s="301">
        <f t="shared" ref="B203:B205" si="46">+B202+0.01</f>
        <v>4.0199999999999996</v>
      </c>
      <c r="C203" s="43" t="s">
        <v>1276</v>
      </c>
      <c r="D203" s="16">
        <v>6</v>
      </c>
      <c r="E203" s="20" t="s">
        <v>13</v>
      </c>
      <c r="F203" s="113"/>
      <c r="G203" s="14">
        <f t="shared" si="44"/>
        <v>0</v>
      </c>
      <c r="H203" s="569"/>
      <c r="I203" s="28"/>
    </row>
    <row r="204" spans="2:9" s="31" customFormat="1">
      <c r="B204" s="301">
        <f t="shared" si="46"/>
        <v>4.0299999999999994</v>
      </c>
      <c r="C204" s="43" t="s">
        <v>1323</v>
      </c>
      <c r="D204" s="16">
        <v>5</v>
      </c>
      <c r="E204" s="20" t="s">
        <v>13</v>
      </c>
      <c r="F204" s="113"/>
      <c r="G204" s="14">
        <f t="shared" si="44"/>
        <v>0</v>
      </c>
      <c r="H204" s="569"/>
      <c r="I204" s="28"/>
    </row>
    <row r="205" spans="2:9" s="31" customFormat="1">
      <c r="B205" s="301">
        <f t="shared" si="46"/>
        <v>4.0399999999999991</v>
      </c>
      <c r="C205" s="43" t="s">
        <v>1328</v>
      </c>
      <c r="D205" s="16">
        <v>2</v>
      </c>
      <c r="E205" s="20" t="s">
        <v>13</v>
      </c>
      <c r="F205" s="113"/>
      <c r="G205" s="14">
        <f t="shared" si="44"/>
        <v>0</v>
      </c>
      <c r="H205" s="569"/>
      <c r="I205" s="28"/>
    </row>
    <row r="206" spans="2:9" s="31" customFormat="1">
      <c r="B206" s="445">
        <v>5</v>
      </c>
      <c r="C206" s="295" t="s">
        <v>1278</v>
      </c>
      <c r="D206" s="16"/>
      <c r="E206" s="296"/>
      <c r="F206" s="113"/>
      <c r="G206" s="14"/>
      <c r="H206" s="569"/>
      <c r="I206" s="28"/>
    </row>
    <row r="207" spans="2:9" s="31" customFormat="1">
      <c r="B207" s="301">
        <f>+B206+0.01</f>
        <v>5.01</v>
      </c>
      <c r="C207" s="233" t="s">
        <v>971</v>
      </c>
      <c r="D207" s="16">
        <v>11</v>
      </c>
      <c r="E207" s="20" t="s">
        <v>13</v>
      </c>
      <c r="F207" s="113"/>
      <c r="G207" s="14">
        <f t="shared" si="44"/>
        <v>0</v>
      </c>
      <c r="H207" s="569"/>
      <c r="I207" s="28"/>
    </row>
    <row r="208" spans="2:9" s="31" customFormat="1">
      <c r="B208" s="301">
        <f t="shared" ref="B208:B217" si="47">+B207+0.01</f>
        <v>5.0199999999999996</v>
      </c>
      <c r="C208" s="233" t="s">
        <v>1142</v>
      </c>
      <c r="D208" s="16">
        <v>7</v>
      </c>
      <c r="E208" s="20" t="s">
        <v>13</v>
      </c>
      <c r="F208" s="113"/>
      <c r="G208" s="14">
        <f t="shared" si="44"/>
        <v>0</v>
      </c>
      <c r="H208" s="569"/>
      <c r="I208" s="28"/>
    </row>
    <row r="209" spans="2:9" s="31" customFormat="1">
      <c r="B209" s="301">
        <f t="shared" si="47"/>
        <v>5.0299999999999994</v>
      </c>
      <c r="C209" s="233" t="s">
        <v>1143</v>
      </c>
      <c r="D209" s="16">
        <v>3</v>
      </c>
      <c r="E209" s="20" t="s">
        <v>13</v>
      </c>
      <c r="F209" s="113"/>
      <c r="G209" s="14">
        <f t="shared" si="44"/>
        <v>0</v>
      </c>
      <c r="H209" s="569"/>
      <c r="I209" s="28"/>
    </row>
    <row r="210" spans="2:9" s="31" customFormat="1">
      <c r="B210" s="301">
        <f t="shared" si="47"/>
        <v>5.0399999999999991</v>
      </c>
      <c r="C210" s="18" t="s">
        <v>1329</v>
      </c>
      <c r="D210" s="16">
        <v>9</v>
      </c>
      <c r="E210" s="20" t="s">
        <v>15</v>
      </c>
      <c r="F210" s="113"/>
      <c r="G210" s="14">
        <f t="shared" si="44"/>
        <v>0</v>
      </c>
      <c r="H210" s="569"/>
      <c r="I210" s="28"/>
    </row>
    <row r="211" spans="2:9" s="31" customFormat="1">
      <c r="B211" s="301">
        <f t="shared" si="47"/>
        <v>5.0499999999999989</v>
      </c>
      <c r="C211" s="18" t="s">
        <v>1330</v>
      </c>
      <c r="D211" s="16">
        <v>5</v>
      </c>
      <c r="E211" s="20" t="s">
        <v>15</v>
      </c>
      <c r="F211" s="113"/>
      <c r="G211" s="14">
        <f t="shared" si="44"/>
        <v>0</v>
      </c>
      <c r="H211" s="569"/>
      <c r="I211" s="28"/>
    </row>
    <row r="212" spans="2:9" s="31" customFormat="1">
      <c r="B212" s="301">
        <f t="shared" si="47"/>
        <v>5.0599999999999987</v>
      </c>
      <c r="C212" s="18" t="s">
        <v>1316</v>
      </c>
      <c r="D212" s="16">
        <f>2.46+5.92</f>
        <v>8.379999999999999</v>
      </c>
      <c r="E212" s="20" t="s">
        <v>15</v>
      </c>
      <c r="F212" s="113"/>
      <c r="G212" s="14">
        <f t="shared" si="44"/>
        <v>0</v>
      </c>
      <c r="H212" s="569"/>
      <c r="I212" s="28"/>
    </row>
    <row r="213" spans="2:9" s="31" customFormat="1">
      <c r="B213" s="301">
        <f t="shared" si="47"/>
        <v>5.0699999999999985</v>
      </c>
      <c r="C213" s="18" t="s">
        <v>1317</v>
      </c>
      <c r="D213" s="16">
        <f>4+0.78+3.8+3.35+1.96+2.57+1.05+1.49</f>
        <v>19</v>
      </c>
      <c r="E213" s="20" t="s">
        <v>15</v>
      </c>
      <c r="F213" s="113"/>
      <c r="G213" s="14">
        <f t="shared" si="44"/>
        <v>0</v>
      </c>
      <c r="H213" s="569"/>
      <c r="I213" s="28"/>
    </row>
    <row r="214" spans="2:9" s="31" customFormat="1">
      <c r="B214" s="301">
        <f t="shared" si="47"/>
        <v>5.0799999999999983</v>
      </c>
      <c r="C214" s="18" t="s">
        <v>1319</v>
      </c>
      <c r="D214" s="16">
        <f>1.47+5.19</f>
        <v>6.66</v>
      </c>
      <c r="E214" s="20" t="s">
        <v>15</v>
      </c>
      <c r="F214" s="113"/>
      <c r="G214" s="14">
        <f t="shared" si="44"/>
        <v>0</v>
      </c>
      <c r="H214" s="569"/>
      <c r="I214" s="28"/>
    </row>
    <row r="215" spans="2:9" s="31" customFormat="1">
      <c r="B215" s="301">
        <f t="shared" si="47"/>
        <v>5.0899999999999981</v>
      </c>
      <c r="C215" s="18" t="s">
        <v>1137</v>
      </c>
      <c r="D215" s="16">
        <f>3.77+3.88+1.62+1.53+3.42</f>
        <v>14.219999999999999</v>
      </c>
      <c r="E215" s="20" t="s">
        <v>13</v>
      </c>
      <c r="F215" s="113"/>
      <c r="G215" s="14">
        <f t="shared" si="44"/>
        <v>0</v>
      </c>
      <c r="H215" s="569"/>
      <c r="I215" s="28"/>
    </row>
    <row r="216" spans="2:9" s="31" customFormat="1">
      <c r="B216" s="301">
        <f t="shared" si="47"/>
        <v>5.0999999999999979</v>
      </c>
      <c r="C216" s="18" t="s">
        <v>1144</v>
      </c>
      <c r="D216" s="16">
        <v>1</v>
      </c>
      <c r="E216" s="20" t="s">
        <v>13</v>
      </c>
      <c r="F216" s="113"/>
      <c r="G216" s="14">
        <f t="shared" si="44"/>
        <v>0</v>
      </c>
      <c r="H216" s="569"/>
      <c r="I216" s="28"/>
    </row>
    <row r="217" spans="2:9" s="31" customFormat="1">
      <c r="B217" s="301">
        <f t="shared" si="47"/>
        <v>5.1099999999999977</v>
      </c>
      <c r="C217" s="18" t="s">
        <v>1331</v>
      </c>
      <c r="D217" s="16">
        <v>1</v>
      </c>
      <c r="E217" s="20" t="s">
        <v>13</v>
      </c>
      <c r="F217" s="113"/>
      <c r="G217" s="14">
        <f t="shared" si="44"/>
        <v>0</v>
      </c>
      <c r="H217" s="569"/>
      <c r="I217" s="28"/>
    </row>
    <row r="218" spans="2:9" s="31" customFormat="1" ht="19.5" thickBot="1">
      <c r="B218" s="301"/>
      <c r="C218" s="581"/>
      <c r="D218" s="16"/>
      <c r="E218" s="296"/>
      <c r="F218" s="113"/>
      <c r="G218" s="113"/>
      <c r="H218" s="569">
        <f>SUM(G193:G217)</f>
        <v>0</v>
      </c>
      <c r="I218" s="28"/>
    </row>
    <row r="219" spans="2:9" s="31" customFormat="1" ht="19.5" thickBot="1">
      <c r="B219" s="577"/>
      <c r="C219" s="302" t="s">
        <v>1145</v>
      </c>
      <c r="D219" s="138"/>
      <c r="E219" s="296"/>
      <c r="F219" s="113"/>
      <c r="G219" s="113"/>
      <c r="H219" s="569"/>
      <c r="I219" s="28"/>
    </row>
    <row r="220" spans="2:9" s="31" customFormat="1">
      <c r="B220" s="301"/>
      <c r="C220" s="579"/>
      <c r="D220" s="16"/>
      <c r="E220" s="296"/>
      <c r="F220" s="113"/>
      <c r="G220" s="113"/>
      <c r="H220" s="569"/>
      <c r="I220" s="28"/>
    </row>
    <row r="221" spans="2:9" s="31" customFormat="1">
      <c r="B221" s="445">
        <v>1</v>
      </c>
      <c r="C221" s="295" t="s">
        <v>1262</v>
      </c>
      <c r="D221" s="16"/>
      <c r="E221" s="296"/>
      <c r="F221" s="113"/>
      <c r="G221" s="113"/>
      <c r="H221" s="569"/>
      <c r="I221" s="28"/>
    </row>
    <row r="222" spans="2:9" s="31" customFormat="1">
      <c r="B222" s="301">
        <f>+B221+0.01</f>
        <v>1.01</v>
      </c>
      <c r="C222" s="43" t="s">
        <v>1264</v>
      </c>
      <c r="D222" s="16">
        <f>7+10+13.5</f>
        <v>30.5</v>
      </c>
      <c r="E222" s="20" t="s">
        <v>15</v>
      </c>
      <c r="F222" s="113"/>
      <c r="G222" s="14">
        <f t="shared" ref="G222:G234" si="48">ROUND(F222*D222,2)</f>
        <v>0</v>
      </c>
      <c r="H222" s="569"/>
      <c r="I222" s="28"/>
    </row>
    <row r="223" spans="2:9" s="31" customFormat="1">
      <c r="B223" s="445">
        <v>2</v>
      </c>
      <c r="C223" s="298" t="s">
        <v>1267</v>
      </c>
      <c r="D223" s="16"/>
      <c r="E223" s="296"/>
      <c r="F223" s="113"/>
      <c r="G223" s="14"/>
      <c r="H223" s="569"/>
      <c r="I223" s="28"/>
    </row>
    <row r="224" spans="2:9" s="31" customFormat="1">
      <c r="B224" s="301">
        <f>+B223+0.01</f>
        <v>2.0099999999999998</v>
      </c>
      <c r="C224" s="43" t="s">
        <v>1268</v>
      </c>
      <c r="D224" s="16">
        <f>4*4.35</f>
        <v>17.399999999999999</v>
      </c>
      <c r="E224" s="20" t="s">
        <v>15</v>
      </c>
      <c r="F224" s="113"/>
      <c r="G224" s="14">
        <f t="shared" si="48"/>
        <v>0</v>
      </c>
      <c r="H224" s="569"/>
      <c r="I224" s="28"/>
    </row>
    <row r="225" spans="2:9" s="31" customFormat="1">
      <c r="B225" s="445">
        <v>3</v>
      </c>
      <c r="C225" s="295" t="s">
        <v>1265</v>
      </c>
      <c r="D225" s="16"/>
      <c r="E225" s="296"/>
      <c r="F225" s="113"/>
      <c r="G225" s="14"/>
      <c r="H225" s="569"/>
      <c r="I225" s="28"/>
    </row>
    <row r="226" spans="2:9" s="31" customFormat="1">
      <c r="B226" s="301">
        <f>+B225+0.01</f>
        <v>3.01</v>
      </c>
      <c r="C226" s="233" t="s">
        <v>970</v>
      </c>
      <c r="D226" s="16">
        <v>6</v>
      </c>
      <c r="E226" s="20" t="s">
        <v>13</v>
      </c>
      <c r="F226" s="16"/>
      <c r="G226" s="14">
        <f t="shared" si="48"/>
        <v>0</v>
      </c>
      <c r="H226" s="569"/>
      <c r="I226" s="28"/>
    </row>
    <row r="227" spans="2:9" s="31" customFormat="1">
      <c r="B227" s="445">
        <v>4</v>
      </c>
      <c r="C227" s="297" t="s">
        <v>1269</v>
      </c>
      <c r="D227" s="43"/>
      <c r="E227" s="43"/>
      <c r="F227" s="113"/>
      <c r="G227" s="14"/>
      <c r="H227" s="569"/>
      <c r="I227" s="28"/>
    </row>
    <row r="228" spans="2:9" s="31" customFormat="1">
      <c r="B228" s="301">
        <f>+B227+0.01</f>
        <v>4.01</v>
      </c>
      <c r="C228" s="43" t="s">
        <v>1274</v>
      </c>
      <c r="D228" s="16">
        <v>5</v>
      </c>
      <c r="E228" s="20" t="s">
        <v>13</v>
      </c>
      <c r="F228" s="113"/>
      <c r="G228" s="14">
        <f t="shared" si="48"/>
        <v>0</v>
      </c>
      <c r="H228" s="569"/>
      <c r="I228" s="28"/>
    </row>
    <row r="229" spans="2:9" s="31" customFormat="1">
      <c r="B229" s="445">
        <v>5</v>
      </c>
      <c r="C229" s="295" t="s">
        <v>1278</v>
      </c>
      <c r="D229" s="16"/>
      <c r="E229" s="296"/>
      <c r="F229" s="113"/>
      <c r="G229" s="14"/>
      <c r="H229" s="569"/>
      <c r="I229" s="28"/>
    </row>
    <row r="230" spans="2:9" s="31" customFormat="1">
      <c r="B230" s="301">
        <f>+B229+0.01</f>
        <v>5.01</v>
      </c>
      <c r="C230" s="233" t="s">
        <v>971</v>
      </c>
      <c r="D230" s="16">
        <v>6</v>
      </c>
      <c r="E230" s="20" t="s">
        <v>13</v>
      </c>
      <c r="F230" s="113"/>
      <c r="G230" s="14">
        <f t="shared" si="48"/>
        <v>0</v>
      </c>
      <c r="H230" s="569"/>
      <c r="I230" s="28"/>
    </row>
    <row r="231" spans="2:9" s="31" customFormat="1">
      <c r="B231" s="301">
        <f t="shared" ref="B231:B234" si="49">+B230+0.01</f>
        <v>5.0199999999999996</v>
      </c>
      <c r="C231" s="18" t="s">
        <v>1316</v>
      </c>
      <c r="D231" s="16">
        <f>11.14</f>
        <v>11.14</v>
      </c>
      <c r="E231" s="20" t="s">
        <v>15</v>
      </c>
      <c r="F231" s="113"/>
      <c r="G231" s="14">
        <f t="shared" si="48"/>
        <v>0</v>
      </c>
      <c r="H231" s="569"/>
      <c r="I231" s="28"/>
    </row>
    <row r="232" spans="2:9" s="31" customFormat="1">
      <c r="B232" s="301">
        <f t="shared" si="49"/>
        <v>5.0299999999999994</v>
      </c>
      <c r="C232" s="18" t="s">
        <v>1317</v>
      </c>
      <c r="D232" s="16">
        <f>7.37+2.35+1.12+1.05</f>
        <v>11.89</v>
      </c>
      <c r="E232" s="20" t="s">
        <v>15</v>
      </c>
      <c r="F232" s="113"/>
      <c r="G232" s="14">
        <f t="shared" si="48"/>
        <v>0</v>
      </c>
      <c r="H232" s="569"/>
      <c r="I232" s="28"/>
    </row>
    <row r="233" spans="2:9" s="31" customFormat="1">
      <c r="B233" s="301">
        <f t="shared" si="49"/>
        <v>5.0399999999999991</v>
      </c>
      <c r="C233" s="18" t="s">
        <v>1138</v>
      </c>
      <c r="D233" s="16">
        <v>1</v>
      </c>
      <c r="E233" s="20" t="s">
        <v>13</v>
      </c>
      <c r="F233" s="113"/>
      <c r="G233" s="14">
        <f t="shared" si="48"/>
        <v>0</v>
      </c>
      <c r="H233" s="569"/>
      <c r="I233" s="28"/>
    </row>
    <row r="234" spans="2:9" s="31" customFormat="1">
      <c r="B234" s="301">
        <f t="shared" si="49"/>
        <v>5.0499999999999989</v>
      </c>
      <c r="C234" s="18" t="s">
        <v>1324</v>
      </c>
      <c r="D234" s="16">
        <v>1</v>
      </c>
      <c r="E234" s="20" t="s">
        <v>13</v>
      </c>
      <c r="F234" s="113"/>
      <c r="G234" s="14">
        <f t="shared" si="48"/>
        <v>0</v>
      </c>
      <c r="H234" s="569"/>
      <c r="I234" s="28"/>
    </row>
    <row r="235" spans="2:9" s="31" customFormat="1">
      <c r="B235" s="301"/>
      <c r="C235" s="295"/>
      <c r="D235" s="16"/>
      <c r="E235" s="296"/>
      <c r="F235" s="113"/>
      <c r="G235" s="113"/>
      <c r="H235" s="569">
        <f>SUM(G222:G235)</f>
        <v>0</v>
      </c>
      <c r="I235" s="28"/>
    </row>
    <row r="236" spans="2:9" s="31" customFormat="1" ht="19.5" thickBot="1">
      <c r="B236" s="301"/>
      <c r="C236" s="581"/>
      <c r="D236" s="16"/>
      <c r="E236" s="296"/>
      <c r="F236" s="113"/>
      <c r="G236" s="113"/>
      <c r="H236" s="569"/>
      <c r="I236" s="28"/>
    </row>
    <row r="237" spans="2:9" s="31" customFormat="1" ht="19.5" thickBot="1">
      <c r="B237" s="577"/>
      <c r="C237" s="302" t="s">
        <v>591</v>
      </c>
      <c r="D237" s="138"/>
      <c r="E237" s="296"/>
      <c r="F237" s="113"/>
      <c r="G237" s="113"/>
      <c r="H237" s="569"/>
      <c r="I237" s="28"/>
    </row>
    <row r="238" spans="2:9" s="31" customFormat="1">
      <c r="B238" s="301"/>
      <c r="C238" s="579"/>
      <c r="D238" s="16"/>
      <c r="E238" s="296"/>
      <c r="F238" s="113"/>
      <c r="G238" s="113"/>
      <c r="H238" s="569"/>
      <c r="I238" s="28"/>
    </row>
    <row r="239" spans="2:9" s="31" customFormat="1">
      <c r="B239" s="445">
        <v>1</v>
      </c>
      <c r="C239" s="295" t="s">
        <v>1262</v>
      </c>
      <c r="D239" s="16"/>
      <c r="E239" s="296"/>
      <c r="F239" s="113"/>
      <c r="G239" s="113"/>
      <c r="H239" s="569"/>
      <c r="I239" s="28"/>
    </row>
    <row r="240" spans="2:9" s="31" customFormat="1">
      <c r="B240" s="301">
        <f>+B239+0.01</f>
        <v>1.01</v>
      </c>
      <c r="C240" s="43" t="s">
        <v>1263</v>
      </c>
      <c r="D240" s="16">
        <f>3+8+1.05</f>
        <v>12.05</v>
      </c>
      <c r="E240" s="20" t="s">
        <v>15</v>
      </c>
      <c r="F240" s="16"/>
      <c r="G240" s="14">
        <f t="shared" ref="G240:G257" si="50">ROUND(F240*D240,2)</f>
        <v>0</v>
      </c>
      <c r="H240" s="569"/>
      <c r="I240" s="28"/>
    </row>
    <row r="241" spans="2:9" s="31" customFormat="1">
      <c r="B241" s="301">
        <f>+B240+0.01</f>
        <v>1.02</v>
      </c>
      <c r="C241" s="43" t="s">
        <v>1264</v>
      </c>
      <c r="D241" s="16">
        <f>1.7+8.33+5</f>
        <v>15.03</v>
      </c>
      <c r="E241" s="20" t="s">
        <v>15</v>
      </c>
      <c r="F241" s="113"/>
      <c r="G241" s="14">
        <f t="shared" si="50"/>
        <v>0</v>
      </c>
      <c r="H241" s="569"/>
      <c r="I241" s="28"/>
    </row>
    <row r="242" spans="2:9" s="31" customFormat="1">
      <c r="B242" s="445">
        <v>2</v>
      </c>
      <c r="C242" s="295" t="s">
        <v>1265</v>
      </c>
      <c r="D242" s="16"/>
      <c r="E242" s="296"/>
      <c r="F242" s="113"/>
      <c r="G242" s="14"/>
      <c r="H242" s="569"/>
      <c r="I242" s="28"/>
    </row>
    <row r="243" spans="2:9" s="31" customFormat="1">
      <c r="B243" s="301">
        <f>+B242+0.01</f>
        <v>2.0099999999999998</v>
      </c>
      <c r="C243" s="233" t="s">
        <v>970</v>
      </c>
      <c r="D243" s="16">
        <v>6</v>
      </c>
      <c r="E243" s="20" t="s">
        <v>13</v>
      </c>
      <c r="F243" s="16"/>
      <c r="G243" s="14">
        <f t="shared" si="50"/>
        <v>0</v>
      </c>
      <c r="H243" s="569"/>
      <c r="I243" s="28"/>
    </row>
    <row r="244" spans="2:9" s="31" customFormat="1">
      <c r="B244" s="301">
        <f>+B243+0.01</f>
        <v>2.0199999999999996</v>
      </c>
      <c r="C244" s="233" t="s">
        <v>1266</v>
      </c>
      <c r="D244" s="16">
        <v>2</v>
      </c>
      <c r="E244" s="20" t="s">
        <v>13</v>
      </c>
      <c r="F244" s="16"/>
      <c r="G244" s="14">
        <f t="shared" si="50"/>
        <v>0</v>
      </c>
      <c r="H244" s="569"/>
      <c r="I244" s="28"/>
    </row>
    <row r="245" spans="2:9" s="31" customFormat="1">
      <c r="B245" s="445">
        <v>3</v>
      </c>
      <c r="C245" s="298" t="s">
        <v>1267</v>
      </c>
      <c r="D245" s="43"/>
      <c r="E245" s="43"/>
      <c r="F245" s="113"/>
      <c r="G245" s="14"/>
      <c r="H245" s="569"/>
      <c r="I245" s="28"/>
    </row>
    <row r="246" spans="2:9" s="31" customFormat="1">
      <c r="B246" s="301">
        <f>+B245+0.01</f>
        <v>3.01</v>
      </c>
      <c r="C246" s="43" t="s">
        <v>1268</v>
      </c>
      <c r="D246" s="16">
        <f>2*4.35</f>
        <v>8.6999999999999993</v>
      </c>
      <c r="E246" s="20" t="s">
        <v>15</v>
      </c>
      <c r="F246" s="113"/>
      <c r="G246" s="14">
        <f t="shared" si="50"/>
        <v>0</v>
      </c>
      <c r="H246" s="569"/>
      <c r="I246" s="28"/>
    </row>
    <row r="247" spans="2:9" s="31" customFormat="1">
      <c r="B247" s="445">
        <v>4</v>
      </c>
      <c r="C247" s="297" t="s">
        <v>1269</v>
      </c>
      <c r="D247" s="16"/>
      <c r="E247" s="20"/>
      <c r="F247" s="113"/>
      <c r="G247" s="14"/>
      <c r="H247" s="569"/>
      <c r="I247" s="28"/>
    </row>
    <row r="248" spans="2:9" s="31" customFormat="1">
      <c r="B248" s="301">
        <f>+B247+0.01</f>
        <v>4.01</v>
      </c>
      <c r="C248" s="43" t="s">
        <v>1274</v>
      </c>
      <c r="D248" s="16">
        <v>3</v>
      </c>
      <c r="E248" s="20" t="s">
        <v>13</v>
      </c>
      <c r="F248" s="113"/>
      <c r="G248" s="14">
        <f t="shared" si="50"/>
        <v>0</v>
      </c>
      <c r="H248" s="569"/>
      <c r="I248" s="28"/>
    </row>
    <row r="249" spans="2:9" s="31" customFormat="1">
      <c r="B249" s="301">
        <f t="shared" ref="B249:B250" si="51">+B248+0.01</f>
        <v>4.0199999999999996</v>
      </c>
      <c r="C249" s="43" t="s">
        <v>1276</v>
      </c>
      <c r="D249" s="16">
        <v>3</v>
      </c>
      <c r="E249" s="20" t="s">
        <v>13</v>
      </c>
      <c r="F249" s="113"/>
      <c r="G249" s="14">
        <f t="shared" si="50"/>
        <v>0</v>
      </c>
      <c r="H249" s="569"/>
      <c r="I249" s="28"/>
    </row>
    <row r="250" spans="2:9" s="31" customFormat="1">
      <c r="B250" s="301">
        <f t="shared" si="51"/>
        <v>4.0299999999999994</v>
      </c>
      <c r="C250" s="43" t="s">
        <v>1323</v>
      </c>
      <c r="D250" s="16">
        <v>2</v>
      </c>
      <c r="E250" s="20" t="s">
        <v>13</v>
      </c>
      <c r="F250" s="113"/>
      <c r="G250" s="14">
        <f t="shared" si="50"/>
        <v>0</v>
      </c>
      <c r="H250" s="569"/>
      <c r="I250" s="28"/>
    </row>
    <row r="251" spans="2:9" s="31" customFormat="1">
      <c r="B251" s="445">
        <v>5</v>
      </c>
      <c r="C251" s="295" t="s">
        <v>1278</v>
      </c>
      <c r="D251" s="16"/>
      <c r="E251" s="296"/>
      <c r="F251" s="113"/>
      <c r="G251" s="14"/>
      <c r="H251" s="569"/>
      <c r="I251" s="28"/>
    </row>
    <row r="252" spans="2:9" s="31" customFormat="1">
      <c r="B252" s="301">
        <f>+B251+0.01</f>
        <v>5.01</v>
      </c>
      <c r="C252" s="233" t="s">
        <v>971</v>
      </c>
      <c r="D252" s="16">
        <v>6</v>
      </c>
      <c r="E252" s="20" t="s">
        <v>13</v>
      </c>
      <c r="F252" s="113"/>
      <c r="G252" s="14">
        <f t="shared" si="50"/>
        <v>0</v>
      </c>
      <c r="H252" s="569"/>
      <c r="I252" s="28"/>
    </row>
    <row r="253" spans="2:9" s="31" customFormat="1">
      <c r="B253" s="301">
        <f t="shared" ref="B253:B257" si="52">+B252+0.01</f>
        <v>5.0199999999999996</v>
      </c>
      <c r="C253" s="233" t="s">
        <v>1142</v>
      </c>
      <c r="D253" s="16">
        <v>2</v>
      </c>
      <c r="E253" s="20" t="s">
        <v>13</v>
      </c>
      <c r="F253" s="113"/>
      <c r="G253" s="14">
        <f t="shared" si="50"/>
        <v>0</v>
      </c>
      <c r="H253" s="569"/>
      <c r="I253" s="28"/>
    </row>
    <row r="254" spans="2:9" s="31" customFormat="1">
      <c r="B254" s="301">
        <f t="shared" si="52"/>
        <v>5.0299999999999994</v>
      </c>
      <c r="C254" s="18" t="s">
        <v>1319</v>
      </c>
      <c r="D254" s="16">
        <f>7.21</f>
        <v>7.21</v>
      </c>
      <c r="E254" s="20" t="s">
        <v>15</v>
      </c>
      <c r="F254" s="113"/>
      <c r="G254" s="14">
        <f t="shared" si="50"/>
        <v>0</v>
      </c>
      <c r="H254" s="569"/>
      <c r="I254" s="28"/>
    </row>
    <row r="255" spans="2:9" s="31" customFormat="1">
      <c r="B255" s="301">
        <f t="shared" si="52"/>
        <v>5.0399999999999991</v>
      </c>
      <c r="C255" s="18" t="s">
        <v>1317</v>
      </c>
      <c r="D255" s="16">
        <f>2.03+1.76+3.47+1.44+1.41</f>
        <v>10.11</v>
      </c>
      <c r="E255" s="20" t="s">
        <v>15</v>
      </c>
      <c r="F255" s="113"/>
      <c r="G255" s="14">
        <f t="shared" si="50"/>
        <v>0</v>
      </c>
      <c r="H255" s="569"/>
      <c r="I255" s="28"/>
    </row>
    <row r="256" spans="2:9" s="31" customFormat="1">
      <c r="B256" s="301">
        <f t="shared" si="52"/>
        <v>5.0499999999999989</v>
      </c>
      <c r="C256" s="18" t="s">
        <v>1146</v>
      </c>
      <c r="D256" s="16">
        <v>1</v>
      </c>
      <c r="E256" s="20" t="s">
        <v>13</v>
      </c>
      <c r="F256" s="113"/>
      <c r="G256" s="14">
        <f t="shared" si="50"/>
        <v>0</v>
      </c>
      <c r="H256" s="569"/>
      <c r="I256" s="28"/>
    </row>
    <row r="257" spans="2:9" s="31" customFormat="1">
      <c r="B257" s="301">
        <f t="shared" si="52"/>
        <v>5.0599999999999987</v>
      </c>
      <c r="C257" s="18" t="s">
        <v>1147</v>
      </c>
      <c r="D257" s="16">
        <v>1</v>
      </c>
      <c r="E257" s="20" t="s">
        <v>13</v>
      </c>
      <c r="F257" s="113"/>
      <c r="G257" s="14">
        <f t="shared" si="50"/>
        <v>0</v>
      </c>
      <c r="H257" s="569"/>
      <c r="I257" s="28"/>
    </row>
    <row r="258" spans="2:9" s="31" customFormat="1">
      <c r="B258" s="301"/>
      <c r="C258" s="295"/>
      <c r="D258" s="16"/>
      <c r="E258" s="296"/>
      <c r="F258" s="113"/>
      <c r="G258" s="113"/>
      <c r="H258" s="569">
        <f>SUM(G240:G257)</f>
        <v>0</v>
      </c>
      <c r="I258" s="28"/>
    </row>
    <row r="259" spans="2:9" s="31" customFormat="1" ht="19.5" thickBot="1">
      <c r="B259" s="301"/>
      <c r="C259" s="581"/>
      <c r="D259" s="16"/>
      <c r="E259" s="296"/>
      <c r="F259" s="113"/>
      <c r="G259" s="113"/>
      <c r="H259" s="569"/>
      <c r="I259" s="28"/>
    </row>
    <row r="260" spans="2:9" s="31" customFormat="1" ht="19.5" thickBot="1">
      <c r="B260" s="577"/>
      <c r="C260" s="302" t="s">
        <v>1148</v>
      </c>
      <c r="D260" s="138"/>
      <c r="E260" s="20"/>
      <c r="F260" s="113"/>
      <c r="G260" s="113"/>
      <c r="H260" s="569"/>
      <c r="I260" s="28"/>
    </row>
    <row r="261" spans="2:9" s="31" customFormat="1">
      <c r="B261" s="301"/>
      <c r="C261" s="579"/>
      <c r="D261" s="16"/>
      <c r="E261" s="20"/>
      <c r="F261" s="113"/>
      <c r="G261" s="113"/>
      <c r="H261" s="569"/>
      <c r="I261" s="28"/>
    </row>
    <row r="262" spans="2:9" s="31" customFormat="1">
      <c r="B262" s="445">
        <v>1</v>
      </c>
      <c r="C262" s="295" t="s">
        <v>1262</v>
      </c>
      <c r="D262" s="16"/>
      <c r="E262" s="20"/>
      <c r="F262" s="113"/>
      <c r="G262" s="113"/>
      <c r="H262" s="569"/>
      <c r="I262" s="28"/>
    </row>
    <row r="263" spans="2:9" s="31" customFormat="1">
      <c r="B263" s="301">
        <f>+B262+0.01</f>
        <v>1.01</v>
      </c>
      <c r="C263" s="43" t="s">
        <v>1263</v>
      </c>
      <c r="D263" s="16">
        <f>10+2*1.3+3</f>
        <v>15.6</v>
      </c>
      <c r="E263" s="20" t="s">
        <v>15</v>
      </c>
      <c r="F263" s="16"/>
      <c r="G263" s="14">
        <f t="shared" ref="G263:G279" si="53">ROUND(F263*D263,2)</f>
        <v>0</v>
      </c>
      <c r="H263" s="569"/>
      <c r="I263" s="28"/>
    </row>
    <row r="264" spans="2:9" s="31" customFormat="1">
      <c r="B264" s="301">
        <f>+B263+0.01</f>
        <v>1.02</v>
      </c>
      <c r="C264" s="43" t="s">
        <v>1264</v>
      </c>
      <c r="D264" s="16">
        <f>1.3+1.2</f>
        <v>2.5</v>
      </c>
      <c r="E264" s="20" t="s">
        <v>15</v>
      </c>
      <c r="F264" s="113"/>
      <c r="G264" s="14">
        <f t="shared" si="53"/>
        <v>0</v>
      </c>
      <c r="H264" s="569"/>
      <c r="I264" s="28"/>
    </row>
    <row r="265" spans="2:9" s="31" customFormat="1">
      <c r="B265" s="445">
        <v>2</v>
      </c>
      <c r="C265" s="298" t="s">
        <v>1267</v>
      </c>
      <c r="D265" s="16"/>
      <c r="E265" s="20"/>
      <c r="F265" s="113"/>
      <c r="G265" s="14"/>
      <c r="H265" s="569"/>
      <c r="I265" s="28"/>
    </row>
    <row r="266" spans="2:9" s="31" customFormat="1">
      <c r="B266" s="301">
        <f>+B265+0.01</f>
        <v>2.0099999999999998</v>
      </c>
      <c r="C266" s="43" t="s">
        <v>1268</v>
      </c>
      <c r="D266" s="16">
        <f>2*4.35</f>
        <v>8.6999999999999993</v>
      </c>
      <c r="E266" s="20" t="s">
        <v>15</v>
      </c>
      <c r="F266" s="113"/>
      <c r="G266" s="14">
        <f t="shared" si="53"/>
        <v>0</v>
      </c>
      <c r="H266" s="569"/>
      <c r="I266" s="28"/>
    </row>
    <row r="267" spans="2:9" s="31" customFormat="1">
      <c r="B267" s="301">
        <f>+B266+0.01</f>
        <v>2.0199999999999996</v>
      </c>
      <c r="C267" s="295" t="s">
        <v>1265</v>
      </c>
      <c r="D267" s="16"/>
      <c r="E267" s="296"/>
      <c r="F267" s="113"/>
      <c r="G267" s="14"/>
      <c r="H267" s="569"/>
      <c r="I267" s="28"/>
    </row>
    <row r="268" spans="2:9" s="31" customFormat="1">
      <c r="B268" s="445">
        <v>3</v>
      </c>
      <c r="C268" s="233" t="s">
        <v>970</v>
      </c>
      <c r="D268" s="16">
        <v>4</v>
      </c>
      <c r="E268" s="20" t="s">
        <v>13</v>
      </c>
      <c r="F268" s="16"/>
      <c r="G268" s="14">
        <f t="shared" si="53"/>
        <v>0</v>
      </c>
      <c r="H268" s="569"/>
      <c r="I268" s="28"/>
    </row>
    <row r="269" spans="2:9" s="31" customFormat="1">
      <c r="B269" s="301">
        <f>+B268+0.01</f>
        <v>3.01</v>
      </c>
      <c r="C269" s="233" t="s">
        <v>1266</v>
      </c>
      <c r="D269" s="16">
        <v>4</v>
      </c>
      <c r="E269" s="20" t="s">
        <v>13</v>
      </c>
      <c r="F269" s="16"/>
      <c r="G269" s="14">
        <f t="shared" si="53"/>
        <v>0</v>
      </c>
      <c r="H269" s="569"/>
      <c r="I269" s="28"/>
    </row>
    <row r="270" spans="2:9" s="31" customFormat="1">
      <c r="B270" s="445">
        <v>4</v>
      </c>
      <c r="C270" s="297" t="s">
        <v>1269</v>
      </c>
      <c r="D270" s="43"/>
      <c r="E270" s="43"/>
      <c r="F270" s="113"/>
      <c r="G270" s="14"/>
      <c r="H270" s="569"/>
      <c r="I270" s="28"/>
    </row>
    <row r="271" spans="2:9" s="31" customFormat="1">
      <c r="B271" s="301">
        <f>+B270+0.01</f>
        <v>4.01</v>
      </c>
      <c r="C271" s="43" t="s">
        <v>1332</v>
      </c>
      <c r="D271" s="16">
        <v>3</v>
      </c>
      <c r="E271" s="20" t="s">
        <v>13</v>
      </c>
      <c r="F271" s="113"/>
      <c r="G271" s="14">
        <f t="shared" si="53"/>
        <v>0</v>
      </c>
      <c r="H271" s="569"/>
      <c r="I271" s="28"/>
    </row>
    <row r="272" spans="2:9" s="31" customFormat="1">
      <c r="B272" s="301">
        <f t="shared" ref="B272" si="54">+B271+0.01</f>
        <v>4.0199999999999996</v>
      </c>
      <c r="C272" s="43" t="s">
        <v>1323</v>
      </c>
      <c r="D272" s="16">
        <v>4</v>
      </c>
      <c r="E272" s="20" t="s">
        <v>13</v>
      </c>
      <c r="F272" s="113"/>
      <c r="G272" s="14">
        <f t="shared" si="53"/>
        <v>0</v>
      </c>
      <c r="H272" s="569"/>
      <c r="I272" s="28"/>
    </row>
    <row r="273" spans="2:9" s="31" customFormat="1">
      <c r="B273" s="445">
        <v>5</v>
      </c>
      <c r="C273" s="295" t="s">
        <v>1278</v>
      </c>
      <c r="D273" s="16"/>
      <c r="E273" s="296"/>
      <c r="F273" s="113"/>
      <c r="G273" s="14"/>
      <c r="H273" s="569"/>
      <c r="I273" s="28"/>
    </row>
    <row r="274" spans="2:9" s="31" customFormat="1">
      <c r="B274" s="301">
        <f>+B273+0.01</f>
        <v>5.01</v>
      </c>
      <c r="C274" s="233" t="s">
        <v>971</v>
      </c>
      <c r="D274" s="16">
        <v>4</v>
      </c>
      <c r="E274" s="20" t="s">
        <v>13</v>
      </c>
      <c r="F274" s="113"/>
      <c r="G274" s="14">
        <f t="shared" si="53"/>
        <v>0</v>
      </c>
      <c r="H274" s="569"/>
      <c r="I274" s="28"/>
    </row>
    <row r="275" spans="2:9" s="31" customFormat="1">
      <c r="B275" s="301">
        <f>+B274+0.01</f>
        <v>5.0199999999999996</v>
      </c>
      <c r="C275" s="233" t="s">
        <v>1142</v>
      </c>
      <c r="D275" s="16">
        <v>4</v>
      </c>
      <c r="E275" s="20" t="s">
        <v>13</v>
      </c>
      <c r="F275" s="113"/>
      <c r="G275" s="14">
        <f t="shared" si="53"/>
        <v>0</v>
      </c>
      <c r="H275" s="569"/>
      <c r="I275" s="28"/>
    </row>
    <row r="276" spans="2:9" s="31" customFormat="1">
      <c r="B276" s="301">
        <f t="shared" ref="B276:B280" si="55">+B275+0.01</f>
        <v>5.0299999999999994</v>
      </c>
      <c r="C276" s="18" t="s">
        <v>1316</v>
      </c>
      <c r="D276" s="16">
        <f>6+1+1.43</f>
        <v>8.43</v>
      </c>
      <c r="E276" s="20" t="s">
        <v>15</v>
      </c>
      <c r="F276" s="113"/>
      <c r="G276" s="14">
        <f t="shared" si="53"/>
        <v>0</v>
      </c>
      <c r="H276" s="569"/>
      <c r="I276" s="28"/>
    </row>
    <row r="277" spans="2:9" s="31" customFormat="1">
      <c r="B277" s="301">
        <f t="shared" si="55"/>
        <v>5.0399999999999991</v>
      </c>
      <c r="C277" s="18" t="s">
        <v>1317</v>
      </c>
      <c r="D277" s="16">
        <f>2.94+0.92+0.98+1.55+0.75+0.65</f>
        <v>7.79</v>
      </c>
      <c r="E277" s="20" t="s">
        <v>15</v>
      </c>
      <c r="F277" s="113"/>
      <c r="G277" s="14">
        <f t="shared" si="53"/>
        <v>0</v>
      </c>
      <c r="H277" s="569"/>
      <c r="I277" s="28"/>
    </row>
    <row r="278" spans="2:9" s="31" customFormat="1">
      <c r="B278" s="301">
        <f t="shared" si="55"/>
        <v>5.0499999999999989</v>
      </c>
      <c r="C278" s="18" t="s">
        <v>1138</v>
      </c>
      <c r="D278" s="16">
        <v>2</v>
      </c>
      <c r="E278" s="20" t="s">
        <v>13</v>
      </c>
      <c r="F278" s="113"/>
      <c r="G278" s="14">
        <f t="shared" si="53"/>
        <v>0</v>
      </c>
      <c r="H278" s="569"/>
      <c r="I278" s="28"/>
    </row>
    <row r="279" spans="2:9" s="31" customFormat="1">
      <c r="B279" s="301">
        <f t="shared" si="55"/>
        <v>5.0599999999999987</v>
      </c>
      <c r="C279" s="18" t="s">
        <v>1333</v>
      </c>
      <c r="D279" s="16">
        <v>2</v>
      </c>
      <c r="E279" s="20" t="s">
        <v>13</v>
      </c>
      <c r="F279" s="113"/>
      <c r="G279" s="14">
        <f t="shared" si="53"/>
        <v>0</v>
      </c>
      <c r="H279" s="569"/>
      <c r="I279" s="28"/>
    </row>
    <row r="280" spans="2:9" s="31" customFormat="1">
      <c r="B280" s="301">
        <f t="shared" si="55"/>
        <v>5.0699999999999985</v>
      </c>
      <c r="C280" s="295"/>
      <c r="D280" s="16"/>
      <c r="E280" s="20"/>
      <c r="F280" s="113"/>
      <c r="G280" s="113"/>
      <c r="H280" s="569">
        <f>SUM(G263:G279)</f>
        <v>0</v>
      </c>
      <c r="I280" s="28"/>
    </row>
    <row r="281" spans="2:9" s="31" customFormat="1" ht="19.5" thickBot="1">
      <c r="B281" s="301"/>
      <c r="C281" s="581"/>
      <c r="D281" s="16"/>
      <c r="E281" s="20"/>
      <c r="F281" s="113"/>
      <c r="G281" s="113"/>
      <c r="H281" s="569"/>
      <c r="I281" s="28"/>
    </row>
    <row r="282" spans="2:9" s="31" customFormat="1" ht="19.5" thickBot="1">
      <c r="B282" s="577"/>
      <c r="C282" s="302" t="s">
        <v>1149</v>
      </c>
      <c r="D282" s="138"/>
      <c r="E282" s="20"/>
      <c r="F282" s="113"/>
      <c r="G282" s="113"/>
      <c r="H282" s="569"/>
      <c r="I282" s="28"/>
    </row>
    <row r="283" spans="2:9" s="31" customFormat="1">
      <c r="B283" s="301"/>
      <c r="C283" s="579"/>
      <c r="D283" s="16"/>
      <c r="E283" s="20"/>
      <c r="F283" s="113"/>
      <c r="G283" s="113"/>
      <c r="H283" s="569"/>
      <c r="I283" s="28"/>
    </row>
    <row r="284" spans="2:9" s="31" customFormat="1">
      <c r="B284" s="445">
        <v>1</v>
      </c>
      <c r="C284" s="295" t="s">
        <v>1262</v>
      </c>
      <c r="D284" s="16"/>
      <c r="E284" s="20"/>
      <c r="F284" s="113"/>
      <c r="G284" s="113"/>
      <c r="H284" s="569"/>
      <c r="I284" s="28"/>
    </row>
    <row r="285" spans="2:9" s="31" customFormat="1">
      <c r="B285" s="301">
        <f>+B284+0.01</f>
        <v>1.01</v>
      </c>
      <c r="C285" s="43" t="s">
        <v>1263</v>
      </c>
      <c r="D285" s="16">
        <f>5.5+1.5+2.5+5.5</f>
        <v>15</v>
      </c>
      <c r="E285" s="20" t="s">
        <v>15</v>
      </c>
      <c r="F285" s="16"/>
      <c r="G285" s="14">
        <f t="shared" ref="G285:G311" si="56">ROUND(F285*D285,2)</f>
        <v>0</v>
      </c>
      <c r="H285" s="569"/>
      <c r="I285" s="28"/>
    </row>
    <row r="286" spans="2:9" s="31" customFormat="1">
      <c r="B286" s="301">
        <f>+B285+0.01</f>
        <v>1.02</v>
      </c>
      <c r="C286" s="43" t="s">
        <v>1264</v>
      </c>
      <c r="D286" s="16">
        <f>4+2+1.5+0.5+1+2</f>
        <v>11</v>
      </c>
      <c r="E286" s="20" t="s">
        <v>15</v>
      </c>
      <c r="F286" s="113"/>
      <c r="G286" s="14">
        <f t="shared" si="56"/>
        <v>0</v>
      </c>
      <c r="H286" s="569"/>
      <c r="I286" s="28"/>
    </row>
    <row r="287" spans="2:9" s="31" customFormat="1">
      <c r="B287" s="445">
        <v>2</v>
      </c>
      <c r="C287" s="298" t="s">
        <v>1267</v>
      </c>
      <c r="D287" s="16"/>
      <c r="E287" s="20"/>
      <c r="F287" s="113"/>
      <c r="G287" s="14"/>
      <c r="H287" s="569"/>
      <c r="I287" s="28"/>
    </row>
    <row r="288" spans="2:9" s="31" customFormat="1">
      <c r="B288" s="301">
        <f>+B287+0.01</f>
        <v>2.0099999999999998</v>
      </c>
      <c r="C288" s="43" t="s">
        <v>1268</v>
      </c>
      <c r="D288" s="16">
        <f>5*4.35</f>
        <v>21.75</v>
      </c>
      <c r="E288" s="20" t="s">
        <v>15</v>
      </c>
      <c r="F288" s="113"/>
      <c r="G288" s="14">
        <f t="shared" si="56"/>
        <v>0</v>
      </c>
      <c r="H288" s="569"/>
      <c r="I288" s="28"/>
    </row>
    <row r="289" spans="2:9" s="31" customFormat="1">
      <c r="B289" s="445">
        <v>3</v>
      </c>
      <c r="C289" s="295" t="s">
        <v>1265</v>
      </c>
      <c r="D289" s="16"/>
      <c r="E289" s="20"/>
      <c r="F289" s="113"/>
      <c r="G289" s="14"/>
      <c r="H289" s="569"/>
      <c r="I289" s="28"/>
    </row>
    <row r="290" spans="2:9" s="31" customFormat="1">
      <c r="B290" s="301">
        <f>+B289+0.01</f>
        <v>3.01</v>
      </c>
      <c r="C290" s="233" t="s">
        <v>970</v>
      </c>
      <c r="D290" s="16">
        <v>11</v>
      </c>
      <c r="E290" s="20" t="s">
        <v>13</v>
      </c>
      <c r="F290" s="16"/>
      <c r="G290" s="14">
        <f t="shared" si="56"/>
        <v>0</v>
      </c>
      <c r="H290" s="569"/>
      <c r="I290" s="28"/>
    </row>
    <row r="291" spans="2:9" s="31" customFormat="1">
      <c r="B291" s="301">
        <f>+B290+0.01</f>
        <v>3.0199999999999996</v>
      </c>
      <c r="C291" s="233" t="s">
        <v>1266</v>
      </c>
      <c r="D291" s="16">
        <v>10</v>
      </c>
      <c r="E291" s="20" t="s">
        <v>13</v>
      </c>
      <c r="F291" s="16"/>
      <c r="G291" s="14">
        <f t="shared" si="56"/>
        <v>0</v>
      </c>
      <c r="H291" s="569"/>
      <c r="I291" s="28"/>
    </row>
    <row r="292" spans="2:9" s="31" customFormat="1">
      <c r="B292" s="445">
        <v>4</v>
      </c>
      <c r="C292" s="297" t="s">
        <v>1269</v>
      </c>
      <c r="D292" s="43"/>
      <c r="E292" s="43"/>
      <c r="F292" s="113"/>
      <c r="G292" s="14"/>
      <c r="H292" s="569"/>
      <c r="I292" s="28"/>
    </row>
    <row r="293" spans="2:9" s="31" customFormat="1">
      <c r="B293" s="301">
        <f>+B292+0.01</f>
        <v>4.01</v>
      </c>
      <c r="C293" s="43" t="s">
        <v>1332</v>
      </c>
      <c r="D293" s="16">
        <v>3</v>
      </c>
      <c r="E293" s="20" t="s">
        <v>13</v>
      </c>
      <c r="F293" s="113"/>
      <c r="G293" s="14">
        <f t="shared" si="56"/>
        <v>0</v>
      </c>
      <c r="H293" s="569"/>
      <c r="I293" s="28"/>
    </row>
    <row r="294" spans="2:9" s="31" customFormat="1">
      <c r="B294" s="301">
        <f t="shared" ref="B294:B295" si="57">+B293+0.01</f>
        <v>4.0199999999999996</v>
      </c>
      <c r="C294" s="43" t="s">
        <v>1323</v>
      </c>
      <c r="D294" s="16">
        <v>6</v>
      </c>
      <c r="E294" s="20" t="s">
        <v>13</v>
      </c>
      <c r="F294" s="113"/>
      <c r="G294" s="14">
        <f t="shared" si="56"/>
        <v>0</v>
      </c>
      <c r="H294" s="569"/>
      <c r="I294" s="28"/>
    </row>
    <row r="295" spans="2:9" s="31" customFormat="1">
      <c r="B295" s="301">
        <f t="shared" si="57"/>
        <v>4.0299999999999994</v>
      </c>
      <c r="C295" s="43" t="s">
        <v>1334</v>
      </c>
      <c r="D295" s="16">
        <v>4</v>
      </c>
      <c r="E295" s="20" t="s">
        <v>13</v>
      </c>
      <c r="F295" s="113"/>
      <c r="G295" s="14">
        <f t="shared" si="56"/>
        <v>0</v>
      </c>
      <c r="H295" s="569"/>
      <c r="I295" s="28"/>
    </row>
    <row r="296" spans="2:9" s="31" customFormat="1">
      <c r="B296" s="445">
        <v>5</v>
      </c>
      <c r="C296" s="295" t="s">
        <v>1278</v>
      </c>
      <c r="D296" s="16"/>
      <c r="E296" s="296"/>
      <c r="F296" s="113"/>
      <c r="G296" s="14"/>
      <c r="H296" s="569"/>
      <c r="I296" s="28"/>
    </row>
    <row r="297" spans="2:9" s="31" customFormat="1">
      <c r="B297" s="301">
        <f>+B296+0.01</f>
        <v>5.01</v>
      </c>
      <c r="C297" s="233" t="s">
        <v>971</v>
      </c>
      <c r="D297" s="16">
        <v>11</v>
      </c>
      <c r="E297" s="20" t="s">
        <v>13</v>
      </c>
      <c r="F297" s="113"/>
      <c r="G297" s="14">
        <f t="shared" si="56"/>
        <v>0</v>
      </c>
      <c r="H297" s="569"/>
      <c r="I297" s="28"/>
    </row>
    <row r="298" spans="2:9" s="31" customFormat="1">
      <c r="B298" s="301">
        <f t="shared" ref="B298:B311" si="58">+B297+0.01</f>
        <v>5.0199999999999996</v>
      </c>
      <c r="C298" s="233" t="s">
        <v>1142</v>
      </c>
      <c r="D298" s="16">
        <v>10</v>
      </c>
      <c r="E298" s="20" t="s">
        <v>13</v>
      </c>
      <c r="F298" s="113"/>
      <c r="G298" s="14">
        <f t="shared" si="56"/>
        <v>0</v>
      </c>
      <c r="H298" s="569"/>
      <c r="I298" s="28"/>
    </row>
    <row r="299" spans="2:9" s="31" customFormat="1">
      <c r="B299" s="301">
        <f t="shared" si="58"/>
        <v>5.0299999999999994</v>
      </c>
      <c r="C299" s="18" t="s">
        <v>1319</v>
      </c>
      <c r="D299" s="16">
        <f>5</f>
        <v>5</v>
      </c>
      <c r="E299" s="20" t="s">
        <v>15</v>
      </c>
      <c r="F299" s="113"/>
      <c r="G299" s="14">
        <f t="shared" si="56"/>
        <v>0</v>
      </c>
      <c r="H299" s="569"/>
      <c r="I299" s="28"/>
    </row>
    <row r="300" spans="2:9" s="31" customFormat="1">
      <c r="B300" s="301">
        <f t="shared" si="58"/>
        <v>5.0399999999999991</v>
      </c>
      <c r="C300" s="18" t="s">
        <v>1316</v>
      </c>
      <c r="D300" s="16">
        <f>7.62+2.81+5</f>
        <v>15.43</v>
      </c>
      <c r="E300" s="20" t="s">
        <v>15</v>
      </c>
      <c r="F300" s="113"/>
      <c r="G300" s="14">
        <f t="shared" si="56"/>
        <v>0</v>
      </c>
      <c r="H300" s="569"/>
      <c r="I300" s="28"/>
    </row>
    <row r="301" spans="2:9" s="31" customFormat="1">
      <c r="B301" s="301">
        <f t="shared" si="58"/>
        <v>5.0499999999999989</v>
      </c>
      <c r="C301" s="18" t="s">
        <v>1317</v>
      </c>
      <c r="D301" s="16">
        <f>6.34+0.87+2.97+1.78+1.78+1.57+1.1+2.17+10+5+7</f>
        <v>40.58</v>
      </c>
      <c r="E301" s="20" t="s">
        <v>15</v>
      </c>
      <c r="F301" s="113"/>
      <c r="G301" s="14">
        <f t="shared" si="56"/>
        <v>0</v>
      </c>
      <c r="H301" s="569"/>
      <c r="I301" s="28"/>
    </row>
    <row r="302" spans="2:9" s="31" customFormat="1">
      <c r="B302" s="301">
        <f t="shared" si="58"/>
        <v>5.0599999999999987</v>
      </c>
      <c r="C302" s="18" t="s">
        <v>1318</v>
      </c>
      <c r="D302" s="16">
        <v>2</v>
      </c>
      <c r="E302" s="20" t="s">
        <v>15</v>
      </c>
      <c r="F302" s="113"/>
      <c r="G302" s="14">
        <f t="shared" si="56"/>
        <v>0</v>
      </c>
      <c r="H302" s="569"/>
      <c r="I302" s="28"/>
    </row>
    <row r="303" spans="2:9" s="31" customFormat="1">
      <c r="B303" s="301">
        <f t="shared" si="58"/>
        <v>5.0699999999999985</v>
      </c>
      <c r="C303" s="18" t="s">
        <v>1146</v>
      </c>
      <c r="D303" s="16">
        <v>1</v>
      </c>
      <c r="E303" s="20" t="s">
        <v>13</v>
      </c>
      <c r="F303" s="113"/>
      <c r="G303" s="14">
        <f t="shared" si="56"/>
        <v>0</v>
      </c>
      <c r="H303" s="569"/>
      <c r="I303" s="28"/>
    </row>
    <row r="304" spans="2:9" s="31" customFormat="1">
      <c r="B304" s="301">
        <f t="shared" si="58"/>
        <v>5.0799999999999983</v>
      </c>
      <c r="C304" s="18" t="s">
        <v>1138</v>
      </c>
      <c r="D304" s="16">
        <v>1</v>
      </c>
      <c r="E304" s="20" t="s">
        <v>13</v>
      </c>
      <c r="F304" s="113"/>
      <c r="G304" s="14">
        <f t="shared" si="56"/>
        <v>0</v>
      </c>
      <c r="H304" s="569"/>
      <c r="I304" s="28"/>
    </row>
    <row r="305" spans="2:9" s="31" customFormat="1">
      <c r="B305" s="301">
        <f t="shared" si="58"/>
        <v>5.0899999999999981</v>
      </c>
      <c r="C305" s="18" t="s">
        <v>1137</v>
      </c>
      <c r="D305" s="16">
        <v>6</v>
      </c>
      <c r="E305" s="20" t="s">
        <v>13</v>
      </c>
      <c r="F305" s="113"/>
      <c r="G305" s="14">
        <f t="shared" si="56"/>
        <v>0</v>
      </c>
      <c r="H305" s="569"/>
      <c r="I305" s="28"/>
    </row>
    <row r="306" spans="2:9" s="31" customFormat="1">
      <c r="B306" s="301">
        <f t="shared" si="58"/>
        <v>5.0999999999999979</v>
      </c>
      <c r="C306" s="18" t="s">
        <v>1150</v>
      </c>
      <c r="D306" s="16">
        <v>1</v>
      </c>
      <c r="E306" s="20" t="s">
        <v>13</v>
      </c>
      <c r="F306" s="113"/>
      <c r="G306" s="14">
        <f t="shared" si="56"/>
        <v>0</v>
      </c>
      <c r="H306" s="569"/>
      <c r="I306" s="28"/>
    </row>
    <row r="307" spans="2:9" s="31" customFormat="1">
      <c r="B307" s="301">
        <f t="shared" si="58"/>
        <v>5.1099999999999977</v>
      </c>
      <c r="C307" s="18" t="s">
        <v>1335</v>
      </c>
      <c r="D307" s="16">
        <v>2</v>
      </c>
      <c r="E307" s="20" t="s">
        <v>13</v>
      </c>
      <c r="F307" s="113"/>
      <c r="G307" s="14">
        <f t="shared" si="56"/>
        <v>0</v>
      </c>
      <c r="H307" s="569"/>
      <c r="I307" s="28"/>
    </row>
    <row r="308" spans="2:9" s="31" customFormat="1">
      <c r="B308" s="301">
        <f t="shared" si="58"/>
        <v>5.1199999999999974</v>
      </c>
      <c r="C308" s="18" t="s">
        <v>1336</v>
      </c>
      <c r="D308" s="16">
        <v>1</v>
      </c>
      <c r="E308" s="20" t="s">
        <v>13</v>
      </c>
      <c r="F308" s="113"/>
      <c r="G308" s="14">
        <f t="shared" si="56"/>
        <v>0</v>
      </c>
      <c r="H308" s="569"/>
      <c r="I308" s="28"/>
    </row>
    <row r="309" spans="2:9" s="31" customFormat="1">
      <c r="B309" s="301">
        <f t="shared" si="58"/>
        <v>5.1299999999999972</v>
      </c>
      <c r="C309" s="18" t="s">
        <v>1337</v>
      </c>
      <c r="D309" s="16">
        <v>1</v>
      </c>
      <c r="E309" s="20" t="s">
        <v>13</v>
      </c>
      <c r="F309" s="113"/>
      <c r="G309" s="14">
        <f t="shared" si="56"/>
        <v>0</v>
      </c>
      <c r="H309" s="569"/>
      <c r="I309" s="28"/>
    </row>
    <row r="310" spans="2:9" s="31" customFormat="1">
      <c r="B310" s="301">
        <f t="shared" si="58"/>
        <v>5.139999999999997</v>
      </c>
      <c r="C310" s="18" t="s">
        <v>1338</v>
      </c>
      <c r="D310" s="16">
        <v>2</v>
      </c>
      <c r="E310" s="20" t="s">
        <v>13</v>
      </c>
      <c r="F310" s="113"/>
      <c r="G310" s="14">
        <f t="shared" si="56"/>
        <v>0</v>
      </c>
      <c r="H310" s="569"/>
      <c r="I310" s="28"/>
    </row>
    <row r="311" spans="2:9" s="31" customFormat="1">
      <c r="B311" s="301">
        <f t="shared" si="58"/>
        <v>5.1499999999999968</v>
      </c>
      <c r="C311" s="18" t="s">
        <v>1339</v>
      </c>
      <c r="D311" s="16">
        <v>1</v>
      </c>
      <c r="E311" s="20" t="s">
        <v>13</v>
      </c>
      <c r="F311" s="113"/>
      <c r="G311" s="14">
        <f t="shared" si="56"/>
        <v>0</v>
      </c>
      <c r="H311" s="569"/>
      <c r="I311" s="28"/>
    </row>
    <row r="312" spans="2:9" s="31" customFormat="1">
      <c r="B312" s="301"/>
      <c r="C312" s="295"/>
      <c r="D312" s="16"/>
      <c r="E312" s="20"/>
      <c r="F312" s="113"/>
      <c r="G312" s="113"/>
      <c r="H312" s="569">
        <f>SUM(G285:G311)</f>
        <v>0</v>
      </c>
      <c r="I312" s="28"/>
    </row>
    <row r="313" spans="2:9" s="31" customFormat="1" ht="19.5" thickBot="1">
      <c r="B313" s="301"/>
      <c r="C313" s="581"/>
      <c r="D313" s="16"/>
      <c r="E313" s="20"/>
      <c r="F313" s="113"/>
      <c r="G313" s="113"/>
      <c r="H313" s="569"/>
      <c r="I313" s="28"/>
    </row>
    <row r="314" spans="2:9" s="31" customFormat="1" ht="38.25" thickBot="1">
      <c r="B314" s="577"/>
      <c r="C314" s="302" t="s">
        <v>1151</v>
      </c>
      <c r="D314" s="138"/>
      <c r="E314" s="296"/>
      <c r="F314" s="113"/>
      <c r="G314" s="113"/>
      <c r="H314" s="569"/>
      <c r="I314" s="28"/>
    </row>
    <row r="315" spans="2:9" s="31" customFormat="1">
      <c r="B315" s="301"/>
      <c r="C315" s="579"/>
      <c r="D315" s="16"/>
      <c r="E315" s="296"/>
      <c r="F315" s="113"/>
      <c r="G315" s="113"/>
      <c r="H315" s="569"/>
      <c r="I315" s="28"/>
    </row>
    <row r="316" spans="2:9" s="31" customFormat="1">
      <c r="B316" s="445">
        <v>1</v>
      </c>
      <c r="C316" s="295" t="s">
        <v>1262</v>
      </c>
      <c r="D316" s="16"/>
      <c r="E316" s="296"/>
      <c r="F316" s="113"/>
      <c r="G316" s="113"/>
      <c r="H316" s="569"/>
      <c r="I316" s="28"/>
    </row>
    <row r="317" spans="2:9" s="31" customFormat="1">
      <c r="B317" s="301">
        <f>+B316+0.01</f>
        <v>1.01</v>
      </c>
      <c r="C317" s="43" t="s">
        <v>1263</v>
      </c>
      <c r="D317" s="16">
        <f>13+14.34+16+4+4+17+3*7+2+5</f>
        <v>96.34</v>
      </c>
      <c r="E317" s="20" t="s">
        <v>15</v>
      </c>
      <c r="F317" s="16"/>
      <c r="G317" s="14">
        <f t="shared" ref="G317:G339" si="59">ROUND(F317*D317,2)</f>
        <v>0</v>
      </c>
      <c r="H317" s="569"/>
      <c r="I317" s="28"/>
    </row>
    <row r="318" spans="2:9" s="31" customFormat="1">
      <c r="B318" s="301">
        <f>+B317+0.01</f>
        <v>1.02</v>
      </c>
      <c r="C318" s="43" t="s">
        <v>1264</v>
      </c>
      <c r="D318" s="16">
        <f>2*7+3*2</f>
        <v>20</v>
      </c>
      <c r="E318" s="20" t="s">
        <v>15</v>
      </c>
      <c r="F318" s="113"/>
      <c r="G318" s="14">
        <f t="shared" si="59"/>
        <v>0</v>
      </c>
      <c r="H318" s="569"/>
      <c r="I318" s="28"/>
    </row>
    <row r="319" spans="2:9" s="31" customFormat="1">
      <c r="B319" s="445">
        <v>2</v>
      </c>
      <c r="C319" s="298" t="s">
        <v>1267</v>
      </c>
      <c r="D319" s="16"/>
      <c r="E319" s="20"/>
      <c r="F319" s="113"/>
      <c r="G319" s="14"/>
      <c r="H319" s="569"/>
      <c r="I319" s="28"/>
    </row>
    <row r="320" spans="2:9" s="31" customFormat="1">
      <c r="B320" s="301">
        <f>+B319+0.01</f>
        <v>2.0099999999999998</v>
      </c>
      <c r="C320" s="43" t="s">
        <v>1268</v>
      </c>
      <c r="D320" s="16">
        <f>13*4.35</f>
        <v>56.55</v>
      </c>
      <c r="E320" s="20" t="s">
        <v>15</v>
      </c>
      <c r="F320" s="113"/>
      <c r="G320" s="14">
        <f t="shared" si="59"/>
        <v>0</v>
      </c>
      <c r="H320" s="569"/>
      <c r="I320" s="28"/>
    </row>
    <row r="321" spans="2:9" s="31" customFormat="1">
      <c r="B321" s="445">
        <v>3</v>
      </c>
      <c r="C321" s="295" t="s">
        <v>1265</v>
      </c>
      <c r="D321" s="16"/>
      <c r="E321" s="296"/>
      <c r="F321" s="113"/>
      <c r="G321" s="14"/>
      <c r="H321" s="569"/>
      <c r="I321" s="28"/>
    </row>
    <row r="322" spans="2:9" s="31" customFormat="1">
      <c r="B322" s="301">
        <f>+B321+0.01</f>
        <v>3.01</v>
      </c>
      <c r="C322" s="233" t="s">
        <v>970</v>
      </c>
      <c r="D322" s="16">
        <v>41</v>
      </c>
      <c r="E322" s="20" t="s">
        <v>13</v>
      </c>
      <c r="F322" s="16"/>
      <c r="G322" s="14">
        <f t="shared" si="59"/>
        <v>0</v>
      </c>
      <c r="H322" s="569"/>
      <c r="I322" s="28"/>
    </row>
    <row r="323" spans="2:9" s="31" customFormat="1">
      <c r="B323" s="301">
        <f t="shared" ref="B323:B324" si="60">+B322+0.01</f>
        <v>3.0199999999999996</v>
      </c>
      <c r="C323" s="233" t="s">
        <v>1266</v>
      </c>
      <c r="D323" s="16">
        <v>25</v>
      </c>
      <c r="E323" s="20" t="s">
        <v>13</v>
      </c>
      <c r="F323" s="16"/>
      <c r="G323" s="14">
        <f t="shared" si="59"/>
        <v>0</v>
      </c>
      <c r="H323" s="569"/>
      <c r="I323" s="28"/>
    </row>
    <row r="324" spans="2:9" s="31" customFormat="1">
      <c r="B324" s="301">
        <f t="shared" si="60"/>
        <v>3.0299999999999994</v>
      </c>
      <c r="C324" s="233" t="s">
        <v>1152</v>
      </c>
      <c r="D324" s="16">
        <v>17</v>
      </c>
      <c r="E324" s="20" t="s">
        <v>13</v>
      </c>
      <c r="F324" s="16"/>
      <c r="G324" s="14">
        <f t="shared" si="59"/>
        <v>0</v>
      </c>
      <c r="H324" s="569"/>
      <c r="I324" s="28"/>
    </row>
    <row r="325" spans="2:9" s="31" customFormat="1">
      <c r="B325" s="445">
        <v>4</v>
      </c>
      <c r="C325" s="297" t="s">
        <v>1269</v>
      </c>
      <c r="D325" s="43"/>
      <c r="E325" s="43"/>
      <c r="F325" s="113"/>
      <c r="G325" s="14"/>
      <c r="H325" s="569"/>
      <c r="I325" s="28"/>
    </row>
    <row r="326" spans="2:9" s="31" customFormat="1">
      <c r="B326" s="301">
        <f>+B325+0.01</f>
        <v>4.01</v>
      </c>
      <c r="C326" s="43" t="s">
        <v>1274</v>
      </c>
      <c r="D326" s="16">
        <v>20</v>
      </c>
      <c r="E326" s="20" t="s">
        <v>13</v>
      </c>
      <c r="F326" s="113"/>
      <c r="G326" s="14">
        <f t="shared" si="59"/>
        <v>0</v>
      </c>
      <c r="H326" s="569"/>
      <c r="I326" s="28"/>
    </row>
    <row r="327" spans="2:9" s="31" customFormat="1">
      <c r="B327" s="301">
        <f>+B326+0.01</f>
        <v>4.0199999999999996</v>
      </c>
      <c r="C327" s="43" t="s">
        <v>1275</v>
      </c>
      <c r="D327" s="16">
        <v>7</v>
      </c>
      <c r="E327" s="20" t="s">
        <v>13</v>
      </c>
      <c r="F327" s="113"/>
      <c r="G327" s="14">
        <f t="shared" si="59"/>
        <v>0</v>
      </c>
      <c r="H327" s="569"/>
      <c r="I327" s="28"/>
    </row>
    <row r="328" spans="2:9" s="31" customFormat="1">
      <c r="B328" s="301">
        <f>+B327+0.01</f>
        <v>4.0299999999999994</v>
      </c>
      <c r="C328" s="43" t="s">
        <v>1323</v>
      </c>
      <c r="D328" s="16">
        <f>3*7</f>
        <v>21</v>
      </c>
      <c r="E328" s="20" t="s">
        <v>13</v>
      </c>
      <c r="F328" s="113"/>
      <c r="G328" s="14">
        <f t="shared" si="59"/>
        <v>0</v>
      </c>
      <c r="H328" s="569"/>
      <c r="I328" s="28"/>
    </row>
    <row r="329" spans="2:9" s="31" customFormat="1">
      <c r="B329" s="445">
        <v>5</v>
      </c>
      <c r="C329" s="295" t="s">
        <v>1278</v>
      </c>
      <c r="D329" s="16"/>
      <c r="E329" s="296"/>
      <c r="F329" s="113"/>
      <c r="G329" s="14"/>
      <c r="H329" s="569"/>
      <c r="I329" s="28"/>
    </row>
    <row r="330" spans="2:9" s="31" customFormat="1">
      <c r="B330" s="301">
        <f>+B329+0.01</f>
        <v>5.01</v>
      </c>
      <c r="C330" s="233" t="s">
        <v>971</v>
      </c>
      <c r="D330" s="16">
        <v>41</v>
      </c>
      <c r="E330" s="20" t="s">
        <v>13</v>
      </c>
      <c r="F330" s="113"/>
      <c r="G330" s="14">
        <f t="shared" si="59"/>
        <v>0</v>
      </c>
      <c r="H330" s="569"/>
      <c r="I330" s="28"/>
    </row>
    <row r="331" spans="2:9" s="31" customFormat="1">
      <c r="B331" s="301">
        <f t="shared" ref="B331:B339" si="61">+B330+0.01</f>
        <v>5.0199999999999996</v>
      </c>
      <c r="C331" s="233" t="s">
        <v>1142</v>
      </c>
      <c r="D331" s="16">
        <v>25</v>
      </c>
      <c r="E331" s="20" t="s">
        <v>13</v>
      </c>
      <c r="F331" s="113"/>
      <c r="G331" s="14">
        <f t="shared" si="59"/>
        <v>0</v>
      </c>
      <c r="H331" s="569"/>
      <c r="I331" s="28"/>
    </row>
    <row r="332" spans="2:9" s="31" customFormat="1">
      <c r="B332" s="301">
        <f t="shared" si="61"/>
        <v>5.0299999999999994</v>
      </c>
      <c r="C332" s="233" t="s">
        <v>1153</v>
      </c>
      <c r="D332" s="16">
        <v>17</v>
      </c>
      <c r="E332" s="20" t="s">
        <v>13</v>
      </c>
      <c r="F332" s="113"/>
      <c r="G332" s="14">
        <f t="shared" si="59"/>
        <v>0</v>
      </c>
      <c r="H332" s="569"/>
      <c r="I332" s="28"/>
    </row>
    <row r="333" spans="2:9" s="31" customFormat="1">
      <c r="B333" s="301">
        <f t="shared" si="61"/>
        <v>5.0399999999999991</v>
      </c>
      <c r="C333" s="18" t="s">
        <v>1319</v>
      </c>
      <c r="D333" s="16">
        <f>16.61+11.85+15.11+3.54+12.11+12.09</f>
        <v>71.31</v>
      </c>
      <c r="E333" s="20" t="s">
        <v>15</v>
      </c>
      <c r="F333" s="113"/>
      <c r="G333" s="14">
        <f t="shared" si="59"/>
        <v>0</v>
      </c>
      <c r="H333" s="569"/>
      <c r="I333" s="28"/>
    </row>
    <row r="334" spans="2:9" s="31" customFormat="1">
      <c r="B334" s="301">
        <f t="shared" si="61"/>
        <v>5.0499999999999989</v>
      </c>
      <c r="C334" s="18" t="s">
        <v>1316</v>
      </c>
      <c r="D334" s="16">
        <f>12.11+4.25</f>
        <v>16.36</v>
      </c>
      <c r="E334" s="20" t="s">
        <v>15</v>
      </c>
      <c r="F334" s="113"/>
      <c r="G334" s="14">
        <f t="shared" si="59"/>
        <v>0</v>
      </c>
      <c r="H334" s="569"/>
      <c r="I334" s="28"/>
    </row>
    <row r="335" spans="2:9" s="31" customFormat="1">
      <c r="B335" s="301">
        <f t="shared" si="61"/>
        <v>5.0599999999999987</v>
      </c>
      <c r="C335" s="18" t="s">
        <v>1317</v>
      </c>
      <c r="D335" s="16">
        <f>2.09+1.3+0.92+2.81+1.18+1.47+1.53+1.39+1.47+3.06+3.05+1.2+0.82+1.62+2.05+1.78+1.6+2.21+2.13+2.76+1.22+1.01+2.64+1.33+1.25+0.98+1.33+1.24+1.22+1.25</f>
        <v>49.91</v>
      </c>
      <c r="E335" s="20" t="s">
        <v>15</v>
      </c>
      <c r="F335" s="113"/>
      <c r="G335" s="14">
        <f t="shared" si="59"/>
        <v>0</v>
      </c>
      <c r="H335" s="569"/>
      <c r="I335" s="28"/>
    </row>
    <row r="336" spans="2:9" s="31" customFormat="1">
      <c r="B336" s="301">
        <f t="shared" si="61"/>
        <v>5.0699999999999985</v>
      </c>
      <c r="C336" s="18" t="s">
        <v>1146</v>
      </c>
      <c r="D336" s="16">
        <v>6</v>
      </c>
      <c r="E336" s="20" t="s">
        <v>13</v>
      </c>
      <c r="F336" s="113"/>
      <c r="G336" s="14">
        <f t="shared" si="59"/>
        <v>0</v>
      </c>
      <c r="H336" s="569"/>
      <c r="I336" s="28"/>
    </row>
    <row r="337" spans="2:9" s="31" customFormat="1">
      <c r="B337" s="301">
        <f t="shared" si="61"/>
        <v>5.0799999999999983</v>
      </c>
      <c r="C337" s="18" t="s">
        <v>1138</v>
      </c>
      <c r="D337" s="16">
        <v>1</v>
      </c>
      <c r="E337" s="20" t="s">
        <v>13</v>
      </c>
      <c r="F337" s="113"/>
      <c r="G337" s="14">
        <f t="shared" si="59"/>
        <v>0</v>
      </c>
      <c r="H337" s="569"/>
      <c r="I337" s="28"/>
    </row>
    <row r="338" spans="2:9" s="31" customFormat="1">
      <c r="B338" s="301">
        <f t="shared" si="61"/>
        <v>5.0899999999999981</v>
      </c>
      <c r="C338" s="18" t="s">
        <v>1335</v>
      </c>
      <c r="D338" s="16">
        <v>6</v>
      </c>
      <c r="E338" s="20" t="s">
        <v>13</v>
      </c>
      <c r="F338" s="113"/>
      <c r="G338" s="14">
        <f t="shared" si="59"/>
        <v>0</v>
      </c>
      <c r="H338" s="569"/>
      <c r="I338" s="28"/>
    </row>
    <row r="339" spans="2:9" s="31" customFormat="1">
      <c r="B339" s="301">
        <f t="shared" si="61"/>
        <v>5.0999999999999979</v>
      </c>
      <c r="C339" s="18" t="s">
        <v>1336</v>
      </c>
      <c r="D339" s="16">
        <v>1</v>
      </c>
      <c r="E339" s="20" t="s">
        <v>13</v>
      </c>
      <c r="F339" s="113"/>
      <c r="G339" s="14">
        <f t="shared" si="59"/>
        <v>0</v>
      </c>
      <c r="H339" s="569"/>
      <c r="I339" s="28"/>
    </row>
    <row r="340" spans="2:9" s="31" customFormat="1">
      <c r="B340" s="301"/>
      <c r="C340" s="295"/>
      <c r="D340" s="16"/>
      <c r="E340" s="296"/>
      <c r="F340" s="113"/>
      <c r="G340" s="113"/>
      <c r="H340" s="569">
        <f>SUM(G317:G339)</f>
        <v>0</v>
      </c>
      <c r="I340" s="28"/>
    </row>
    <row r="341" spans="2:9" s="31" customFormat="1" ht="19.5" thickBot="1">
      <c r="B341" s="301"/>
      <c r="C341" s="581"/>
      <c r="D341" s="16"/>
      <c r="E341" s="296"/>
      <c r="F341" s="113"/>
      <c r="G341" s="113"/>
      <c r="H341" s="569"/>
      <c r="I341" s="28"/>
    </row>
    <row r="342" spans="2:9" s="31" customFormat="1" ht="19.5" thickBot="1">
      <c r="B342" s="577"/>
      <c r="C342" s="302" t="s">
        <v>1154</v>
      </c>
      <c r="D342" s="138"/>
      <c r="E342" s="296"/>
      <c r="F342" s="113"/>
      <c r="G342" s="113"/>
      <c r="H342" s="569"/>
      <c r="I342" s="28"/>
    </row>
    <row r="343" spans="2:9" s="31" customFormat="1">
      <c r="B343" s="301"/>
      <c r="C343" s="449"/>
      <c r="D343" s="16"/>
      <c r="E343" s="296"/>
      <c r="F343" s="113"/>
      <c r="G343" s="113"/>
      <c r="H343" s="569"/>
      <c r="I343" s="28"/>
    </row>
    <row r="344" spans="2:9" s="31" customFormat="1">
      <c r="B344" s="445">
        <v>1</v>
      </c>
      <c r="C344" s="295" t="s">
        <v>1262</v>
      </c>
      <c r="D344" s="16"/>
      <c r="E344" s="296"/>
      <c r="F344" s="113"/>
      <c r="G344" s="113"/>
      <c r="H344" s="569"/>
      <c r="I344" s="28"/>
    </row>
    <row r="345" spans="2:9" s="31" customFormat="1">
      <c r="B345" s="301">
        <f>+B344+0.01</f>
        <v>1.01</v>
      </c>
      <c r="C345" s="43" t="s">
        <v>1263</v>
      </c>
      <c r="D345" s="16">
        <f>2*1.3+2*1.1</f>
        <v>4.8000000000000007</v>
      </c>
      <c r="E345" s="20" t="s">
        <v>15</v>
      </c>
      <c r="F345" s="16"/>
      <c r="G345" s="14">
        <f t="shared" ref="G345:G366" si="62">ROUND(F345*D345,2)</f>
        <v>0</v>
      </c>
      <c r="H345" s="569"/>
      <c r="I345" s="28"/>
    </row>
    <row r="346" spans="2:9" s="31" customFormat="1">
      <c r="B346" s="301">
        <f>+B345+0.01</f>
        <v>1.02</v>
      </c>
      <c r="C346" s="43" t="s">
        <v>1264</v>
      </c>
      <c r="D346" s="16">
        <f>4+1.6+4</f>
        <v>9.6</v>
      </c>
      <c r="E346" s="20" t="s">
        <v>15</v>
      </c>
      <c r="F346" s="113"/>
      <c r="G346" s="14">
        <f t="shared" si="62"/>
        <v>0</v>
      </c>
      <c r="H346" s="569"/>
      <c r="I346" s="28"/>
    </row>
    <row r="347" spans="2:9" s="31" customFormat="1">
      <c r="B347" s="445">
        <v>2</v>
      </c>
      <c r="C347" s="298" t="s">
        <v>1267</v>
      </c>
      <c r="D347" s="16"/>
      <c r="E347" s="296"/>
      <c r="F347" s="113"/>
      <c r="G347" s="14"/>
      <c r="H347" s="569"/>
      <c r="I347" s="28"/>
    </row>
    <row r="348" spans="2:9" s="31" customFormat="1">
      <c r="B348" s="301">
        <f>+B347+0.01</f>
        <v>2.0099999999999998</v>
      </c>
      <c r="C348" s="43" t="s">
        <v>1268</v>
      </c>
      <c r="D348" s="16">
        <f>6*4.35</f>
        <v>26.099999999999998</v>
      </c>
      <c r="E348" s="20" t="s">
        <v>15</v>
      </c>
      <c r="F348" s="113"/>
      <c r="G348" s="14">
        <f t="shared" si="62"/>
        <v>0</v>
      </c>
      <c r="H348" s="569"/>
      <c r="I348" s="28"/>
    </row>
    <row r="349" spans="2:9" s="31" customFormat="1">
      <c r="B349" s="445">
        <v>3</v>
      </c>
      <c r="C349" s="295" t="s">
        <v>1265</v>
      </c>
      <c r="D349" s="16"/>
      <c r="E349" s="296"/>
      <c r="F349" s="113"/>
      <c r="G349" s="14"/>
      <c r="H349" s="569"/>
      <c r="I349" s="28"/>
    </row>
    <row r="350" spans="2:9" s="31" customFormat="1">
      <c r="B350" s="301">
        <f>+B349+0.01</f>
        <v>3.01</v>
      </c>
      <c r="C350" s="233" t="s">
        <v>970</v>
      </c>
      <c r="D350" s="16">
        <v>8</v>
      </c>
      <c r="E350" s="20" t="s">
        <v>13</v>
      </c>
      <c r="F350" s="16"/>
      <c r="G350" s="14">
        <f t="shared" si="62"/>
        <v>0</v>
      </c>
      <c r="H350" s="569"/>
      <c r="I350" s="28"/>
    </row>
    <row r="351" spans="2:9" s="31" customFormat="1">
      <c r="B351" s="301">
        <f t="shared" ref="B351" si="63">+B350+0.01</f>
        <v>3.0199999999999996</v>
      </c>
      <c r="C351" s="233" t="s">
        <v>1266</v>
      </c>
      <c r="D351" s="16">
        <v>4</v>
      </c>
      <c r="E351" s="20" t="s">
        <v>13</v>
      </c>
      <c r="F351" s="16"/>
      <c r="G351" s="14">
        <f t="shared" si="62"/>
        <v>0</v>
      </c>
      <c r="H351" s="569"/>
      <c r="I351" s="28"/>
    </row>
    <row r="352" spans="2:9" s="31" customFormat="1">
      <c r="B352" s="445">
        <v>4</v>
      </c>
      <c r="C352" s="297" t="s">
        <v>1269</v>
      </c>
      <c r="D352" s="43"/>
      <c r="E352" s="43"/>
      <c r="F352" s="113"/>
      <c r="G352" s="14"/>
      <c r="H352" s="569"/>
      <c r="I352" s="28"/>
    </row>
    <row r="353" spans="2:9" s="31" customFormat="1">
      <c r="B353" s="301">
        <f>+B352+0.01</f>
        <v>4.01</v>
      </c>
      <c r="C353" s="43" t="s">
        <v>1274</v>
      </c>
      <c r="D353" s="16">
        <v>7</v>
      </c>
      <c r="E353" s="20" t="s">
        <v>13</v>
      </c>
      <c r="F353" s="113"/>
      <c r="G353" s="14">
        <f t="shared" si="62"/>
        <v>0</v>
      </c>
      <c r="H353" s="569"/>
      <c r="I353" s="28"/>
    </row>
    <row r="354" spans="2:9" s="31" customFormat="1">
      <c r="B354" s="301">
        <f t="shared" ref="B354:B356" si="64">+B353+0.01</f>
        <v>4.0199999999999996</v>
      </c>
      <c r="C354" s="43" t="s">
        <v>1275</v>
      </c>
      <c r="D354" s="16">
        <v>4</v>
      </c>
      <c r="E354" s="20" t="s">
        <v>13</v>
      </c>
      <c r="F354" s="113"/>
      <c r="G354" s="14">
        <f t="shared" si="62"/>
        <v>0</v>
      </c>
      <c r="H354" s="569"/>
      <c r="I354" s="28"/>
    </row>
    <row r="355" spans="2:9" s="31" customFormat="1">
      <c r="B355" s="301">
        <f t="shared" si="64"/>
        <v>4.0299999999999994</v>
      </c>
      <c r="C355" s="43" t="s">
        <v>1334</v>
      </c>
      <c r="D355" s="16">
        <v>5</v>
      </c>
      <c r="E355" s="20" t="s">
        <v>13</v>
      </c>
      <c r="F355" s="113"/>
      <c r="G355" s="14">
        <f t="shared" si="62"/>
        <v>0</v>
      </c>
      <c r="H355" s="569"/>
      <c r="I355" s="28"/>
    </row>
    <row r="356" spans="2:9" s="31" customFormat="1">
      <c r="B356" s="301">
        <f t="shared" si="64"/>
        <v>4.0399999999999991</v>
      </c>
      <c r="C356" s="295" t="s">
        <v>1278</v>
      </c>
      <c r="D356" s="16"/>
      <c r="E356" s="296"/>
      <c r="F356" s="113"/>
      <c r="G356" s="14"/>
      <c r="H356" s="569"/>
      <c r="I356" s="28"/>
    </row>
    <row r="357" spans="2:9" s="31" customFormat="1">
      <c r="B357" s="445">
        <v>5</v>
      </c>
      <c r="C357" s="233" t="s">
        <v>971</v>
      </c>
      <c r="D357" s="16">
        <v>8</v>
      </c>
      <c r="E357" s="20" t="s">
        <v>13</v>
      </c>
      <c r="F357" s="113"/>
      <c r="G357" s="14">
        <f t="shared" si="62"/>
        <v>0</v>
      </c>
      <c r="H357" s="569"/>
      <c r="I357" s="28"/>
    </row>
    <row r="358" spans="2:9" s="31" customFormat="1">
      <c r="B358" s="301">
        <f>+B357+0.01</f>
        <v>5.01</v>
      </c>
      <c r="C358" s="233" t="s">
        <v>1155</v>
      </c>
      <c r="D358" s="16">
        <v>4</v>
      </c>
      <c r="E358" s="20" t="s">
        <v>13</v>
      </c>
      <c r="F358" s="113"/>
      <c r="G358" s="14">
        <f t="shared" si="62"/>
        <v>0</v>
      </c>
      <c r="H358" s="569"/>
      <c r="I358" s="28"/>
    </row>
    <row r="359" spans="2:9" s="31" customFormat="1">
      <c r="B359" s="301">
        <f t="shared" ref="B359:B366" si="65">+B358+0.01</f>
        <v>5.0199999999999996</v>
      </c>
      <c r="C359" s="18" t="s">
        <v>1319</v>
      </c>
      <c r="D359" s="16">
        <v>5</v>
      </c>
      <c r="E359" s="20" t="s">
        <v>15</v>
      </c>
      <c r="F359" s="113"/>
      <c r="G359" s="14">
        <f t="shared" si="62"/>
        <v>0</v>
      </c>
      <c r="H359" s="569"/>
      <c r="I359" s="28"/>
    </row>
    <row r="360" spans="2:9" s="31" customFormat="1">
      <c r="B360" s="301">
        <f t="shared" si="65"/>
        <v>5.0299999999999994</v>
      </c>
      <c r="C360" s="18" t="s">
        <v>1317</v>
      </c>
      <c r="D360" s="16">
        <f>12+4*0.4</f>
        <v>13.6</v>
      </c>
      <c r="E360" s="20" t="s">
        <v>15</v>
      </c>
      <c r="F360" s="113"/>
      <c r="G360" s="14">
        <f t="shared" si="62"/>
        <v>0</v>
      </c>
      <c r="H360" s="569"/>
      <c r="I360" s="28"/>
    </row>
    <row r="361" spans="2:9" s="31" customFormat="1">
      <c r="B361" s="301">
        <f t="shared" si="65"/>
        <v>5.0399999999999991</v>
      </c>
      <c r="C361" s="18" t="s">
        <v>1318</v>
      </c>
      <c r="D361" s="16">
        <f>6+8*0.6</f>
        <v>10.8</v>
      </c>
      <c r="E361" s="20" t="s">
        <v>15</v>
      </c>
      <c r="F361" s="113"/>
      <c r="G361" s="14">
        <f t="shared" si="62"/>
        <v>0</v>
      </c>
      <c r="H361" s="569"/>
      <c r="I361" s="28"/>
    </row>
    <row r="362" spans="2:9" s="31" customFormat="1">
      <c r="B362" s="301">
        <f t="shared" si="65"/>
        <v>5.0499999999999989</v>
      </c>
      <c r="C362" s="18" t="s">
        <v>1146</v>
      </c>
      <c r="D362" s="16">
        <v>5</v>
      </c>
      <c r="E362" s="20" t="s">
        <v>13</v>
      </c>
      <c r="F362" s="113"/>
      <c r="G362" s="14">
        <f t="shared" si="62"/>
        <v>0</v>
      </c>
      <c r="H362" s="569"/>
      <c r="I362" s="28"/>
    </row>
    <row r="363" spans="2:9" s="31" customFormat="1">
      <c r="B363" s="301">
        <f t="shared" si="65"/>
        <v>5.0599999999999987</v>
      </c>
      <c r="C363" s="18" t="s">
        <v>1137</v>
      </c>
      <c r="D363" s="16">
        <v>2</v>
      </c>
      <c r="E363" s="20" t="s">
        <v>13</v>
      </c>
      <c r="F363" s="113"/>
      <c r="G363" s="14">
        <f t="shared" si="62"/>
        <v>0</v>
      </c>
      <c r="H363" s="569"/>
      <c r="I363" s="28"/>
    </row>
    <row r="364" spans="2:9" s="31" customFormat="1">
      <c r="B364" s="301">
        <f t="shared" si="65"/>
        <v>5.0699999999999985</v>
      </c>
      <c r="C364" s="18" t="s">
        <v>1333</v>
      </c>
      <c r="D364" s="16">
        <v>1</v>
      </c>
      <c r="E364" s="20" t="s">
        <v>13</v>
      </c>
      <c r="F364" s="113"/>
      <c r="G364" s="14">
        <f t="shared" si="62"/>
        <v>0</v>
      </c>
      <c r="H364" s="569"/>
      <c r="I364" s="28"/>
    </row>
    <row r="365" spans="2:9" s="31" customFormat="1">
      <c r="B365" s="301">
        <f t="shared" si="65"/>
        <v>5.0799999999999983</v>
      </c>
      <c r="C365" s="18" t="s">
        <v>1340</v>
      </c>
      <c r="D365" s="16">
        <v>1</v>
      </c>
      <c r="E365" s="20" t="s">
        <v>13</v>
      </c>
      <c r="F365" s="113"/>
      <c r="G365" s="14">
        <f t="shared" si="62"/>
        <v>0</v>
      </c>
      <c r="H365" s="569"/>
      <c r="I365" s="28"/>
    </row>
    <row r="366" spans="2:9" s="31" customFormat="1">
      <c r="B366" s="301">
        <f t="shared" si="65"/>
        <v>5.0899999999999981</v>
      </c>
      <c r="C366" s="18" t="s">
        <v>1341</v>
      </c>
      <c r="D366" s="16">
        <v>2</v>
      </c>
      <c r="E366" s="20" t="s">
        <v>13</v>
      </c>
      <c r="F366" s="113"/>
      <c r="G366" s="14">
        <f t="shared" si="62"/>
        <v>0</v>
      </c>
      <c r="H366" s="569"/>
      <c r="I366" s="28"/>
    </row>
    <row r="367" spans="2:9" s="31" customFormat="1" ht="19.5" thickBot="1">
      <c r="B367" s="301"/>
      <c r="C367" s="448"/>
      <c r="D367" s="16"/>
      <c r="E367" s="296"/>
      <c r="F367" s="113"/>
      <c r="G367" s="113"/>
      <c r="H367" s="569">
        <f>SUM(G345:G366)</f>
        <v>0</v>
      </c>
      <c r="I367" s="28"/>
    </row>
    <row r="368" spans="2:9" s="31" customFormat="1" ht="19.5" thickBot="1">
      <c r="B368" s="577"/>
      <c r="C368" s="302" t="s">
        <v>1156</v>
      </c>
      <c r="D368" s="138"/>
      <c r="E368" s="296"/>
      <c r="F368" s="113"/>
      <c r="G368" s="113"/>
      <c r="H368" s="569"/>
      <c r="I368" s="28"/>
    </row>
    <row r="369" spans="2:9" s="31" customFormat="1">
      <c r="B369" s="301"/>
      <c r="C369" s="449"/>
      <c r="D369" s="16"/>
      <c r="E369" s="296"/>
      <c r="F369" s="113"/>
      <c r="G369" s="113"/>
      <c r="H369" s="569"/>
      <c r="I369" s="28"/>
    </row>
    <row r="370" spans="2:9" s="31" customFormat="1">
      <c r="B370" s="445">
        <v>1</v>
      </c>
      <c r="C370" s="295" t="s">
        <v>1262</v>
      </c>
      <c r="D370" s="16"/>
      <c r="E370" s="296"/>
      <c r="F370" s="113"/>
      <c r="G370" s="113"/>
      <c r="H370" s="569"/>
      <c r="I370" s="28"/>
    </row>
    <row r="371" spans="2:9" s="31" customFormat="1">
      <c r="B371" s="301">
        <f>+B370+0.01</f>
        <v>1.01</v>
      </c>
      <c r="C371" s="43" t="s">
        <v>1263</v>
      </c>
      <c r="D371" s="16">
        <f>1.5+2.5*2</f>
        <v>6.5</v>
      </c>
      <c r="E371" s="20" t="s">
        <v>15</v>
      </c>
      <c r="F371" s="16"/>
      <c r="G371" s="14">
        <f t="shared" ref="G371:G429" si="66">ROUND(F371*D371,2)</f>
        <v>0</v>
      </c>
      <c r="H371" s="569"/>
      <c r="I371" s="28"/>
    </row>
    <row r="372" spans="2:9" s="31" customFormat="1">
      <c r="B372" s="301">
        <f>+B371+0.01</f>
        <v>1.02</v>
      </c>
      <c r="C372" s="43" t="s">
        <v>1264</v>
      </c>
      <c r="D372" s="16">
        <f>4.3+2.15*2</f>
        <v>8.6</v>
      </c>
      <c r="E372" s="20" t="s">
        <v>15</v>
      </c>
      <c r="F372" s="113"/>
      <c r="G372" s="14">
        <f t="shared" si="66"/>
        <v>0</v>
      </c>
      <c r="H372" s="569"/>
      <c r="I372" s="28"/>
    </row>
    <row r="373" spans="2:9" s="31" customFormat="1">
      <c r="B373" s="445">
        <v>2</v>
      </c>
      <c r="C373" s="295" t="s">
        <v>162</v>
      </c>
      <c r="D373" s="16"/>
      <c r="E373" s="296"/>
      <c r="F373" s="113"/>
      <c r="G373" s="14"/>
      <c r="H373" s="569"/>
      <c r="I373" s="28"/>
    </row>
    <row r="374" spans="2:9" s="31" customFormat="1">
      <c r="B374" s="301">
        <f>+B373+0.01</f>
        <v>2.0099999999999998</v>
      </c>
      <c r="C374" s="233" t="s">
        <v>970</v>
      </c>
      <c r="D374" s="16">
        <v>4</v>
      </c>
      <c r="E374" s="20" t="s">
        <v>13</v>
      </c>
      <c r="F374" s="16"/>
      <c r="G374" s="14">
        <f t="shared" si="66"/>
        <v>0</v>
      </c>
      <c r="H374" s="569"/>
      <c r="I374" s="28"/>
    </row>
    <row r="375" spans="2:9" s="31" customFormat="1">
      <c r="B375" s="301">
        <f>+B374+0.01</f>
        <v>2.0199999999999996</v>
      </c>
      <c r="C375" s="233" t="s">
        <v>1266</v>
      </c>
      <c r="D375" s="16">
        <v>3</v>
      </c>
      <c r="E375" s="20" t="s">
        <v>13</v>
      </c>
      <c r="F375" s="16"/>
      <c r="G375" s="14">
        <f t="shared" si="66"/>
        <v>0</v>
      </c>
      <c r="H375" s="569"/>
      <c r="I375" s="28"/>
    </row>
    <row r="376" spans="2:9" s="31" customFormat="1">
      <c r="B376" s="445">
        <v>3</v>
      </c>
      <c r="C376" s="297" t="s">
        <v>1269</v>
      </c>
      <c r="D376" s="43"/>
      <c r="E376" s="43"/>
      <c r="F376" s="113"/>
      <c r="G376" s="14"/>
      <c r="H376" s="569"/>
      <c r="I376" s="28"/>
    </row>
    <row r="377" spans="2:9" s="31" customFormat="1">
      <c r="B377" s="301">
        <f>+B376+0.01</f>
        <v>3.01</v>
      </c>
      <c r="C377" s="43" t="s">
        <v>1274</v>
      </c>
      <c r="D377" s="16">
        <v>6</v>
      </c>
      <c r="E377" s="20" t="s">
        <v>13</v>
      </c>
      <c r="F377" s="113"/>
      <c r="G377" s="14">
        <f t="shared" si="66"/>
        <v>0</v>
      </c>
      <c r="H377" s="569"/>
      <c r="I377" s="28"/>
    </row>
    <row r="378" spans="2:9" s="31" customFormat="1">
      <c r="B378" s="301">
        <f t="shared" ref="B378" si="67">+B377+0.01</f>
        <v>3.0199999999999996</v>
      </c>
      <c r="C378" s="43" t="s">
        <v>1323</v>
      </c>
      <c r="D378" s="16">
        <v>3</v>
      </c>
      <c r="E378" s="20" t="s">
        <v>13</v>
      </c>
      <c r="F378" s="113"/>
      <c r="G378" s="14">
        <f t="shared" si="66"/>
        <v>0</v>
      </c>
      <c r="H378" s="569"/>
      <c r="I378" s="28"/>
    </row>
    <row r="379" spans="2:9" s="31" customFormat="1">
      <c r="B379" s="301">
        <f>+B378+0.01</f>
        <v>3.0299999999999994</v>
      </c>
      <c r="C379" s="43" t="s">
        <v>1334</v>
      </c>
      <c r="D379" s="16">
        <v>3</v>
      </c>
      <c r="E379" s="20" t="s">
        <v>13</v>
      </c>
      <c r="F379" s="113"/>
      <c r="G379" s="14">
        <f t="shared" si="66"/>
        <v>0</v>
      </c>
      <c r="H379" s="569"/>
      <c r="I379" s="28"/>
    </row>
    <row r="380" spans="2:9" s="31" customFormat="1">
      <c r="B380" s="445">
        <v>4</v>
      </c>
      <c r="C380" s="295" t="s">
        <v>1278</v>
      </c>
      <c r="D380" s="16"/>
      <c r="E380" s="296"/>
      <c r="F380" s="113"/>
      <c r="G380" s="14"/>
      <c r="H380" s="569"/>
      <c r="I380" s="28"/>
    </row>
    <row r="381" spans="2:9" s="31" customFormat="1">
      <c r="B381" s="301">
        <f>+B380+0.01</f>
        <v>4.01</v>
      </c>
      <c r="C381" s="233" t="s">
        <v>971</v>
      </c>
      <c r="D381" s="16">
        <v>4</v>
      </c>
      <c r="E381" s="20" t="s">
        <v>13</v>
      </c>
      <c r="F381" s="113"/>
      <c r="G381" s="14">
        <f t="shared" si="66"/>
        <v>0</v>
      </c>
      <c r="H381" s="569"/>
      <c r="I381" s="28"/>
    </row>
    <row r="382" spans="2:9" s="31" customFormat="1">
      <c r="B382" s="301">
        <f t="shared" ref="B382:B388" si="68">+B381+0.01</f>
        <v>4.0199999999999996</v>
      </c>
      <c r="C382" s="233" t="s">
        <v>1155</v>
      </c>
      <c r="D382" s="16">
        <v>3</v>
      </c>
      <c r="E382" s="20" t="s">
        <v>13</v>
      </c>
      <c r="F382" s="113"/>
      <c r="G382" s="14">
        <f t="shared" si="66"/>
        <v>0</v>
      </c>
      <c r="H382" s="569"/>
      <c r="I382" s="28"/>
    </row>
    <row r="383" spans="2:9" s="31" customFormat="1">
      <c r="B383" s="301">
        <f t="shared" si="68"/>
        <v>4.0299999999999994</v>
      </c>
      <c r="C383" s="18" t="s">
        <v>1316</v>
      </c>
      <c r="D383" s="16">
        <v>4</v>
      </c>
      <c r="E383" s="20" t="s">
        <v>15</v>
      </c>
      <c r="F383" s="113"/>
      <c r="G383" s="14">
        <f t="shared" si="66"/>
        <v>0</v>
      </c>
      <c r="H383" s="569"/>
      <c r="I383" s="28"/>
    </row>
    <row r="384" spans="2:9" s="31" customFormat="1">
      <c r="B384" s="301">
        <f t="shared" si="68"/>
        <v>4.0399999999999991</v>
      </c>
      <c r="C384" s="18" t="s">
        <v>1317</v>
      </c>
      <c r="D384" s="16">
        <v>4</v>
      </c>
      <c r="E384" s="20" t="s">
        <v>15</v>
      </c>
      <c r="F384" s="113"/>
      <c r="G384" s="14">
        <f t="shared" si="66"/>
        <v>0</v>
      </c>
      <c r="H384" s="569"/>
      <c r="I384" s="28"/>
    </row>
    <row r="385" spans="2:9" s="31" customFormat="1">
      <c r="B385" s="301">
        <f t="shared" si="68"/>
        <v>4.0499999999999989</v>
      </c>
      <c r="C385" s="18" t="s">
        <v>1318</v>
      </c>
      <c r="D385" s="16">
        <f>4*0.6</f>
        <v>2.4</v>
      </c>
      <c r="E385" s="20" t="s">
        <v>15</v>
      </c>
      <c r="F385" s="113"/>
      <c r="G385" s="14">
        <f t="shared" si="66"/>
        <v>0</v>
      </c>
      <c r="H385" s="569"/>
      <c r="I385" s="28"/>
    </row>
    <row r="386" spans="2:9" s="31" customFormat="1">
      <c r="B386" s="301">
        <f t="shared" si="68"/>
        <v>4.0599999999999987</v>
      </c>
      <c r="C386" s="18" t="s">
        <v>1138</v>
      </c>
      <c r="D386" s="16">
        <v>3</v>
      </c>
      <c r="E386" s="20" t="s">
        <v>13</v>
      </c>
      <c r="F386" s="113"/>
      <c r="G386" s="14">
        <f t="shared" si="66"/>
        <v>0</v>
      </c>
      <c r="H386" s="569"/>
      <c r="I386" s="28"/>
    </row>
    <row r="387" spans="2:9" s="31" customFormat="1">
      <c r="B387" s="301">
        <f t="shared" si="68"/>
        <v>4.0699999999999985</v>
      </c>
      <c r="C387" s="18" t="s">
        <v>1342</v>
      </c>
      <c r="D387" s="16">
        <v>1</v>
      </c>
      <c r="E387" s="20" t="s">
        <v>13</v>
      </c>
      <c r="F387" s="113"/>
      <c r="G387" s="14">
        <f t="shared" si="66"/>
        <v>0</v>
      </c>
      <c r="H387" s="569"/>
      <c r="I387" s="28"/>
    </row>
    <row r="388" spans="2:9" s="31" customFormat="1">
      <c r="B388" s="301">
        <f t="shared" si="68"/>
        <v>4.0799999999999983</v>
      </c>
      <c r="C388" s="18" t="s">
        <v>1336</v>
      </c>
      <c r="D388" s="16">
        <v>2</v>
      </c>
      <c r="E388" s="20" t="s">
        <v>13</v>
      </c>
      <c r="F388" s="113"/>
      <c r="G388" s="14">
        <f t="shared" si="66"/>
        <v>0</v>
      </c>
      <c r="H388" s="569"/>
      <c r="I388" s="28"/>
    </row>
    <row r="389" spans="2:9" s="31" customFormat="1" ht="19.5" thickBot="1">
      <c r="B389" s="301"/>
      <c r="C389" s="448"/>
      <c r="D389" s="16"/>
      <c r="E389" s="296"/>
      <c r="F389" s="113"/>
      <c r="G389" s="14"/>
      <c r="H389" s="569">
        <f>SUM(G371:G388)</f>
        <v>0</v>
      </c>
      <c r="I389" s="28"/>
    </row>
    <row r="390" spans="2:9" s="31" customFormat="1" ht="19.5" thickBot="1">
      <c r="B390" s="577"/>
      <c r="C390" s="302" t="s">
        <v>1157</v>
      </c>
      <c r="D390" s="138"/>
      <c r="E390" s="296"/>
      <c r="F390" s="113"/>
      <c r="G390" s="14"/>
      <c r="H390" s="569"/>
      <c r="I390" s="28"/>
    </row>
    <row r="391" spans="2:9" s="31" customFormat="1">
      <c r="B391" s="301"/>
      <c r="C391" s="449"/>
      <c r="D391" s="16"/>
      <c r="E391" s="296"/>
      <c r="F391" s="113"/>
      <c r="G391" s="14"/>
      <c r="H391" s="569"/>
      <c r="I391" s="28"/>
    </row>
    <row r="392" spans="2:9" s="31" customFormat="1">
      <c r="B392" s="445">
        <v>1</v>
      </c>
      <c r="C392" s="22" t="s">
        <v>1280</v>
      </c>
      <c r="D392" s="16"/>
      <c r="E392" s="20"/>
      <c r="F392" s="113"/>
      <c r="G392" s="14"/>
      <c r="H392" s="569"/>
      <c r="I392" s="28"/>
    </row>
    <row r="393" spans="2:9" s="31" customFormat="1">
      <c r="B393" s="301">
        <f>+B392+0.01</f>
        <v>1.01</v>
      </c>
      <c r="C393" s="18" t="s">
        <v>1319</v>
      </c>
      <c r="D393" s="16">
        <v>54.04</v>
      </c>
      <c r="E393" s="20" t="s">
        <v>15</v>
      </c>
      <c r="F393" s="113"/>
      <c r="G393" s="14">
        <f t="shared" si="66"/>
        <v>0</v>
      </c>
      <c r="H393" s="569"/>
      <c r="I393" s="28"/>
    </row>
    <row r="394" spans="2:9" s="31" customFormat="1">
      <c r="B394" s="301">
        <f>+B393+0.01</f>
        <v>1.02</v>
      </c>
      <c r="C394" s="18" t="s">
        <v>1316</v>
      </c>
      <c r="D394" s="303">
        <v>5.13</v>
      </c>
      <c r="E394" s="20" t="s">
        <v>15</v>
      </c>
      <c r="F394" s="113"/>
      <c r="G394" s="14">
        <f t="shared" si="66"/>
        <v>0</v>
      </c>
      <c r="H394" s="569"/>
      <c r="I394" s="28"/>
    </row>
    <row r="395" spans="2:9" s="31" customFormat="1">
      <c r="B395" s="301">
        <f t="shared" ref="B395:B396" si="69">+B394+0.01</f>
        <v>1.03</v>
      </c>
      <c r="C395" s="18" t="s">
        <v>1317</v>
      </c>
      <c r="D395" s="303">
        <v>88.65</v>
      </c>
      <c r="E395" s="20" t="s">
        <v>15</v>
      </c>
      <c r="F395" s="113"/>
      <c r="G395" s="14">
        <f t="shared" si="66"/>
        <v>0</v>
      </c>
      <c r="H395" s="569"/>
      <c r="I395" s="28"/>
    </row>
    <row r="396" spans="2:9" s="31" customFormat="1">
      <c r="B396" s="301">
        <f t="shared" si="69"/>
        <v>1.04</v>
      </c>
      <c r="C396" s="18" t="s">
        <v>1318</v>
      </c>
      <c r="D396" s="303">
        <v>14.39</v>
      </c>
      <c r="E396" s="20" t="s">
        <v>15</v>
      </c>
      <c r="F396" s="113"/>
      <c r="G396" s="14">
        <f t="shared" si="66"/>
        <v>0</v>
      </c>
      <c r="H396" s="569"/>
      <c r="I396" s="28"/>
    </row>
    <row r="397" spans="2:9" s="31" customFormat="1">
      <c r="B397" s="445">
        <v>2</v>
      </c>
      <c r="C397" s="295" t="s">
        <v>1281</v>
      </c>
      <c r="D397" s="303"/>
      <c r="E397" s="237"/>
      <c r="F397" s="113"/>
      <c r="G397" s="14"/>
      <c r="H397" s="569"/>
      <c r="I397" s="28"/>
    </row>
    <row r="398" spans="2:9" s="31" customFormat="1">
      <c r="B398" s="301">
        <f>+B397+0.01</f>
        <v>2.0099999999999998</v>
      </c>
      <c r="C398" s="18" t="s">
        <v>1316</v>
      </c>
      <c r="D398" s="303">
        <v>5.13</v>
      </c>
      <c r="E398" s="20" t="s">
        <v>15</v>
      </c>
      <c r="F398" s="113"/>
      <c r="G398" s="14">
        <f t="shared" si="66"/>
        <v>0</v>
      </c>
      <c r="H398" s="569"/>
      <c r="I398" s="28"/>
    </row>
    <row r="399" spans="2:9" s="31" customFormat="1">
      <c r="B399" s="301">
        <f>+B398+0.01</f>
        <v>2.0199999999999996</v>
      </c>
      <c r="C399" s="18" t="s">
        <v>1317</v>
      </c>
      <c r="D399" s="303">
        <v>88.65</v>
      </c>
      <c r="E399" s="20" t="s">
        <v>15</v>
      </c>
      <c r="F399" s="113"/>
      <c r="G399" s="14">
        <f t="shared" si="66"/>
        <v>0</v>
      </c>
      <c r="H399" s="569"/>
      <c r="I399" s="28"/>
    </row>
    <row r="400" spans="2:9" s="31" customFormat="1">
      <c r="B400" s="445">
        <v>3</v>
      </c>
      <c r="C400" s="22" t="s">
        <v>1282</v>
      </c>
      <c r="D400" s="16"/>
      <c r="E400" s="20"/>
      <c r="F400" s="113"/>
      <c r="G400" s="14"/>
      <c r="H400" s="569"/>
      <c r="I400" s="28"/>
    </row>
    <row r="401" spans="2:9" s="31" customFormat="1">
      <c r="B401" s="301">
        <f>+B400+0.01</f>
        <v>3.01</v>
      </c>
      <c r="C401" s="18" t="s">
        <v>1283</v>
      </c>
      <c r="D401" s="16">
        <v>2</v>
      </c>
      <c r="E401" s="20" t="s">
        <v>13</v>
      </c>
      <c r="F401" s="113"/>
      <c r="G401" s="14">
        <f t="shared" si="66"/>
        <v>0</v>
      </c>
      <c r="H401" s="569"/>
      <c r="I401" s="28"/>
    </row>
    <row r="402" spans="2:9" s="31" customFormat="1">
      <c r="B402" s="301">
        <f t="shared" ref="B402" si="70">+B401+0.01</f>
        <v>3.0199999999999996</v>
      </c>
      <c r="C402" s="18" t="s">
        <v>1284</v>
      </c>
      <c r="D402" s="16">
        <v>18</v>
      </c>
      <c r="E402" s="20" t="s">
        <v>13</v>
      </c>
      <c r="F402" s="113"/>
      <c r="G402" s="14">
        <f t="shared" si="66"/>
        <v>0</v>
      </c>
      <c r="H402" s="569"/>
      <c r="I402" s="28"/>
    </row>
    <row r="403" spans="2:9" s="31" customFormat="1" ht="19.5" thickBot="1">
      <c r="B403" s="301"/>
      <c r="C403" s="448"/>
      <c r="D403" s="16"/>
      <c r="E403" s="296"/>
      <c r="F403" s="113"/>
      <c r="G403" s="14"/>
      <c r="H403" s="569">
        <f>SUM(G393:G402)</f>
        <v>0</v>
      </c>
      <c r="I403" s="28"/>
    </row>
    <row r="404" spans="2:9" s="31" customFormat="1" ht="19.5" thickBot="1">
      <c r="B404" s="577"/>
      <c r="C404" s="302" t="s">
        <v>673</v>
      </c>
      <c r="D404" s="138"/>
      <c r="E404" s="296"/>
      <c r="F404" s="113"/>
      <c r="G404" s="14"/>
      <c r="H404" s="569"/>
      <c r="I404" s="28"/>
    </row>
    <row r="405" spans="2:9" s="31" customFormat="1">
      <c r="B405" s="301"/>
      <c r="C405" s="449"/>
      <c r="D405" s="16"/>
      <c r="E405" s="296"/>
      <c r="F405" s="113"/>
      <c r="G405" s="14"/>
      <c r="H405" s="569"/>
      <c r="I405" s="28"/>
    </row>
    <row r="406" spans="2:9" s="31" customFormat="1" ht="37.5">
      <c r="B406" s="445">
        <v>1</v>
      </c>
      <c r="C406" s="295" t="s">
        <v>165</v>
      </c>
      <c r="D406" s="16"/>
      <c r="E406" s="296"/>
      <c r="F406" s="113"/>
      <c r="G406" s="14"/>
      <c r="H406" s="569"/>
      <c r="I406" s="28"/>
    </row>
    <row r="407" spans="2:9" s="31" customFormat="1">
      <c r="B407" s="301">
        <f>+B406+0.01</f>
        <v>1.01</v>
      </c>
      <c r="C407" s="233" t="s">
        <v>1601</v>
      </c>
      <c r="D407" s="16">
        <v>5.56</v>
      </c>
      <c r="E407" s="20" t="s">
        <v>15</v>
      </c>
      <c r="F407" s="113"/>
      <c r="G407" s="14">
        <f t="shared" si="66"/>
        <v>0</v>
      </c>
      <c r="H407" s="569"/>
      <c r="I407" s="28"/>
    </row>
    <row r="408" spans="2:9" s="31" customFormat="1">
      <c r="B408" s="301">
        <f>+B407+0.01</f>
        <v>1.02</v>
      </c>
      <c r="C408" s="233" t="s">
        <v>1602</v>
      </c>
      <c r="D408" s="16">
        <v>7</v>
      </c>
      <c r="E408" s="20" t="s">
        <v>15</v>
      </c>
      <c r="F408" s="113"/>
      <c r="G408" s="14">
        <f t="shared" si="66"/>
        <v>0</v>
      </c>
      <c r="H408" s="569"/>
      <c r="I408" s="28"/>
    </row>
    <row r="409" spans="2:9" s="31" customFormat="1">
      <c r="B409" s="301">
        <f t="shared" ref="B409" si="71">+B408+0.01</f>
        <v>1.03</v>
      </c>
      <c r="C409" s="233" t="s">
        <v>972</v>
      </c>
      <c r="D409" s="16">
        <v>4</v>
      </c>
      <c r="E409" s="20" t="s">
        <v>13</v>
      </c>
      <c r="F409" s="113"/>
      <c r="G409" s="14">
        <f t="shared" si="66"/>
        <v>0</v>
      </c>
      <c r="H409" s="569"/>
      <c r="I409" s="28"/>
    </row>
    <row r="410" spans="2:9" s="31" customFormat="1">
      <c r="B410" s="445">
        <v>2</v>
      </c>
      <c r="C410" s="295" t="s">
        <v>1285</v>
      </c>
      <c r="D410" s="16"/>
      <c r="E410" s="296"/>
      <c r="F410" s="113"/>
      <c r="G410" s="14"/>
      <c r="H410" s="569"/>
      <c r="I410" s="28"/>
    </row>
    <row r="411" spans="2:9" s="31" customFormat="1" ht="37.5">
      <c r="B411" s="301">
        <f>+B410+0.01</f>
        <v>2.0099999999999998</v>
      </c>
      <c r="C411" s="304" t="s">
        <v>348</v>
      </c>
      <c r="D411" s="16">
        <v>9</v>
      </c>
      <c r="E411" s="20" t="s">
        <v>13</v>
      </c>
      <c r="F411" s="113"/>
      <c r="G411" s="14">
        <f t="shared" si="66"/>
        <v>0</v>
      </c>
      <c r="H411" s="569"/>
      <c r="I411" s="28"/>
    </row>
    <row r="412" spans="2:9" s="31" customFormat="1" ht="37.5">
      <c r="B412" s="301">
        <f>+B411+0.01</f>
        <v>2.0199999999999996</v>
      </c>
      <c r="C412" s="304" t="s">
        <v>349</v>
      </c>
      <c r="D412" s="16">
        <v>3</v>
      </c>
      <c r="E412" s="20" t="s">
        <v>13</v>
      </c>
      <c r="F412" s="113"/>
      <c r="G412" s="14">
        <f t="shared" si="66"/>
        <v>0</v>
      </c>
      <c r="H412" s="569"/>
      <c r="I412" s="28"/>
    </row>
    <row r="413" spans="2:9" s="31" customFormat="1">
      <c r="B413" s="445">
        <v>3</v>
      </c>
      <c r="C413" s="305" t="s">
        <v>0</v>
      </c>
      <c r="D413" s="16"/>
      <c r="E413" s="306"/>
      <c r="F413" s="113"/>
      <c r="G413" s="14">
        <f t="shared" si="66"/>
        <v>0</v>
      </c>
      <c r="H413" s="569"/>
      <c r="I413" s="28"/>
    </row>
    <row r="414" spans="2:9" s="31" customFormat="1">
      <c r="B414" s="301">
        <f>+B413+0.01</f>
        <v>3.01</v>
      </c>
      <c r="C414" s="233" t="s">
        <v>307</v>
      </c>
      <c r="D414" s="16">
        <v>2111.35</v>
      </c>
      <c r="E414" s="20" t="s">
        <v>15</v>
      </c>
      <c r="F414" s="113"/>
      <c r="G414" s="14">
        <f t="shared" si="66"/>
        <v>0</v>
      </c>
      <c r="H414" s="569"/>
      <c r="I414" s="28"/>
    </row>
    <row r="415" spans="2:9" s="31" customFormat="1">
      <c r="B415" s="301">
        <f t="shared" ref="B415:B416" si="72">+B414+0.01</f>
        <v>3.0199999999999996</v>
      </c>
      <c r="C415" s="233" t="s">
        <v>274</v>
      </c>
      <c r="D415" s="16">
        <v>1872.35</v>
      </c>
      <c r="E415" s="20" t="s">
        <v>15</v>
      </c>
      <c r="F415" s="113"/>
      <c r="G415" s="14">
        <f t="shared" si="66"/>
        <v>0</v>
      </c>
      <c r="H415" s="569"/>
      <c r="I415" s="28"/>
    </row>
    <row r="416" spans="2:9" s="31" customFormat="1">
      <c r="B416" s="301">
        <f t="shared" si="72"/>
        <v>3.0299999999999994</v>
      </c>
      <c r="C416" s="233" t="s">
        <v>275</v>
      </c>
      <c r="D416" s="16">
        <f>84+17+43</f>
        <v>144</v>
      </c>
      <c r="E416" s="20" t="s">
        <v>13</v>
      </c>
      <c r="F416" s="113"/>
      <c r="G416" s="14">
        <f t="shared" si="66"/>
        <v>0</v>
      </c>
      <c r="H416" s="569"/>
      <c r="I416" s="28"/>
    </row>
    <row r="417" spans="2:9" s="31" customFormat="1" ht="19.5" thickBot="1">
      <c r="B417" s="301"/>
      <c r="C417" s="448"/>
      <c r="D417" s="16"/>
      <c r="E417" s="296"/>
      <c r="F417" s="113"/>
      <c r="G417" s="14"/>
      <c r="H417" s="569">
        <f>SUM(G407:G416)</f>
        <v>0</v>
      </c>
      <c r="I417" s="28"/>
    </row>
    <row r="418" spans="2:9" s="31" customFormat="1" ht="19.5" thickBot="1">
      <c r="B418" s="577"/>
      <c r="C418" s="307" t="s">
        <v>1286</v>
      </c>
      <c r="D418" s="138"/>
      <c r="E418" s="296"/>
      <c r="F418" s="113"/>
      <c r="G418" s="14"/>
      <c r="H418" s="569"/>
      <c r="I418" s="28"/>
    </row>
    <row r="419" spans="2:9" s="31" customFormat="1">
      <c r="B419" s="301"/>
      <c r="C419" s="449"/>
      <c r="D419" s="16"/>
      <c r="E419" s="296"/>
      <c r="F419" s="113"/>
      <c r="G419" s="14"/>
      <c r="H419" s="569"/>
      <c r="I419" s="28"/>
    </row>
    <row r="420" spans="2:9" s="31" customFormat="1">
      <c r="B420" s="445">
        <v>1</v>
      </c>
      <c r="C420" s="22" t="s">
        <v>1287</v>
      </c>
      <c r="D420" s="16"/>
      <c r="E420" s="20" t="s">
        <v>140</v>
      </c>
      <c r="F420" s="113"/>
      <c r="G420" s="14"/>
      <c r="H420" s="569"/>
      <c r="I420" s="28"/>
    </row>
    <row r="421" spans="2:9" s="31" customFormat="1" ht="37.5">
      <c r="B421" s="301">
        <f>+B420+0.01</f>
        <v>1.01</v>
      </c>
      <c r="C421" s="18" t="s">
        <v>271</v>
      </c>
      <c r="D421" s="16">
        <v>13</v>
      </c>
      <c r="E421" s="20" t="s">
        <v>13</v>
      </c>
      <c r="F421" s="113"/>
      <c r="G421" s="14">
        <f t="shared" si="66"/>
        <v>0</v>
      </c>
      <c r="H421" s="569"/>
      <c r="I421" s="28"/>
    </row>
    <row r="422" spans="2:9" s="31" customFormat="1" ht="37.5">
      <c r="B422" s="301">
        <f t="shared" ref="B422:B430" si="73">+B421+0.01</f>
        <v>1.02</v>
      </c>
      <c r="C422" s="18" t="s">
        <v>267</v>
      </c>
      <c r="D422" s="16">
        <v>47</v>
      </c>
      <c r="E422" s="20" t="s">
        <v>13</v>
      </c>
      <c r="F422" s="113"/>
      <c r="G422" s="14">
        <f t="shared" si="66"/>
        <v>0</v>
      </c>
      <c r="H422" s="569"/>
      <c r="I422" s="28"/>
    </row>
    <row r="423" spans="2:9" s="31" customFormat="1" ht="37.5">
      <c r="B423" s="301">
        <f t="shared" si="73"/>
        <v>1.03</v>
      </c>
      <c r="C423" s="18" t="s">
        <v>973</v>
      </c>
      <c r="D423" s="16">
        <v>2</v>
      </c>
      <c r="E423" s="20" t="s">
        <v>13</v>
      </c>
      <c r="F423" s="113"/>
      <c r="G423" s="14">
        <f t="shared" si="66"/>
        <v>0</v>
      </c>
      <c r="H423" s="569"/>
      <c r="I423" s="28"/>
    </row>
    <row r="424" spans="2:9" s="31" customFormat="1" ht="37.5">
      <c r="B424" s="301">
        <f t="shared" si="73"/>
        <v>1.04</v>
      </c>
      <c r="C424" s="18" t="s">
        <v>974</v>
      </c>
      <c r="D424" s="16">
        <f>100+4</f>
        <v>104</v>
      </c>
      <c r="E424" s="20" t="s">
        <v>13</v>
      </c>
      <c r="F424" s="113"/>
      <c r="G424" s="14">
        <f t="shared" si="66"/>
        <v>0</v>
      </c>
      <c r="H424" s="569"/>
      <c r="I424" s="28"/>
    </row>
    <row r="425" spans="2:9" s="31" customFormat="1" ht="37.5">
      <c r="B425" s="301">
        <f t="shared" si="73"/>
        <v>1.05</v>
      </c>
      <c r="C425" s="18" t="s">
        <v>1288</v>
      </c>
      <c r="D425" s="16">
        <v>6</v>
      </c>
      <c r="E425" s="20" t="s">
        <v>13</v>
      </c>
      <c r="F425" s="113"/>
      <c r="G425" s="14">
        <f t="shared" si="66"/>
        <v>0</v>
      </c>
      <c r="H425" s="569"/>
      <c r="I425" s="28"/>
    </row>
    <row r="426" spans="2:9" s="31" customFormat="1" ht="37.5">
      <c r="B426" s="301">
        <f t="shared" si="73"/>
        <v>1.06</v>
      </c>
      <c r="C426" s="18" t="s">
        <v>268</v>
      </c>
      <c r="D426" s="16">
        <v>3</v>
      </c>
      <c r="E426" s="20" t="s">
        <v>13</v>
      </c>
      <c r="F426" s="113"/>
      <c r="G426" s="14">
        <f t="shared" si="66"/>
        <v>0</v>
      </c>
      <c r="H426" s="569"/>
      <c r="I426" s="28"/>
    </row>
    <row r="427" spans="2:9" s="31" customFormat="1" ht="37.5">
      <c r="B427" s="301">
        <f t="shared" si="73"/>
        <v>1.07</v>
      </c>
      <c r="C427" s="18" t="s">
        <v>269</v>
      </c>
      <c r="D427" s="16">
        <v>8</v>
      </c>
      <c r="E427" s="20" t="s">
        <v>13</v>
      </c>
      <c r="F427" s="113"/>
      <c r="G427" s="14">
        <f t="shared" si="66"/>
        <v>0</v>
      </c>
      <c r="H427" s="569"/>
      <c r="I427" s="28"/>
    </row>
    <row r="428" spans="2:9" s="31" customFormat="1">
      <c r="B428" s="301">
        <f t="shared" si="73"/>
        <v>1.08</v>
      </c>
      <c r="C428" s="18" t="s">
        <v>1289</v>
      </c>
      <c r="D428" s="16">
        <v>1</v>
      </c>
      <c r="E428" s="20" t="s">
        <v>13</v>
      </c>
      <c r="F428" s="113"/>
      <c r="G428" s="14">
        <f t="shared" si="66"/>
        <v>0</v>
      </c>
      <c r="H428" s="569"/>
      <c r="I428" s="28"/>
    </row>
    <row r="429" spans="2:9" s="31" customFormat="1" ht="37.5">
      <c r="B429" s="301">
        <f t="shared" si="73"/>
        <v>1.0900000000000001</v>
      </c>
      <c r="C429" s="18" t="s">
        <v>270</v>
      </c>
      <c r="D429" s="16">
        <v>18</v>
      </c>
      <c r="E429" s="20" t="s">
        <v>13</v>
      </c>
      <c r="F429" s="113"/>
      <c r="G429" s="14">
        <f t="shared" si="66"/>
        <v>0</v>
      </c>
      <c r="H429" s="569"/>
      <c r="I429" s="28"/>
    </row>
    <row r="430" spans="2:9" s="31" customFormat="1">
      <c r="B430" s="301">
        <f t="shared" si="73"/>
        <v>1.1000000000000001</v>
      </c>
      <c r="C430" s="18" t="s">
        <v>1290</v>
      </c>
      <c r="D430" s="16">
        <v>3</v>
      </c>
      <c r="E430" s="20" t="s">
        <v>13</v>
      </c>
      <c r="F430" s="113"/>
      <c r="G430" s="14">
        <f t="shared" ref="G430:G449" si="74">ROUND(F430*D430,2)</f>
        <v>0</v>
      </c>
      <c r="H430" s="569"/>
      <c r="I430" s="28"/>
    </row>
    <row r="431" spans="2:9" s="31" customFormat="1">
      <c r="B431" s="301"/>
      <c r="C431" s="18"/>
      <c r="D431" s="16"/>
      <c r="E431" s="20"/>
      <c r="F431" s="113"/>
      <c r="G431" s="14"/>
      <c r="H431" s="569">
        <f>SUM(G421:G430)</f>
        <v>0</v>
      </c>
      <c r="I431" s="28"/>
    </row>
    <row r="432" spans="2:9" s="31" customFormat="1">
      <c r="B432" s="445">
        <v>2</v>
      </c>
      <c r="C432" s="295" t="s">
        <v>1291</v>
      </c>
      <c r="D432" s="16"/>
      <c r="E432" s="296"/>
      <c r="F432" s="113"/>
      <c r="G432" s="14"/>
      <c r="H432" s="569"/>
      <c r="I432" s="28"/>
    </row>
    <row r="433" spans="2:9" s="31" customFormat="1">
      <c r="B433" s="301">
        <f>+B432+0.01</f>
        <v>2.0099999999999998</v>
      </c>
      <c r="C433" s="233" t="s">
        <v>320</v>
      </c>
      <c r="D433" s="16">
        <v>60</v>
      </c>
      <c r="E433" s="20" t="s">
        <v>13</v>
      </c>
      <c r="F433" s="113"/>
      <c r="G433" s="14">
        <f t="shared" si="74"/>
        <v>0</v>
      </c>
      <c r="H433" s="569"/>
      <c r="I433" s="28"/>
    </row>
    <row r="434" spans="2:9" s="31" customFormat="1">
      <c r="B434" s="301">
        <f t="shared" ref="B434:B439" si="75">+B433+0.01</f>
        <v>2.0199999999999996</v>
      </c>
      <c r="C434" s="233" t="s">
        <v>319</v>
      </c>
      <c r="D434" s="16">
        <v>106</v>
      </c>
      <c r="E434" s="20" t="s">
        <v>13</v>
      </c>
      <c r="F434" s="113"/>
      <c r="G434" s="14">
        <f t="shared" si="74"/>
        <v>0</v>
      </c>
      <c r="H434" s="569"/>
      <c r="I434" s="28"/>
    </row>
    <row r="435" spans="2:9" s="31" customFormat="1">
      <c r="B435" s="301">
        <f t="shared" si="75"/>
        <v>2.0299999999999994</v>
      </c>
      <c r="C435" s="233" t="s">
        <v>318</v>
      </c>
      <c r="D435" s="16">
        <v>6</v>
      </c>
      <c r="E435" s="20" t="s">
        <v>13</v>
      </c>
      <c r="F435" s="113"/>
      <c r="G435" s="14">
        <f t="shared" si="74"/>
        <v>0</v>
      </c>
      <c r="H435" s="569"/>
      <c r="I435" s="28"/>
    </row>
    <row r="436" spans="2:9" s="31" customFormat="1">
      <c r="B436" s="301">
        <f t="shared" si="75"/>
        <v>2.0399999999999991</v>
      </c>
      <c r="C436" s="233" t="s">
        <v>273</v>
      </c>
      <c r="D436" s="16">
        <v>18</v>
      </c>
      <c r="E436" s="20" t="s">
        <v>13</v>
      </c>
      <c r="F436" s="113"/>
      <c r="G436" s="14">
        <f t="shared" si="74"/>
        <v>0</v>
      </c>
      <c r="H436" s="569"/>
      <c r="I436" s="28"/>
    </row>
    <row r="437" spans="2:9" s="31" customFormat="1" ht="37.5">
      <c r="B437" s="301">
        <f t="shared" si="75"/>
        <v>2.0499999999999989</v>
      </c>
      <c r="C437" s="95" t="s">
        <v>399</v>
      </c>
      <c r="D437" s="308">
        <v>6</v>
      </c>
      <c r="E437" s="20" t="s">
        <v>13</v>
      </c>
      <c r="F437" s="113"/>
      <c r="G437" s="113">
        <f t="shared" si="74"/>
        <v>0</v>
      </c>
      <c r="H437" s="569"/>
      <c r="I437" s="28"/>
    </row>
    <row r="438" spans="2:9" s="31" customFormat="1" ht="37.5">
      <c r="B438" s="301">
        <f t="shared" si="75"/>
        <v>2.0599999999999987</v>
      </c>
      <c r="C438" s="95" t="s">
        <v>1292</v>
      </c>
      <c r="D438" s="308">
        <v>6</v>
      </c>
      <c r="E438" s="20" t="s">
        <v>13</v>
      </c>
      <c r="F438" s="113"/>
      <c r="G438" s="113">
        <f t="shared" si="74"/>
        <v>0</v>
      </c>
      <c r="H438" s="569"/>
      <c r="I438" s="28"/>
    </row>
    <row r="439" spans="2:9" s="31" customFormat="1" ht="37.5">
      <c r="B439" s="301">
        <f t="shared" si="75"/>
        <v>2.0699999999999985</v>
      </c>
      <c r="C439" s="95" t="s">
        <v>975</v>
      </c>
      <c r="D439" s="308">
        <v>6</v>
      </c>
      <c r="E439" s="20" t="s">
        <v>13</v>
      </c>
      <c r="F439" s="113"/>
      <c r="G439" s="113">
        <f t="shared" si="74"/>
        <v>0</v>
      </c>
      <c r="H439" s="569"/>
      <c r="I439" s="28"/>
    </row>
    <row r="440" spans="2:9" s="31" customFormat="1" ht="19.5" thickBot="1">
      <c r="B440" s="301"/>
      <c r="C440" s="448"/>
      <c r="D440" s="16"/>
      <c r="E440" s="296"/>
      <c r="F440" s="113"/>
      <c r="G440" s="14"/>
      <c r="H440" s="569">
        <f>SUM(G433:G439)</f>
        <v>0</v>
      </c>
      <c r="I440" s="28"/>
    </row>
    <row r="441" spans="2:9" s="31" customFormat="1" ht="19.5" thickBot="1">
      <c r="B441" s="577"/>
      <c r="C441" s="97" t="s">
        <v>166</v>
      </c>
      <c r="D441" s="319"/>
      <c r="E441" s="86"/>
      <c r="F441" s="113"/>
      <c r="G441" s="14"/>
      <c r="H441" s="569"/>
      <c r="I441" s="28"/>
    </row>
    <row r="442" spans="2:9" s="31" customFormat="1">
      <c r="B442" s="301"/>
      <c r="C442" s="105"/>
      <c r="D442" s="291"/>
      <c r="E442" s="86"/>
      <c r="F442" s="113"/>
      <c r="G442" s="14"/>
      <c r="H442" s="569"/>
      <c r="I442" s="28"/>
    </row>
    <row r="443" spans="2:9" s="31" customFormat="1">
      <c r="B443" s="445">
        <v>1</v>
      </c>
      <c r="C443" s="309" t="s">
        <v>1293</v>
      </c>
      <c r="D443" s="310"/>
      <c r="E443" s="311"/>
      <c r="F443" s="113"/>
      <c r="G443" s="14"/>
      <c r="H443" s="569"/>
      <c r="I443" s="28"/>
    </row>
    <row r="444" spans="2:9" s="31" customFormat="1" ht="37.5">
      <c r="B444" s="301">
        <f>+B443+0.01</f>
        <v>1.01</v>
      </c>
      <c r="C444" s="312" t="s">
        <v>1816</v>
      </c>
      <c r="D444" s="310">
        <v>2</v>
      </c>
      <c r="E444" s="20" t="s">
        <v>13</v>
      </c>
      <c r="F444" s="310"/>
      <c r="G444" s="14">
        <f t="shared" si="74"/>
        <v>0</v>
      </c>
      <c r="H444" s="569"/>
      <c r="I444" s="28"/>
    </row>
    <row r="445" spans="2:9" s="31" customFormat="1" ht="37.5">
      <c r="B445" s="301">
        <f t="shared" ref="B445:B447" si="76">+B444+0.01</f>
        <v>1.02</v>
      </c>
      <c r="C445" s="312" t="s">
        <v>1158</v>
      </c>
      <c r="D445" s="310">
        <v>1</v>
      </c>
      <c r="E445" s="20" t="s">
        <v>13</v>
      </c>
      <c r="F445" s="310"/>
      <c r="G445" s="14">
        <f t="shared" si="74"/>
        <v>0</v>
      </c>
      <c r="H445" s="569"/>
      <c r="I445" s="28"/>
    </row>
    <row r="446" spans="2:9" s="31" customFormat="1">
      <c r="B446" s="301">
        <f t="shared" si="76"/>
        <v>1.03</v>
      </c>
      <c r="C446" s="312" t="s">
        <v>1159</v>
      </c>
      <c r="D446" s="310">
        <v>1</v>
      </c>
      <c r="E446" s="311" t="s">
        <v>28</v>
      </c>
      <c r="F446" s="310"/>
      <c r="G446" s="14">
        <f t="shared" si="74"/>
        <v>0</v>
      </c>
      <c r="H446" s="569"/>
      <c r="I446" s="28"/>
    </row>
    <row r="447" spans="2:9" s="31" customFormat="1">
      <c r="B447" s="301">
        <f t="shared" si="76"/>
        <v>1.04</v>
      </c>
      <c r="C447" s="312" t="s">
        <v>1160</v>
      </c>
      <c r="D447" s="310">
        <v>1</v>
      </c>
      <c r="E447" s="311" t="s">
        <v>28</v>
      </c>
      <c r="F447" s="310"/>
      <c r="G447" s="14">
        <f t="shared" si="74"/>
        <v>0</v>
      </c>
      <c r="H447" s="569"/>
      <c r="I447" s="28"/>
    </row>
    <row r="448" spans="2:9" s="31" customFormat="1">
      <c r="B448" s="445">
        <v>2</v>
      </c>
      <c r="C448" s="22" t="s">
        <v>1299</v>
      </c>
      <c r="D448" s="16"/>
      <c r="E448" s="20" t="s">
        <v>140</v>
      </c>
      <c r="F448" s="113"/>
      <c r="G448" s="14"/>
      <c r="H448" s="569"/>
      <c r="I448" s="28"/>
    </row>
    <row r="449" spans="2:9" s="31" customFormat="1" ht="56.25">
      <c r="B449" s="301">
        <f>+B448+0.01</f>
        <v>2.0099999999999998</v>
      </c>
      <c r="C449" s="18" t="s">
        <v>1163</v>
      </c>
      <c r="D449" s="16">
        <v>12</v>
      </c>
      <c r="E449" s="20" t="s">
        <v>13</v>
      </c>
      <c r="F449" s="16"/>
      <c r="G449" s="14">
        <f t="shared" si="74"/>
        <v>0</v>
      </c>
      <c r="H449" s="569"/>
      <c r="I449" s="28"/>
    </row>
    <row r="450" spans="2:9" s="31" customFormat="1" ht="19.5" thickBot="1">
      <c r="B450" s="301"/>
      <c r="C450" s="448"/>
      <c r="D450" s="16"/>
      <c r="E450" s="296"/>
      <c r="F450" s="113"/>
      <c r="G450" s="113"/>
      <c r="H450" s="569">
        <f>SUM(G443:G449)</f>
        <v>0</v>
      </c>
      <c r="I450" s="28"/>
    </row>
    <row r="451" spans="2:9" s="31" customFormat="1" ht="19.5" thickBot="1">
      <c r="B451" s="577"/>
      <c r="C451" s="97" t="s">
        <v>339</v>
      </c>
      <c r="D451" s="138"/>
      <c r="E451" s="296"/>
      <c r="F451" s="113"/>
      <c r="G451" s="113"/>
      <c r="H451" s="569"/>
      <c r="I451" s="28"/>
    </row>
    <row r="452" spans="2:9" s="31" customFormat="1">
      <c r="B452" s="301"/>
      <c r="C452" s="87"/>
      <c r="D452" s="16"/>
      <c r="E452" s="296"/>
      <c r="F452" s="113"/>
      <c r="G452" s="113"/>
      <c r="H452" s="569"/>
      <c r="I452" s="28"/>
    </row>
    <row r="453" spans="2:9" s="31" customFormat="1" ht="37.5">
      <c r="B453" s="92">
        <v>1</v>
      </c>
      <c r="C453" s="93" t="s">
        <v>177</v>
      </c>
      <c r="D453" s="294"/>
      <c r="E453" s="94"/>
      <c r="F453" s="16"/>
      <c r="G453" s="14"/>
      <c r="H453" s="110"/>
      <c r="I453" s="28"/>
    </row>
    <row r="454" spans="2:9" s="31" customFormat="1">
      <c r="B454" s="301">
        <f t="shared" ref="B454:B461" si="77">+B453+0.01</f>
        <v>1.01</v>
      </c>
      <c r="C454" s="95" t="s">
        <v>981</v>
      </c>
      <c r="D454" s="291">
        <v>4</v>
      </c>
      <c r="E454" s="86" t="s">
        <v>13</v>
      </c>
      <c r="F454" s="16"/>
      <c r="G454" s="14">
        <f t="shared" ref="G454:G519" si="78">ROUND(F454*D454,2)</f>
        <v>0</v>
      </c>
      <c r="H454" s="110"/>
      <c r="I454" s="28"/>
    </row>
    <row r="455" spans="2:9" s="31" customFormat="1">
      <c r="B455" s="301">
        <f t="shared" si="77"/>
        <v>1.02</v>
      </c>
      <c r="C455" s="95" t="s">
        <v>276</v>
      </c>
      <c r="D455" s="291">
        <v>4</v>
      </c>
      <c r="E455" s="86" t="s">
        <v>13</v>
      </c>
      <c r="F455" s="16"/>
      <c r="G455" s="14">
        <f t="shared" si="78"/>
        <v>0</v>
      </c>
      <c r="H455" s="110"/>
      <c r="I455" s="28"/>
    </row>
    <row r="456" spans="2:9" s="31" customFormat="1">
      <c r="B456" s="301">
        <f t="shared" si="77"/>
        <v>1.03</v>
      </c>
      <c r="C456" s="95" t="s">
        <v>277</v>
      </c>
      <c r="D456" s="291">
        <v>4</v>
      </c>
      <c r="E456" s="86" t="s">
        <v>13</v>
      </c>
      <c r="F456" s="16"/>
      <c r="G456" s="14">
        <f t="shared" si="78"/>
        <v>0</v>
      </c>
      <c r="H456" s="110"/>
      <c r="I456" s="28"/>
    </row>
    <row r="457" spans="2:9" s="31" customFormat="1">
      <c r="B457" s="301">
        <f t="shared" si="77"/>
        <v>1.04</v>
      </c>
      <c r="C457" s="95" t="s">
        <v>278</v>
      </c>
      <c r="D457" s="291">
        <v>4</v>
      </c>
      <c r="E457" s="86" t="s">
        <v>13</v>
      </c>
      <c r="F457" s="16"/>
      <c r="G457" s="14">
        <f t="shared" si="78"/>
        <v>0</v>
      </c>
      <c r="H457" s="110"/>
      <c r="I457" s="28"/>
    </row>
    <row r="458" spans="2:9" s="31" customFormat="1">
      <c r="B458" s="301">
        <f t="shared" si="77"/>
        <v>1.05</v>
      </c>
      <c r="C458" s="95" t="s">
        <v>360</v>
      </c>
      <c r="D458" s="291">
        <v>4</v>
      </c>
      <c r="E458" s="86" t="s">
        <v>13</v>
      </c>
      <c r="F458" s="16"/>
      <c r="G458" s="14">
        <f t="shared" si="78"/>
        <v>0</v>
      </c>
      <c r="H458" s="110"/>
      <c r="I458" s="28"/>
    </row>
    <row r="459" spans="2:9" s="31" customFormat="1">
      <c r="B459" s="301">
        <f t="shared" si="77"/>
        <v>1.06</v>
      </c>
      <c r="C459" s="95" t="s">
        <v>279</v>
      </c>
      <c r="D459" s="291">
        <v>4</v>
      </c>
      <c r="E459" s="86" t="s">
        <v>13</v>
      </c>
      <c r="F459" s="16"/>
      <c r="G459" s="14">
        <f t="shared" si="78"/>
        <v>0</v>
      </c>
      <c r="H459" s="110"/>
      <c r="I459" s="28"/>
    </row>
    <row r="460" spans="2:9" s="31" customFormat="1">
      <c r="B460" s="301">
        <f t="shared" si="77"/>
        <v>1.07</v>
      </c>
      <c r="C460" s="95" t="s">
        <v>178</v>
      </c>
      <c r="D460" s="291">
        <v>4</v>
      </c>
      <c r="E460" s="86" t="s">
        <v>13</v>
      </c>
      <c r="F460" s="16"/>
      <c r="G460" s="14">
        <f t="shared" si="78"/>
        <v>0</v>
      </c>
      <c r="H460" s="110"/>
      <c r="I460" s="28"/>
    </row>
    <row r="461" spans="2:9" s="31" customFormat="1">
      <c r="B461" s="301">
        <f t="shared" si="77"/>
        <v>1.08</v>
      </c>
      <c r="C461" s="95" t="s">
        <v>34</v>
      </c>
      <c r="D461" s="291">
        <v>1</v>
      </c>
      <c r="E461" s="86" t="s">
        <v>28</v>
      </c>
      <c r="F461" s="16"/>
      <c r="G461" s="14">
        <f t="shared" si="78"/>
        <v>0</v>
      </c>
      <c r="H461" s="110"/>
      <c r="I461" s="28"/>
    </row>
    <row r="462" spans="2:9" s="31" customFormat="1">
      <c r="B462" s="96"/>
      <c r="C462" s="95"/>
      <c r="D462" s="291"/>
      <c r="E462" s="86"/>
      <c r="F462" s="16"/>
      <c r="G462" s="14"/>
      <c r="H462" s="110">
        <f>SUM(G454:G461)</f>
        <v>0</v>
      </c>
      <c r="I462" s="28"/>
    </row>
    <row r="463" spans="2:9" s="31" customFormat="1" ht="56.25">
      <c r="B463" s="92">
        <v>2</v>
      </c>
      <c r="C463" s="93" t="s">
        <v>179</v>
      </c>
      <c r="D463" s="294"/>
      <c r="E463" s="94"/>
      <c r="F463" s="16"/>
      <c r="G463" s="14"/>
      <c r="H463" s="110"/>
      <c r="I463" s="28"/>
    </row>
    <row r="464" spans="2:9" s="31" customFormat="1">
      <c r="B464" s="301">
        <f t="shared" ref="B464:B470" si="79">+B463+0.01</f>
        <v>2.0099999999999998</v>
      </c>
      <c r="C464" s="95" t="s">
        <v>180</v>
      </c>
      <c r="D464" s="291">
        <v>3</v>
      </c>
      <c r="E464" s="86" t="s">
        <v>15</v>
      </c>
      <c r="F464" s="16"/>
      <c r="G464" s="14">
        <f t="shared" si="78"/>
        <v>0</v>
      </c>
      <c r="H464" s="110"/>
      <c r="I464" s="28"/>
    </row>
    <row r="465" spans="2:9" s="31" customFormat="1">
      <c r="B465" s="301">
        <f t="shared" si="79"/>
        <v>2.0199999999999996</v>
      </c>
      <c r="C465" s="95" t="s">
        <v>1166</v>
      </c>
      <c r="D465" s="272">
        <v>1</v>
      </c>
      <c r="E465" s="86" t="s">
        <v>13</v>
      </c>
      <c r="F465" s="236"/>
      <c r="G465" s="14">
        <f>+ROUND(F465*D465,2)</f>
        <v>0</v>
      </c>
      <c r="H465" s="110"/>
      <c r="I465" s="28"/>
    </row>
    <row r="466" spans="2:9" s="31" customFormat="1">
      <c r="B466" s="301">
        <f t="shared" si="79"/>
        <v>2.0299999999999994</v>
      </c>
      <c r="C466" s="95" t="s">
        <v>1167</v>
      </c>
      <c r="D466" s="272">
        <v>9</v>
      </c>
      <c r="E466" s="86" t="s">
        <v>15</v>
      </c>
      <c r="F466" s="236"/>
      <c r="G466" s="14">
        <f>+ROUND(F466*D466,2)</f>
        <v>0</v>
      </c>
      <c r="H466" s="110"/>
      <c r="I466" s="28"/>
    </row>
    <row r="467" spans="2:9" s="31" customFormat="1">
      <c r="B467" s="301">
        <f t="shared" si="79"/>
        <v>2.0399999999999991</v>
      </c>
      <c r="C467" s="280" t="s">
        <v>1168</v>
      </c>
      <c r="D467" s="272">
        <v>2</v>
      </c>
      <c r="E467" s="86" t="s">
        <v>13</v>
      </c>
      <c r="F467" s="236"/>
      <c r="G467" s="14">
        <f>+ROUND(F467*D467,2)</f>
        <v>0</v>
      </c>
      <c r="H467" s="110"/>
      <c r="I467" s="28"/>
    </row>
    <row r="468" spans="2:9" s="31" customFormat="1">
      <c r="B468" s="301">
        <f t="shared" si="79"/>
        <v>2.0499999999999989</v>
      </c>
      <c r="C468" s="280" t="s">
        <v>1169</v>
      </c>
      <c r="D468" s="281">
        <v>2</v>
      </c>
      <c r="E468" s="282" t="s">
        <v>13</v>
      </c>
      <c r="F468" s="236"/>
      <c r="G468" s="14">
        <f>+ROUND(F468*D468,2)</f>
        <v>0</v>
      </c>
      <c r="H468" s="110"/>
      <c r="I468" s="28"/>
    </row>
    <row r="469" spans="2:9" s="31" customFormat="1">
      <c r="B469" s="301">
        <f t="shared" si="79"/>
        <v>2.0599999999999987</v>
      </c>
      <c r="C469" s="280" t="s">
        <v>1170</v>
      </c>
      <c r="D469" s="281">
        <v>1</v>
      </c>
      <c r="E469" s="282" t="s">
        <v>13</v>
      </c>
      <c r="F469" s="236"/>
      <c r="G469" s="14">
        <f>+ROUND(F469*D469,2)</f>
        <v>0</v>
      </c>
      <c r="H469" s="110"/>
      <c r="I469" s="28"/>
    </row>
    <row r="470" spans="2:9" s="31" customFormat="1">
      <c r="B470" s="301">
        <f t="shared" si="79"/>
        <v>2.0699999999999985</v>
      </c>
      <c r="C470" s="95" t="s">
        <v>34</v>
      </c>
      <c r="D470" s="291">
        <v>1</v>
      </c>
      <c r="E470" s="86" t="s">
        <v>28</v>
      </c>
      <c r="F470" s="16"/>
      <c r="G470" s="14">
        <f t="shared" si="78"/>
        <v>0</v>
      </c>
      <c r="H470" s="110"/>
      <c r="I470" s="28"/>
    </row>
    <row r="471" spans="2:9" s="31" customFormat="1">
      <c r="B471" s="92"/>
      <c r="C471" s="93"/>
      <c r="D471" s="94"/>
      <c r="E471" s="94"/>
      <c r="F471" s="16"/>
      <c r="G471" s="14"/>
      <c r="H471" s="110">
        <f>SUM(G464:G470)</f>
        <v>0</v>
      </c>
      <c r="I471" s="28"/>
    </row>
    <row r="472" spans="2:9" s="31" customFormat="1">
      <c r="B472" s="92">
        <v>3</v>
      </c>
      <c r="C472" s="93" t="s">
        <v>280</v>
      </c>
      <c r="D472" s="94"/>
      <c r="E472" s="94"/>
      <c r="F472" s="16"/>
      <c r="G472" s="14"/>
      <c r="H472" s="110"/>
      <c r="I472" s="28"/>
    </row>
    <row r="473" spans="2:9" s="31" customFormat="1">
      <c r="B473" s="301">
        <f t="shared" ref="B473:B486" si="80">+B472+0.01</f>
        <v>3.01</v>
      </c>
      <c r="C473" s="95" t="s">
        <v>361</v>
      </c>
      <c r="D473" s="291">
        <v>30</v>
      </c>
      <c r="E473" s="86" t="s">
        <v>15</v>
      </c>
      <c r="F473" s="16"/>
      <c r="G473" s="14">
        <f t="shared" si="78"/>
        <v>0</v>
      </c>
      <c r="H473" s="110"/>
      <c r="I473" s="28"/>
    </row>
    <row r="474" spans="2:9" s="31" customFormat="1">
      <c r="B474" s="301">
        <f t="shared" si="80"/>
        <v>3.0199999999999996</v>
      </c>
      <c r="C474" s="95" t="s">
        <v>181</v>
      </c>
      <c r="D474" s="291">
        <v>1</v>
      </c>
      <c r="E474" s="86" t="s">
        <v>13</v>
      </c>
      <c r="F474" s="16"/>
      <c r="G474" s="14">
        <f t="shared" si="78"/>
        <v>0</v>
      </c>
      <c r="H474" s="110"/>
      <c r="I474" s="28"/>
    </row>
    <row r="475" spans="2:9" s="31" customFormat="1">
      <c r="B475" s="301">
        <f t="shared" si="80"/>
        <v>3.0299999999999994</v>
      </c>
      <c r="C475" s="95" t="s">
        <v>281</v>
      </c>
      <c r="D475" s="291">
        <v>1</v>
      </c>
      <c r="E475" s="86" t="s">
        <v>13</v>
      </c>
      <c r="F475" s="16"/>
      <c r="G475" s="14">
        <f t="shared" si="78"/>
        <v>0</v>
      </c>
      <c r="H475" s="110"/>
      <c r="I475" s="28"/>
    </row>
    <row r="476" spans="2:9" s="31" customFormat="1">
      <c r="B476" s="301">
        <f t="shared" si="80"/>
        <v>3.0399999999999991</v>
      </c>
      <c r="C476" s="95" t="s">
        <v>343</v>
      </c>
      <c r="D476" s="291">
        <v>8.5</v>
      </c>
      <c r="E476" s="86" t="s">
        <v>15</v>
      </c>
      <c r="F476" s="16"/>
      <c r="G476" s="14">
        <f t="shared" si="78"/>
        <v>0</v>
      </c>
      <c r="H476" s="110"/>
      <c r="I476" s="28"/>
    </row>
    <row r="477" spans="2:9" s="31" customFormat="1">
      <c r="B477" s="301">
        <f t="shared" si="80"/>
        <v>3.0499999999999989</v>
      </c>
      <c r="C477" s="95" t="s">
        <v>982</v>
      </c>
      <c r="D477" s="291">
        <v>1</v>
      </c>
      <c r="E477" s="86" t="s">
        <v>13</v>
      </c>
      <c r="F477" s="16"/>
      <c r="G477" s="14">
        <f t="shared" si="78"/>
        <v>0</v>
      </c>
      <c r="H477" s="110"/>
      <c r="I477" s="28"/>
    </row>
    <row r="478" spans="2:9" s="31" customFormat="1">
      <c r="B478" s="301">
        <f t="shared" si="80"/>
        <v>3.0599999999999987</v>
      </c>
      <c r="C478" s="95" t="s">
        <v>282</v>
      </c>
      <c r="D478" s="291">
        <v>6.5</v>
      </c>
      <c r="E478" s="86" t="s">
        <v>15</v>
      </c>
      <c r="F478" s="16"/>
      <c r="G478" s="14">
        <f t="shared" si="78"/>
        <v>0</v>
      </c>
      <c r="H478" s="110"/>
      <c r="I478" s="28"/>
    </row>
    <row r="479" spans="2:9" s="31" customFormat="1" ht="37.5">
      <c r="B479" s="301">
        <f t="shared" si="80"/>
        <v>3.0699999999999985</v>
      </c>
      <c r="C479" s="95" t="s">
        <v>283</v>
      </c>
      <c r="D479" s="291">
        <v>1</v>
      </c>
      <c r="E479" s="86" t="s">
        <v>13</v>
      </c>
      <c r="F479" s="16"/>
      <c r="G479" s="14">
        <f t="shared" si="78"/>
        <v>0</v>
      </c>
      <c r="H479" s="110"/>
      <c r="I479" s="28"/>
    </row>
    <row r="480" spans="2:9" s="31" customFormat="1">
      <c r="B480" s="301">
        <f t="shared" si="80"/>
        <v>3.0799999999999983</v>
      </c>
      <c r="C480" s="95" t="s">
        <v>351</v>
      </c>
      <c r="D480" s="291">
        <v>1</v>
      </c>
      <c r="E480" s="86" t="s">
        <v>13</v>
      </c>
      <c r="F480" s="16"/>
      <c r="G480" s="14">
        <f t="shared" si="78"/>
        <v>0</v>
      </c>
      <c r="H480" s="110"/>
      <c r="I480" s="28"/>
    </row>
    <row r="481" spans="2:9" s="31" customFormat="1">
      <c r="B481" s="301">
        <f t="shared" si="80"/>
        <v>3.0899999999999981</v>
      </c>
      <c r="C481" s="95" t="s">
        <v>284</v>
      </c>
      <c r="D481" s="291">
        <v>1</v>
      </c>
      <c r="E481" s="86" t="s">
        <v>13</v>
      </c>
      <c r="F481" s="16"/>
      <c r="G481" s="14">
        <f t="shared" si="78"/>
        <v>0</v>
      </c>
      <c r="H481" s="110"/>
      <c r="I481" s="28"/>
    </row>
    <row r="482" spans="2:9" s="31" customFormat="1">
      <c r="B482" s="301">
        <f t="shared" si="80"/>
        <v>3.0999999999999979</v>
      </c>
      <c r="C482" s="95" t="s">
        <v>1345</v>
      </c>
      <c r="D482" s="291">
        <v>1</v>
      </c>
      <c r="E482" s="86" t="s">
        <v>13</v>
      </c>
      <c r="F482" s="16"/>
      <c r="G482" s="14">
        <f t="shared" si="78"/>
        <v>0</v>
      </c>
      <c r="H482" s="110"/>
      <c r="I482" s="28"/>
    </row>
    <row r="483" spans="2:9" s="31" customFormat="1">
      <c r="B483" s="301">
        <f t="shared" si="80"/>
        <v>3.1099999999999977</v>
      </c>
      <c r="C483" s="95" t="s">
        <v>983</v>
      </c>
      <c r="D483" s="291">
        <v>1</v>
      </c>
      <c r="E483" s="86" t="s">
        <v>13</v>
      </c>
      <c r="F483" s="16"/>
      <c r="G483" s="14">
        <f t="shared" si="78"/>
        <v>0</v>
      </c>
      <c r="H483" s="110"/>
      <c r="I483" s="28"/>
    </row>
    <row r="484" spans="2:9" s="31" customFormat="1">
      <c r="B484" s="301">
        <f t="shared" si="80"/>
        <v>3.1199999999999974</v>
      </c>
      <c r="C484" s="95" t="s">
        <v>984</v>
      </c>
      <c r="D484" s="291">
        <v>1</v>
      </c>
      <c r="E484" s="86" t="s">
        <v>13</v>
      </c>
      <c r="F484" s="16"/>
      <c r="G484" s="14">
        <f t="shared" si="78"/>
        <v>0</v>
      </c>
      <c r="H484" s="110"/>
      <c r="I484" s="28"/>
    </row>
    <row r="485" spans="2:9" s="31" customFormat="1">
      <c r="B485" s="301">
        <f t="shared" si="80"/>
        <v>3.1299999999999972</v>
      </c>
      <c r="C485" s="95" t="s">
        <v>285</v>
      </c>
      <c r="D485" s="291">
        <v>1</v>
      </c>
      <c r="E485" s="86" t="s">
        <v>13</v>
      </c>
      <c r="F485" s="16"/>
      <c r="G485" s="14">
        <f t="shared" si="78"/>
        <v>0</v>
      </c>
      <c r="H485" s="110"/>
      <c r="I485" s="28"/>
    </row>
    <row r="486" spans="2:9" s="31" customFormat="1">
      <c r="B486" s="301">
        <f t="shared" si="80"/>
        <v>3.139999999999997</v>
      </c>
      <c r="C486" s="95" t="s">
        <v>34</v>
      </c>
      <c r="D486" s="291">
        <v>1</v>
      </c>
      <c r="E486" s="86" t="s">
        <v>28</v>
      </c>
      <c r="F486" s="16"/>
      <c r="G486" s="14">
        <f t="shared" si="78"/>
        <v>0</v>
      </c>
      <c r="H486" s="110"/>
      <c r="I486" s="28"/>
    </row>
    <row r="487" spans="2:9" s="31" customFormat="1">
      <c r="B487" s="92"/>
      <c r="C487" s="93"/>
      <c r="D487" s="94"/>
      <c r="E487" s="94"/>
      <c r="F487" s="16"/>
      <c r="G487" s="14"/>
      <c r="H487" s="110">
        <f>SUM(G473:G486)</f>
        <v>0</v>
      </c>
      <c r="I487" s="28"/>
    </row>
    <row r="488" spans="2:9" s="31" customFormat="1">
      <c r="B488" s="92">
        <v>4</v>
      </c>
      <c r="C488" s="93" t="s">
        <v>1308</v>
      </c>
      <c r="D488" s="94"/>
      <c r="E488" s="94"/>
      <c r="F488" s="16"/>
      <c r="G488" s="14"/>
      <c r="H488" s="110"/>
      <c r="I488" s="28"/>
    </row>
    <row r="489" spans="2:9" s="31" customFormat="1">
      <c r="B489" s="301">
        <f t="shared" ref="B489:B519" si="81">+B488+0.01</f>
        <v>4.01</v>
      </c>
      <c r="C489" s="95" t="s">
        <v>346</v>
      </c>
      <c r="D489" s="86">
        <v>30</v>
      </c>
      <c r="E489" s="86" t="s">
        <v>15</v>
      </c>
      <c r="F489" s="16"/>
      <c r="G489" s="14">
        <f t="shared" si="78"/>
        <v>0</v>
      </c>
      <c r="H489" s="110"/>
      <c r="I489" s="28"/>
    </row>
    <row r="490" spans="2:9" s="31" customFormat="1">
      <c r="B490" s="301">
        <f t="shared" si="81"/>
        <v>4.0199999999999996</v>
      </c>
      <c r="C490" s="95" t="s">
        <v>286</v>
      </c>
      <c r="D490" s="86">
        <v>2</v>
      </c>
      <c r="E490" s="86" t="s">
        <v>13</v>
      </c>
      <c r="F490" s="16"/>
      <c r="G490" s="14">
        <f t="shared" si="78"/>
        <v>0</v>
      </c>
      <c r="H490" s="110"/>
      <c r="I490" s="28"/>
    </row>
    <row r="491" spans="2:9" s="31" customFormat="1">
      <c r="B491" s="301">
        <f t="shared" si="81"/>
        <v>4.0299999999999994</v>
      </c>
      <c r="C491" s="95" t="s">
        <v>985</v>
      </c>
      <c r="D491" s="86">
        <v>2</v>
      </c>
      <c r="E491" s="86" t="s">
        <v>13</v>
      </c>
      <c r="F491" s="16"/>
      <c r="G491" s="14">
        <f t="shared" si="78"/>
        <v>0</v>
      </c>
      <c r="H491" s="110"/>
      <c r="I491" s="28"/>
    </row>
    <row r="492" spans="2:9" s="31" customFormat="1">
      <c r="B492" s="301">
        <f t="shared" si="81"/>
        <v>4.0399999999999991</v>
      </c>
      <c r="C492" s="95" t="s">
        <v>986</v>
      </c>
      <c r="D492" s="86">
        <v>2</v>
      </c>
      <c r="E492" s="86" t="s">
        <v>13</v>
      </c>
      <c r="F492" s="16"/>
      <c r="G492" s="14">
        <f t="shared" si="78"/>
        <v>0</v>
      </c>
      <c r="H492" s="110"/>
      <c r="I492" s="28"/>
    </row>
    <row r="493" spans="2:9" s="31" customFormat="1">
      <c r="B493" s="301">
        <f t="shared" si="81"/>
        <v>4.0499999999999989</v>
      </c>
      <c r="C493" s="95" t="s">
        <v>987</v>
      </c>
      <c r="D493" s="86">
        <v>2</v>
      </c>
      <c r="E493" s="86" t="s">
        <v>13</v>
      </c>
      <c r="F493" s="16"/>
      <c r="G493" s="14">
        <f t="shared" si="78"/>
        <v>0</v>
      </c>
      <c r="H493" s="110"/>
      <c r="I493" s="28"/>
    </row>
    <row r="494" spans="2:9" s="31" customFormat="1">
      <c r="B494" s="301">
        <f t="shared" si="81"/>
        <v>4.0599999999999987</v>
      </c>
      <c r="C494" s="95" t="s">
        <v>988</v>
      </c>
      <c r="D494" s="86">
        <v>2</v>
      </c>
      <c r="E494" s="86" t="s">
        <v>13</v>
      </c>
      <c r="F494" s="16"/>
      <c r="G494" s="14">
        <f t="shared" si="78"/>
        <v>0</v>
      </c>
      <c r="H494" s="110"/>
      <c r="I494" s="28"/>
    </row>
    <row r="495" spans="2:9" s="31" customFormat="1">
      <c r="B495" s="301">
        <f t="shared" si="81"/>
        <v>4.0699999999999985</v>
      </c>
      <c r="C495" s="95" t="s">
        <v>989</v>
      </c>
      <c r="D495" s="86">
        <v>2</v>
      </c>
      <c r="E495" s="86" t="s">
        <v>13</v>
      </c>
      <c r="F495" s="16"/>
      <c r="G495" s="14">
        <f t="shared" si="78"/>
        <v>0</v>
      </c>
      <c r="H495" s="110"/>
      <c r="I495" s="28"/>
    </row>
    <row r="496" spans="2:9" s="31" customFormat="1">
      <c r="B496" s="301">
        <f t="shared" si="81"/>
        <v>4.0799999999999983</v>
      </c>
      <c r="C496" s="95" t="s">
        <v>990</v>
      </c>
      <c r="D496" s="86">
        <v>2</v>
      </c>
      <c r="E496" s="86" t="s">
        <v>13</v>
      </c>
      <c r="F496" s="16"/>
      <c r="G496" s="14">
        <f t="shared" si="78"/>
        <v>0</v>
      </c>
      <c r="H496" s="110"/>
      <c r="I496" s="28"/>
    </row>
    <row r="497" spans="2:9" s="31" customFormat="1" ht="252.75" customHeight="1">
      <c r="B497" s="301">
        <f t="shared" si="81"/>
        <v>4.0899999999999981</v>
      </c>
      <c r="C497" s="95" t="s">
        <v>1178</v>
      </c>
      <c r="D497" s="86">
        <v>2</v>
      </c>
      <c r="E497" s="86" t="s">
        <v>13</v>
      </c>
      <c r="F497" s="16"/>
      <c r="G497" s="14">
        <f t="shared" si="78"/>
        <v>0</v>
      </c>
      <c r="H497" s="110"/>
      <c r="I497" s="28"/>
    </row>
    <row r="498" spans="2:9" s="31" customFormat="1">
      <c r="B498" s="301">
        <f t="shared" si="81"/>
        <v>4.0999999999999979</v>
      </c>
      <c r="C498" s="95" t="s">
        <v>352</v>
      </c>
      <c r="D498" s="86">
        <v>2</v>
      </c>
      <c r="E498" s="86" t="s">
        <v>13</v>
      </c>
      <c r="F498" s="16"/>
      <c r="G498" s="14">
        <f t="shared" si="78"/>
        <v>0</v>
      </c>
      <c r="H498" s="110"/>
      <c r="I498" s="28"/>
    </row>
    <row r="499" spans="2:9" s="31" customFormat="1">
      <c r="B499" s="301">
        <f t="shared" si="81"/>
        <v>4.1099999999999977</v>
      </c>
      <c r="C499" s="95" t="s">
        <v>344</v>
      </c>
      <c r="D499" s="86">
        <v>2</v>
      </c>
      <c r="E499" s="86" t="s">
        <v>13</v>
      </c>
      <c r="F499" s="16"/>
      <c r="G499" s="14">
        <f t="shared" si="78"/>
        <v>0</v>
      </c>
      <c r="H499" s="110"/>
      <c r="I499" s="28"/>
    </row>
    <row r="500" spans="2:9" s="31" customFormat="1">
      <c r="B500" s="301">
        <f t="shared" si="81"/>
        <v>4.1199999999999974</v>
      </c>
      <c r="C500" s="95" t="s">
        <v>991</v>
      </c>
      <c r="D500" s="86">
        <v>2</v>
      </c>
      <c r="E500" s="86" t="s">
        <v>13</v>
      </c>
      <c r="F500" s="16"/>
      <c r="G500" s="14">
        <f t="shared" si="78"/>
        <v>0</v>
      </c>
      <c r="H500" s="110"/>
      <c r="I500" s="28"/>
    </row>
    <row r="501" spans="2:9" s="31" customFormat="1">
      <c r="B501" s="301">
        <f t="shared" si="81"/>
        <v>4.1299999999999972</v>
      </c>
      <c r="C501" s="95" t="s">
        <v>992</v>
      </c>
      <c r="D501" s="86">
        <v>2</v>
      </c>
      <c r="E501" s="86" t="s">
        <v>13</v>
      </c>
      <c r="F501" s="16"/>
      <c r="G501" s="14">
        <f t="shared" si="78"/>
        <v>0</v>
      </c>
      <c r="H501" s="110"/>
      <c r="I501" s="28"/>
    </row>
    <row r="502" spans="2:9" s="31" customFormat="1">
      <c r="B502" s="301">
        <f t="shared" si="81"/>
        <v>4.139999999999997</v>
      </c>
      <c r="C502" s="95" t="s">
        <v>993</v>
      </c>
      <c r="D502" s="86">
        <v>2</v>
      </c>
      <c r="E502" s="86" t="s">
        <v>13</v>
      </c>
      <c r="F502" s="16"/>
      <c r="G502" s="14">
        <f t="shared" si="78"/>
        <v>0</v>
      </c>
      <c r="H502" s="110"/>
      <c r="I502" s="28"/>
    </row>
    <row r="503" spans="2:9" s="31" customFormat="1">
      <c r="B503" s="301">
        <f t="shared" si="81"/>
        <v>4.1499999999999968</v>
      </c>
      <c r="C503" s="95" t="s">
        <v>287</v>
      </c>
      <c r="D503" s="86">
        <v>2</v>
      </c>
      <c r="E503" s="86" t="s">
        <v>13</v>
      </c>
      <c r="F503" s="16"/>
      <c r="G503" s="14">
        <f t="shared" si="78"/>
        <v>0</v>
      </c>
      <c r="H503" s="110"/>
      <c r="I503" s="28"/>
    </row>
    <row r="504" spans="2:9" s="31" customFormat="1">
      <c r="B504" s="301">
        <f t="shared" si="81"/>
        <v>4.1599999999999966</v>
      </c>
      <c r="C504" s="95" t="s">
        <v>288</v>
      </c>
      <c r="D504" s="86">
        <v>2</v>
      </c>
      <c r="E504" s="86" t="s">
        <v>13</v>
      </c>
      <c r="F504" s="16"/>
      <c r="G504" s="14">
        <f t="shared" si="78"/>
        <v>0</v>
      </c>
      <c r="H504" s="110"/>
      <c r="I504" s="28"/>
    </row>
    <row r="505" spans="2:9" s="31" customFormat="1">
      <c r="B505" s="301">
        <f t="shared" si="81"/>
        <v>4.1699999999999964</v>
      </c>
      <c r="C505" s="95" t="s">
        <v>353</v>
      </c>
      <c r="D505" s="86">
        <v>2</v>
      </c>
      <c r="E505" s="86" t="s">
        <v>13</v>
      </c>
      <c r="F505" s="16"/>
      <c r="G505" s="14">
        <f t="shared" si="78"/>
        <v>0</v>
      </c>
      <c r="H505" s="110"/>
      <c r="I505" s="28"/>
    </row>
    <row r="506" spans="2:9" s="31" customFormat="1">
      <c r="B506" s="301">
        <f t="shared" si="81"/>
        <v>4.1799999999999962</v>
      </c>
      <c r="C506" s="95" t="s">
        <v>289</v>
      </c>
      <c r="D506" s="86">
        <v>2</v>
      </c>
      <c r="E506" s="86" t="s">
        <v>13</v>
      </c>
      <c r="F506" s="16"/>
      <c r="G506" s="14">
        <f t="shared" si="78"/>
        <v>0</v>
      </c>
      <c r="H506" s="110"/>
      <c r="I506" s="28"/>
    </row>
    <row r="507" spans="2:9" s="31" customFormat="1">
      <c r="B507" s="301">
        <f t="shared" si="81"/>
        <v>4.1899999999999959</v>
      </c>
      <c r="C507" s="95" t="s">
        <v>994</v>
      </c>
      <c r="D507" s="86">
        <v>2</v>
      </c>
      <c r="E507" s="86" t="s">
        <v>13</v>
      </c>
      <c r="F507" s="16"/>
      <c r="G507" s="14">
        <f t="shared" si="78"/>
        <v>0</v>
      </c>
      <c r="H507" s="110"/>
      <c r="I507" s="28"/>
    </row>
    <row r="508" spans="2:9" s="31" customFormat="1">
      <c r="B508" s="301">
        <f t="shared" si="81"/>
        <v>4.1999999999999957</v>
      </c>
      <c r="C508" s="95" t="s">
        <v>995</v>
      </c>
      <c r="D508" s="86">
        <v>2</v>
      </c>
      <c r="E508" s="86" t="s">
        <v>13</v>
      </c>
      <c r="F508" s="16"/>
      <c r="G508" s="14">
        <f t="shared" si="78"/>
        <v>0</v>
      </c>
      <c r="H508" s="110"/>
      <c r="I508" s="28"/>
    </row>
    <row r="509" spans="2:9" s="31" customFormat="1">
      <c r="B509" s="301">
        <f t="shared" si="81"/>
        <v>4.2099999999999955</v>
      </c>
      <c r="C509" s="95" t="s">
        <v>182</v>
      </c>
      <c r="D509" s="86">
        <v>2</v>
      </c>
      <c r="E509" s="86" t="s">
        <v>13</v>
      </c>
      <c r="F509" s="16"/>
      <c r="G509" s="14">
        <f t="shared" si="78"/>
        <v>0</v>
      </c>
      <c r="H509" s="110"/>
      <c r="I509" s="28"/>
    </row>
    <row r="510" spans="2:9" s="31" customFormat="1">
      <c r="B510" s="301">
        <f t="shared" si="81"/>
        <v>4.2199999999999953</v>
      </c>
      <c r="C510" s="95" t="s">
        <v>317</v>
      </c>
      <c r="D510" s="86">
        <v>1</v>
      </c>
      <c r="E510" s="86" t="s">
        <v>13</v>
      </c>
      <c r="F510" s="16"/>
      <c r="G510" s="14">
        <f t="shared" si="78"/>
        <v>0</v>
      </c>
      <c r="H510" s="110"/>
      <c r="I510" s="28"/>
    </row>
    <row r="511" spans="2:9" s="31" customFormat="1">
      <c r="B511" s="301">
        <f t="shared" si="81"/>
        <v>4.2299999999999951</v>
      </c>
      <c r="C511" s="95" t="s">
        <v>183</v>
      </c>
      <c r="D511" s="86">
        <v>2</v>
      </c>
      <c r="E511" s="86" t="s">
        <v>13</v>
      </c>
      <c r="F511" s="16"/>
      <c r="G511" s="14">
        <f t="shared" si="78"/>
        <v>0</v>
      </c>
      <c r="H511" s="110"/>
      <c r="I511" s="28"/>
    </row>
    <row r="512" spans="2:9" s="31" customFormat="1">
      <c r="B512" s="301">
        <f t="shared" si="81"/>
        <v>4.2399999999999949</v>
      </c>
      <c r="C512" s="95" t="s">
        <v>345</v>
      </c>
      <c r="D512" s="86">
        <v>2</v>
      </c>
      <c r="E512" s="86" t="s">
        <v>13</v>
      </c>
      <c r="F512" s="16"/>
      <c r="G512" s="14">
        <f t="shared" si="78"/>
        <v>0</v>
      </c>
      <c r="H512" s="110"/>
      <c r="I512" s="28"/>
    </row>
    <row r="513" spans="2:9" s="31" customFormat="1">
      <c r="B513" s="301">
        <f t="shared" si="81"/>
        <v>4.2499999999999947</v>
      </c>
      <c r="C513" s="95" t="s">
        <v>354</v>
      </c>
      <c r="D513" s="86">
        <v>2</v>
      </c>
      <c r="E513" s="86" t="s">
        <v>13</v>
      </c>
      <c r="F513" s="16"/>
      <c r="G513" s="14">
        <f t="shared" si="78"/>
        <v>0</v>
      </c>
      <c r="H513" s="110"/>
      <c r="I513" s="28"/>
    </row>
    <row r="514" spans="2:9" s="31" customFormat="1">
      <c r="B514" s="301">
        <f t="shared" si="81"/>
        <v>4.2599999999999945</v>
      </c>
      <c r="C514" s="95" t="s">
        <v>290</v>
      </c>
      <c r="D514" s="86">
        <v>1</v>
      </c>
      <c r="E514" s="86" t="s">
        <v>13</v>
      </c>
      <c r="F514" s="16"/>
      <c r="G514" s="14">
        <f t="shared" si="78"/>
        <v>0</v>
      </c>
      <c r="H514" s="110"/>
      <c r="I514" s="28"/>
    </row>
    <row r="515" spans="2:9" s="31" customFormat="1">
      <c r="B515" s="301">
        <f t="shared" si="81"/>
        <v>4.2699999999999942</v>
      </c>
      <c r="C515" s="95" t="s">
        <v>184</v>
      </c>
      <c r="D515" s="86">
        <v>1</v>
      </c>
      <c r="E515" s="86" t="s">
        <v>13</v>
      </c>
      <c r="F515" s="16"/>
      <c r="G515" s="14">
        <f t="shared" si="78"/>
        <v>0</v>
      </c>
      <c r="H515" s="110"/>
      <c r="I515" s="28"/>
    </row>
    <row r="516" spans="2:9" s="31" customFormat="1">
      <c r="B516" s="301">
        <f t="shared" si="81"/>
        <v>4.279999999999994</v>
      </c>
      <c r="C516" s="95" t="s">
        <v>291</v>
      </c>
      <c r="D516" s="86">
        <v>1</v>
      </c>
      <c r="E516" s="86" t="s">
        <v>13</v>
      </c>
      <c r="F516" s="16"/>
      <c r="G516" s="14">
        <f t="shared" si="78"/>
        <v>0</v>
      </c>
      <c r="H516" s="110"/>
      <c r="I516" s="28"/>
    </row>
    <row r="517" spans="2:9" s="31" customFormat="1">
      <c r="B517" s="301">
        <f t="shared" si="81"/>
        <v>4.2899999999999938</v>
      </c>
      <c r="C517" s="95" t="s">
        <v>340</v>
      </c>
      <c r="D517" s="86">
        <v>1</v>
      </c>
      <c r="E517" s="86" t="s">
        <v>13</v>
      </c>
      <c r="F517" s="16"/>
      <c r="G517" s="14">
        <f t="shared" si="78"/>
        <v>0</v>
      </c>
      <c r="H517" s="110"/>
      <c r="I517" s="28"/>
    </row>
    <row r="518" spans="2:9" s="31" customFormat="1">
      <c r="B518" s="301">
        <f t="shared" si="81"/>
        <v>4.2999999999999936</v>
      </c>
      <c r="C518" s="95" t="s">
        <v>292</v>
      </c>
      <c r="D518" s="86">
        <v>1</v>
      </c>
      <c r="E518" s="86" t="s">
        <v>13</v>
      </c>
      <c r="F518" s="16"/>
      <c r="G518" s="14">
        <f t="shared" si="78"/>
        <v>0</v>
      </c>
      <c r="H518" s="110"/>
      <c r="I518" s="28"/>
    </row>
    <row r="519" spans="2:9" s="31" customFormat="1">
      <c r="B519" s="301">
        <f t="shared" si="81"/>
        <v>4.3099999999999934</v>
      </c>
      <c r="C519" s="95" t="s">
        <v>34</v>
      </c>
      <c r="D519" s="86">
        <v>1</v>
      </c>
      <c r="E519" s="86" t="s">
        <v>28</v>
      </c>
      <c r="F519" s="16"/>
      <c r="G519" s="14">
        <f t="shared" si="78"/>
        <v>0</v>
      </c>
      <c r="H519" s="43"/>
      <c r="I519" s="28"/>
    </row>
    <row r="520" spans="2:9" s="31" customFormat="1">
      <c r="B520" s="94"/>
      <c r="C520" s="93"/>
      <c r="D520" s="94"/>
      <c r="E520" s="94"/>
      <c r="F520" s="16"/>
      <c r="G520" s="14"/>
      <c r="H520" s="110">
        <f>SUM(G489:G519)</f>
        <v>0</v>
      </c>
      <c r="I520" s="28"/>
    </row>
    <row r="521" spans="2:9" s="31" customFormat="1" ht="19.5" thickBot="1">
      <c r="B521" s="75"/>
      <c r="C521" s="144"/>
      <c r="D521" s="16"/>
      <c r="E521" s="20"/>
      <c r="F521" s="16"/>
      <c r="G521" s="43"/>
      <c r="H521" s="110"/>
      <c r="I521" s="28"/>
    </row>
    <row r="522" spans="2:9" s="31" customFormat="1" ht="57" thickBot="1">
      <c r="B522" s="320"/>
      <c r="C522" s="97" t="s">
        <v>185</v>
      </c>
      <c r="D522" s="138"/>
      <c r="E522" s="20"/>
      <c r="F522" s="16"/>
      <c r="G522" s="43"/>
      <c r="H522" s="110"/>
      <c r="I522" s="28"/>
    </row>
    <row r="523" spans="2:9" s="31" customFormat="1">
      <c r="B523" s="75"/>
      <c r="C523" s="87"/>
      <c r="D523" s="16"/>
      <c r="E523" s="20"/>
      <c r="F523" s="16"/>
      <c r="G523" s="43"/>
      <c r="H523" s="110"/>
      <c r="I523" s="28"/>
    </row>
    <row r="524" spans="2:9" s="31" customFormat="1">
      <c r="B524" s="92">
        <v>1</v>
      </c>
      <c r="C524" s="93" t="s">
        <v>192</v>
      </c>
      <c r="D524" s="86"/>
      <c r="E524" s="100"/>
      <c r="F524" s="16"/>
      <c r="G524" s="14"/>
      <c r="H524" s="110"/>
      <c r="I524" s="28"/>
    </row>
    <row r="525" spans="2:9" s="31" customFormat="1">
      <c r="B525" s="301">
        <f t="shared" ref="B525:B529" si="82">+B524+0.01</f>
        <v>1.01</v>
      </c>
      <c r="C525" s="95" t="s">
        <v>293</v>
      </c>
      <c r="D525" s="86">
        <v>85</v>
      </c>
      <c r="E525" s="100" t="s">
        <v>15</v>
      </c>
      <c r="F525" s="16"/>
      <c r="G525" s="14">
        <f t="shared" ref="G525:G528" si="83">ROUND(F525*D525,2)</f>
        <v>0</v>
      </c>
      <c r="H525" s="110"/>
      <c r="I525" s="28"/>
    </row>
    <row r="526" spans="2:9" s="31" customFormat="1">
      <c r="B526" s="301">
        <f t="shared" si="82"/>
        <v>1.02</v>
      </c>
      <c r="C526" s="95" t="s">
        <v>294</v>
      </c>
      <c r="D526" s="86">
        <v>60</v>
      </c>
      <c r="E526" s="100" t="s">
        <v>15</v>
      </c>
      <c r="F526" s="16"/>
      <c r="G526" s="14">
        <f t="shared" si="83"/>
        <v>0</v>
      </c>
      <c r="H526" s="110"/>
      <c r="I526" s="28"/>
    </row>
    <row r="527" spans="2:9" s="31" customFormat="1">
      <c r="B527" s="301">
        <f t="shared" si="82"/>
        <v>1.03</v>
      </c>
      <c r="C527" s="95" t="s">
        <v>193</v>
      </c>
      <c r="D527" s="86">
        <v>24.32</v>
      </c>
      <c r="E527" s="100" t="s">
        <v>15</v>
      </c>
      <c r="F527" s="16"/>
      <c r="G527" s="14">
        <f t="shared" si="83"/>
        <v>0</v>
      </c>
      <c r="H527" s="110"/>
      <c r="I527" s="28"/>
    </row>
    <row r="528" spans="2:9" s="31" customFormat="1">
      <c r="B528" s="301">
        <f t="shared" si="82"/>
        <v>1.04</v>
      </c>
      <c r="C528" s="95" t="s">
        <v>194</v>
      </c>
      <c r="D528" s="86">
        <v>16</v>
      </c>
      <c r="E528" s="100" t="s">
        <v>13</v>
      </c>
      <c r="F528" s="16"/>
      <c r="G528" s="14">
        <f t="shared" si="83"/>
        <v>0</v>
      </c>
      <c r="H528" s="110"/>
      <c r="I528" s="28"/>
    </row>
    <row r="529" spans="2:9" s="31" customFormat="1">
      <c r="B529" s="301">
        <f t="shared" si="82"/>
        <v>1.05</v>
      </c>
      <c r="C529" s="95" t="s">
        <v>1172</v>
      </c>
      <c r="D529" s="86">
        <v>4</v>
      </c>
      <c r="E529" s="100" t="s">
        <v>13</v>
      </c>
      <c r="F529" s="16"/>
      <c r="G529" s="14">
        <f t="shared" ref="G529" si="84">ROUND(F529*D529,2)</f>
        <v>0</v>
      </c>
      <c r="H529" s="110"/>
      <c r="I529" s="28"/>
    </row>
    <row r="530" spans="2:9" s="31" customFormat="1">
      <c r="B530" s="75"/>
      <c r="C530" s="18"/>
      <c r="D530" s="16"/>
      <c r="E530" s="20"/>
      <c r="F530" s="16"/>
      <c r="G530" s="43"/>
      <c r="H530" s="110"/>
      <c r="I530" s="28"/>
    </row>
    <row r="531" spans="2:9" s="31" customFormat="1">
      <c r="B531" s="92">
        <v>2</v>
      </c>
      <c r="C531" s="93" t="s">
        <v>195</v>
      </c>
      <c r="D531" s="86"/>
      <c r="E531" s="100"/>
      <c r="F531" s="16"/>
      <c r="G531" s="14"/>
      <c r="H531" s="110"/>
      <c r="I531" s="28"/>
    </row>
    <row r="532" spans="2:9" s="31" customFormat="1">
      <c r="B532" s="301">
        <f t="shared" ref="B532:B536" si="85">+B531+0.01</f>
        <v>2.0099999999999998</v>
      </c>
      <c r="C532" s="95" t="s">
        <v>1173</v>
      </c>
      <c r="D532" s="86">
        <v>14.5</v>
      </c>
      <c r="E532" s="100" t="s">
        <v>15</v>
      </c>
      <c r="F532" s="16"/>
      <c r="G532" s="14">
        <f t="shared" ref="G532:G534" si="86">ROUND(F532*D532,2)</f>
        <v>0</v>
      </c>
      <c r="H532" s="110"/>
      <c r="I532" s="28"/>
    </row>
    <row r="533" spans="2:9" s="31" customFormat="1">
      <c r="B533" s="301">
        <f t="shared" si="85"/>
        <v>2.0199999999999996</v>
      </c>
      <c r="C533" s="95" t="s">
        <v>1174</v>
      </c>
      <c r="D533" s="86">
        <v>5</v>
      </c>
      <c r="E533" s="100" t="s">
        <v>13</v>
      </c>
      <c r="F533" s="16"/>
      <c r="G533" s="14">
        <f t="shared" si="86"/>
        <v>0</v>
      </c>
      <c r="H533" s="110"/>
      <c r="I533" s="28"/>
    </row>
    <row r="534" spans="2:9" s="31" customFormat="1">
      <c r="B534" s="301">
        <f t="shared" si="85"/>
        <v>2.0299999999999994</v>
      </c>
      <c r="C534" s="95" t="s">
        <v>1175</v>
      </c>
      <c r="D534" s="86">
        <v>5</v>
      </c>
      <c r="E534" s="100" t="s">
        <v>13</v>
      </c>
      <c r="F534" s="16"/>
      <c r="G534" s="14">
        <f t="shared" si="86"/>
        <v>0</v>
      </c>
      <c r="H534" s="110"/>
      <c r="I534" s="28"/>
    </row>
    <row r="535" spans="2:9" s="31" customFormat="1">
      <c r="B535" s="301">
        <f t="shared" si="85"/>
        <v>2.0399999999999991</v>
      </c>
      <c r="C535" s="95" t="s">
        <v>1176</v>
      </c>
      <c r="D535" s="86">
        <v>2</v>
      </c>
      <c r="E535" s="100" t="s">
        <v>13</v>
      </c>
      <c r="F535" s="16"/>
      <c r="G535" s="14">
        <f t="shared" ref="G535" si="87">ROUND(F535*D535,2)</f>
        <v>0</v>
      </c>
      <c r="H535" s="110"/>
      <c r="I535" s="28"/>
    </row>
    <row r="536" spans="2:9" s="31" customFormat="1">
      <c r="B536" s="301">
        <f t="shared" si="85"/>
        <v>2.0499999999999989</v>
      </c>
      <c r="C536" s="95" t="s">
        <v>1177</v>
      </c>
      <c r="D536" s="86">
        <v>6</v>
      </c>
      <c r="E536" s="100" t="s">
        <v>13</v>
      </c>
      <c r="F536" s="16"/>
      <c r="G536" s="14">
        <f t="shared" ref="G536" si="88">ROUND(F536*D536,2)</f>
        <v>0</v>
      </c>
      <c r="H536" s="110"/>
      <c r="I536" s="28"/>
    </row>
    <row r="537" spans="2:9" s="31" customFormat="1" ht="19.5" thickBot="1">
      <c r="B537" s="75"/>
      <c r="C537" s="144"/>
      <c r="D537" s="16"/>
      <c r="E537" s="20"/>
      <c r="F537" s="16"/>
      <c r="G537" s="43"/>
      <c r="H537" s="110">
        <f>SUM(G525:G536)</f>
        <v>0</v>
      </c>
      <c r="I537" s="28"/>
    </row>
    <row r="538" spans="2:9" s="31" customFormat="1" ht="19.5" thickBot="1">
      <c r="B538" s="320"/>
      <c r="C538" s="143" t="s">
        <v>1294</v>
      </c>
      <c r="D538" s="138"/>
      <c r="E538" s="20"/>
      <c r="F538" s="16"/>
      <c r="G538" s="43"/>
      <c r="H538" s="110"/>
      <c r="I538" s="28"/>
    </row>
    <row r="539" spans="2:9" s="31" customFormat="1">
      <c r="B539" s="75"/>
      <c r="C539" s="87"/>
      <c r="D539" s="16"/>
      <c r="E539" s="20"/>
      <c r="F539" s="16"/>
      <c r="G539" s="43"/>
      <c r="H539" s="110"/>
      <c r="I539" s="28"/>
    </row>
    <row r="540" spans="2:9" s="31" customFormat="1">
      <c r="B540" s="92">
        <v>1</v>
      </c>
      <c r="C540" s="22" t="s">
        <v>1309</v>
      </c>
      <c r="D540" s="16"/>
      <c r="E540" s="20" t="s">
        <v>140</v>
      </c>
      <c r="F540" s="16"/>
      <c r="G540" s="14"/>
      <c r="H540" s="110"/>
      <c r="I540" s="28"/>
    </row>
    <row r="541" spans="2:9" s="31" customFormat="1">
      <c r="B541" s="75">
        <f>+B540+0.01</f>
        <v>1.01</v>
      </c>
      <c r="C541" s="18" t="s">
        <v>1310</v>
      </c>
      <c r="D541" s="16">
        <v>414</v>
      </c>
      <c r="E541" s="20" t="s">
        <v>15</v>
      </c>
      <c r="F541" s="16"/>
      <c r="G541" s="14">
        <f t="shared" ref="G541:G549" si="89">ROUND(F541*D541,2)</f>
        <v>0</v>
      </c>
      <c r="H541" s="110"/>
      <c r="I541" s="28"/>
    </row>
    <row r="542" spans="2:9" s="31" customFormat="1">
      <c r="B542" s="75">
        <f t="shared" ref="B542:B549" si="90">+B541+0.01</f>
        <v>1.02</v>
      </c>
      <c r="C542" s="18" t="s">
        <v>1670</v>
      </c>
      <c r="D542" s="16">
        <v>45</v>
      </c>
      <c r="E542" s="20" t="s">
        <v>13</v>
      </c>
      <c r="F542" s="16"/>
      <c r="G542" s="14">
        <f t="shared" si="89"/>
        <v>0</v>
      </c>
      <c r="H542" s="110"/>
      <c r="I542" s="28"/>
    </row>
    <row r="543" spans="2:9" s="31" customFormat="1">
      <c r="B543" s="75">
        <f t="shared" si="90"/>
        <v>1.03</v>
      </c>
      <c r="C543" s="18" t="s">
        <v>1671</v>
      </c>
      <c r="D543" s="16">
        <v>1</v>
      </c>
      <c r="E543" s="20" t="s">
        <v>13</v>
      </c>
      <c r="F543" s="16"/>
      <c r="G543" s="14">
        <f t="shared" si="89"/>
        <v>0</v>
      </c>
      <c r="H543" s="110"/>
      <c r="I543" s="28"/>
    </row>
    <row r="544" spans="2:9" s="31" customFormat="1">
      <c r="B544" s="75">
        <f t="shared" si="90"/>
        <v>1.04</v>
      </c>
      <c r="C544" s="18" t="s">
        <v>1295</v>
      </c>
      <c r="D544" s="16">
        <v>10</v>
      </c>
      <c r="E544" s="20" t="s">
        <v>13</v>
      </c>
      <c r="F544" s="16"/>
      <c r="G544" s="14"/>
      <c r="H544" s="110"/>
      <c r="I544" s="28"/>
    </row>
    <row r="545" spans="2:9" s="31" customFormat="1">
      <c r="B545" s="75">
        <f t="shared" si="90"/>
        <v>1.05</v>
      </c>
      <c r="C545" s="18" t="s">
        <v>95</v>
      </c>
      <c r="D545" s="16">
        <v>9</v>
      </c>
      <c r="E545" s="20" t="s">
        <v>13</v>
      </c>
      <c r="F545" s="16"/>
      <c r="G545" s="14">
        <f t="shared" si="89"/>
        <v>0</v>
      </c>
      <c r="H545" s="110"/>
      <c r="I545" s="28"/>
    </row>
    <row r="546" spans="2:9" s="31" customFormat="1">
      <c r="B546" s="75">
        <f t="shared" si="90"/>
        <v>1.06</v>
      </c>
      <c r="C546" s="18" t="s">
        <v>359</v>
      </c>
      <c r="D546" s="16">
        <v>2</v>
      </c>
      <c r="E546" s="20" t="s">
        <v>13</v>
      </c>
      <c r="F546" s="16"/>
      <c r="G546" s="14">
        <f t="shared" si="89"/>
        <v>0</v>
      </c>
      <c r="H546" s="110"/>
      <c r="I546" s="28"/>
    </row>
    <row r="547" spans="2:9" s="31" customFormat="1">
      <c r="B547" s="75">
        <f t="shared" si="90"/>
        <v>1.07</v>
      </c>
      <c r="C547" s="313" t="s">
        <v>1344</v>
      </c>
      <c r="D547" s="113">
        <f>+D541*1.35</f>
        <v>558.90000000000009</v>
      </c>
      <c r="E547" s="20" t="s">
        <v>18</v>
      </c>
      <c r="F547" s="113"/>
      <c r="G547" s="113">
        <f t="shared" si="89"/>
        <v>0</v>
      </c>
      <c r="H547" s="110"/>
      <c r="I547" s="28"/>
    </row>
    <row r="548" spans="2:9" s="31" customFormat="1" ht="37.5">
      <c r="B548" s="75">
        <f t="shared" si="90"/>
        <v>1.08</v>
      </c>
      <c r="C548" s="313" t="s">
        <v>1311</v>
      </c>
      <c r="D548" s="113">
        <v>3</v>
      </c>
      <c r="E548" s="322" t="s">
        <v>13</v>
      </c>
      <c r="F548" s="155"/>
      <c r="G548" s="113">
        <f t="shared" si="89"/>
        <v>0</v>
      </c>
      <c r="H548" s="110"/>
      <c r="I548" s="28"/>
    </row>
    <row r="549" spans="2:9" s="31" customFormat="1">
      <c r="B549" s="75">
        <f t="shared" si="90"/>
        <v>1.0900000000000001</v>
      </c>
      <c r="C549" s="313" t="s">
        <v>976</v>
      </c>
      <c r="D549" s="113">
        <f>22*18</f>
        <v>396</v>
      </c>
      <c r="E549" s="20" t="s">
        <v>18</v>
      </c>
      <c r="F549" s="113"/>
      <c r="G549" s="113">
        <f t="shared" si="89"/>
        <v>0</v>
      </c>
      <c r="H549" s="110"/>
      <c r="I549" s="28"/>
    </row>
    <row r="550" spans="2:9" s="31" customFormat="1">
      <c r="B550" s="75"/>
      <c r="C550" s="18"/>
      <c r="D550" s="16"/>
      <c r="E550" s="20"/>
      <c r="F550" s="16"/>
      <c r="G550" s="43"/>
      <c r="H550" s="110">
        <f>SUM(G541:G549)</f>
        <v>0</v>
      </c>
      <c r="I550" s="28"/>
    </row>
    <row r="551" spans="2:9" s="31" customFormat="1" ht="19.5" thickBot="1">
      <c r="B551" s="582"/>
      <c r="C551" s="583"/>
      <c r="D551" s="584"/>
      <c r="E551" s="145"/>
      <c r="F551" s="585"/>
      <c r="G551" s="584"/>
      <c r="H551" s="586"/>
      <c r="I551" s="28"/>
    </row>
    <row r="552" spans="2:9" s="31" customFormat="1" ht="43.5" customHeight="1" thickBot="1">
      <c r="B552" s="44"/>
      <c r="C552" s="45" t="s">
        <v>1786</v>
      </c>
      <c r="D552" s="46"/>
      <c r="E552" s="47"/>
      <c r="F552" s="48"/>
      <c r="G552" s="48"/>
      <c r="H552" s="23">
        <f>SUM(H15:H551)</f>
        <v>0</v>
      </c>
    </row>
    <row r="553" spans="2:9" s="31" customFormat="1">
      <c r="B553" s="49"/>
      <c r="C553" s="50"/>
      <c r="D553" s="51"/>
      <c r="E553" s="52"/>
      <c r="F553" s="53"/>
      <c r="G553" s="24"/>
      <c r="H553" s="54"/>
    </row>
    <row r="554" spans="2:9" s="31" customFormat="1">
      <c r="B554" s="55"/>
      <c r="C554" s="56" t="s">
        <v>103</v>
      </c>
      <c r="D554" s="57"/>
      <c r="E554" s="58"/>
      <c r="F554" s="59"/>
      <c r="G554" s="25"/>
      <c r="H554" s="60"/>
    </row>
    <row r="555" spans="2:9" s="31" customFormat="1">
      <c r="B555" s="26"/>
      <c r="C555" s="61" t="s">
        <v>1</v>
      </c>
      <c r="D555" s="450">
        <v>0.1</v>
      </c>
      <c r="E555" s="58"/>
      <c r="F555" s="59"/>
      <c r="G555" s="59">
        <f t="shared" ref="G555:G562" si="91">$H$552*D555</f>
        <v>0</v>
      </c>
      <c r="H555" s="60"/>
    </row>
    <row r="556" spans="2:9" s="31" customFormat="1">
      <c r="B556" s="26"/>
      <c r="C556" s="62" t="s">
        <v>104</v>
      </c>
      <c r="D556" s="450">
        <v>0.02</v>
      </c>
      <c r="E556" s="58"/>
      <c r="F556" s="59"/>
      <c r="G556" s="59">
        <f t="shared" si="91"/>
        <v>0</v>
      </c>
      <c r="H556" s="60"/>
    </row>
    <row r="557" spans="2:9" s="31" customFormat="1">
      <c r="B557" s="26"/>
      <c r="C557" s="61" t="s">
        <v>8</v>
      </c>
      <c r="D557" s="450">
        <v>0.04</v>
      </c>
      <c r="E557" s="58"/>
      <c r="F557" s="59"/>
      <c r="G557" s="59">
        <f t="shared" si="91"/>
        <v>0</v>
      </c>
      <c r="H557" s="60"/>
    </row>
    <row r="558" spans="2:9" s="31" customFormat="1">
      <c r="B558" s="26"/>
      <c r="C558" s="62" t="s">
        <v>105</v>
      </c>
      <c r="D558" s="450">
        <v>0.01</v>
      </c>
      <c r="E558" s="58"/>
      <c r="F558" s="59"/>
      <c r="G558" s="59">
        <f t="shared" si="91"/>
        <v>0</v>
      </c>
      <c r="H558" s="60"/>
    </row>
    <row r="559" spans="2:9">
      <c r="B559" s="26"/>
      <c r="C559" s="62" t="s">
        <v>9</v>
      </c>
      <c r="D559" s="450">
        <v>2.5000000000000001E-2</v>
      </c>
      <c r="E559" s="63"/>
      <c r="F559" s="59"/>
      <c r="G559" s="59">
        <f t="shared" si="91"/>
        <v>0</v>
      </c>
      <c r="H559" s="60" t="s">
        <v>3</v>
      </c>
    </row>
    <row r="560" spans="2:9">
      <c r="B560" s="26"/>
      <c r="C560" s="61" t="s">
        <v>106</v>
      </c>
      <c r="D560" s="450">
        <v>0.05</v>
      </c>
      <c r="E560" s="58"/>
      <c r="F560" s="59"/>
      <c r="G560" s="59">
        <f t="shared" si="91"/>
        <v>0</v>
      </c>
      <c r="H560" s="59" t="s">
        <v>3</v>
      </c>
    </row>
    <row r="561" spans="2:8">
      <c r="B561" s="26"/>
      <c r="C561" s="62" t="s">
        <v>71</v>
      </c>
      <c r="D561" s="450">
        <v>2.5000000000000001E-2</v>
      </c>
      <c r="E561" s="58"/>
      <c r="F561" s="59"/>
      <c r="G561" s="59">
        <f t="shared" si="91"/>
        <v>0</v>
      </c>
      <c r="H561" s="60"/>
    </row>
    <row r="562" spans="2:8">
      <c r="B562" s="26"/>
      <c r="C562" s="61" t="s">
        <v>107</v>
      </c>
      <c r="D562" s="450">
        <v>0.03</v>
      </c>
      <c r="E562" s="58"/>
      <c r="F562" s="59"/>
      <c r="G562" s="59">
        <f t="shared" si="91"/>
        <v>0</v>
      </c>
      <c r="H562" s="60"/>
    </row>
    <row r="563" spans="2:8">
      <c r="B563" s="26"/>
      <c r="C563" s="61" t="s">
        <v>108</v>
      </c>
      <c r="D563" s="450">
        <v>0.18</v>
      </c>
      <c r="E563" s="58"/>
      <c r="F563" s="59"/>
      <c r="G563" s="59">
        <f>+D563*G555</f>
        <v>0</v>
      </c>
      <c r="H563" s="60"/>
    </row>
    <row r="564" spans="2:8">
      <c r="B564" s="26"/>
      <c r="C564" s="27"/>
      <c r="D564" s="28"/>
      <c r="E564" s="29"/>
      <c r="F564" s="28"/>
      <c r="G564" s="30"/>
      <c r="H564" s="65">
        <f>SUM(G554:G563)</f>
        <v>0</v>
      </c>
    </row>
    <row r="565" spans="2:8" ht="19.5" thickBot="1">
      <c r="B565" s="66"/>
      <c r="C565" s="67"/>
      <c r="D565" s="68"/>
      <c r="E565" s="58"/>
      <c r="F565" s="59"/>
      <c r="G565" s="65"/>
      <c r="H565" s="60"/>
    </row>
    <row r="566" spans="2:8" ht="19.5" thickBot="1">
      <c r="B566" s="44"/>
      <c r="C566" s="69" t="s">
        <v>6</v>
      </c>
      <c r="D566" s="70"/>
      <c r="E566" s="47"/>
      <c r="F566" s="48"/>
      <c r="G566" s="48"/>
      <c r="H566" s="71">
        <f>+H564+H552</f>
        <v>0</v>
      </c>
    </row>
    <row r="567" spans="2:8">
      <c r="B567" s="72"/>
      <c r="C567" s="61"/>
      <c r="D567" s="57"/>
      <c r="E567" s="58"/>
      <c r="F567" s="59"/>
      <c r="G567" s="59"/>
      <c r="H567" s="60"/>
    </row>
    <row r="568" spans="2:8">
      <c r="B568" s="72"/>
      <c r="C568" s="67" t="s">
        <v>10</v>
      </c>
      <c r="D568" s="73">
        <v>0.05</v>
      </c>
      <c r="E568" s="74"/>
      <c r="F568" s="65"/>
      <c r="G568" s="65">
        <f>$H$552*D568</f>
        <v>0</v>
      </c>
      <c r="H568" s="60"/>
    </row>
    <row r="569" spans="2:8" ht="19.5" thickBot="1">
      <c r="B569" s="72"/>
      <c r="C569" s="61"/>
      <c r="D569" s="57"/>
      <c r="E569" s="58"/>
      <c r="F569" s="59"/>
      <c r="G569" s="59"/>
      <c r="H569" s="60"/>
    </row>
    <row r="570" spans="2:8" ht="19.5" thickBot="1">
      <c r="B570" s="76"/>
      <c r="C570" s="45" t="s">
        <v>109</v>
      </c>
      <c r="D570" s="46"/>
      <c r="E570" s="47"/>
      <c r="F570" s="48"/>
      <c r="G570" s="48"/>
      <c r="H570" s="71">
        <f>+H566+G568</f>
        <v>0</v>
      </c>
    </row>
    <row r="571" spans="2:8">
      <c r="B571" s="66"/>
      <c r="C571" s="56"/>
      <c r="D571" s="57"/>
      <c r="E571" s="58"/>
      <c r="F571" s="77"/>
      <c r="G571" s="77"/>
      <c r="H571" s="78"/>
    </row>
    <row r="572" spans="2:8">
      <c r="C572" s="64"/>
    </row>
  </sheetData>
  <mergeCells count="3">
    <mergeCell ref="B1:H1"/>
    <mergeCell ref="B2:H2"/>
    <mergeCell ref="B3:H3"/>
  </mergeCells>
  <printOptions horizontalCentered="1"/>
  <pageMargins left="0.19685039370078741" right="0.19685039370078741" top="0.35433070866141736" bottom="0.43307086614173229" header="0.35433070866141736" footer="0"/>
  <pageSetup paperSize="123" scale="59" orientation="portrait" r:id="rId1"/>
  <headerFooter alignWithMargins="0">
    <oddFooter>&amp;C&amp;10&amp;F&amp;R&amp;P de &amp;N</oddFooter>
  </headerFooter>
  <rowBreaks count="1" manualBreakCount="1">
    <brk id="552" min="1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K132"/>
  <sheetViews>
    <sheetView showZeros="0" view="pageBreakPreview" zoomScale="70" zoomScaleNormal="70" zoomScaleSheetLayoutView="70" workbookViewId="0">
      <selection activeCell="B4" sqref="B4:H4"/>
    </sheetView>
  </sheetViews>
  <sheetFormatPr baseColWidth="10" defaultColWidth="14.42578125" defaultRowHeight="18.75"/>
  <cols>
    <col min="1" max="1" width="7.28515625" style="644" customWidth="1"/>
    <col min="2" max="2" width="12.7109375" style="729" customWidth="1"/>
    <col min="3" max="3" width="78.7109375" style="730" customWidth="1"/>
    <col min="4" max="4" width="18.42578125" style="644" customWidth="1"/>
    <col min="5" max="5" width="14.140625" style="644" customWidth="1"/>
    <col min="6" max="6" width="20.7109375" style="644" customWidth="1"/>
    <col min="7" max="7" width="21" style="644" customWidth="1"/>
    <col min="8" max="8" width="22.140625" style="673" customWidth="1"/>
    <col min="9" max="9" width="9.140625" style="644" customWidth="1"/>
    <col min="10" max="10" width="20" style="644" bestFit="1" customWidth="1"/>
    <col min="11" max="12" width="9.140625" style="644" customWidth="1"/>
    <col min="13" max="13" width="11.7109375" style="644" customWidth="1"/>
    <col min="14" max="14" width="18.85546875" style="644" bestFit="1" customWidth="1"/>
    <col min="15" max="15" width="14.5703125" style="644" bestFit="1" customWidth="1"/>
    <col min="16" max="16" width="18.85546875" style="644" bestFit="1" customWidth="1"/>
    <col min="17" max="16384" width="14.42578125" style="644"/>
  </cols>
  <sheetData>
    <row r="1" spans="2:11" ht="7.5" customHeight="1">
      <c r="B1" s="657"/>
      <c r="C1" s="658"/>
      <c r="D1" s="659"/>
      <c r="E1" s="657" t="s">
        <v>3</v>
      </c>
      <c r="F1" s="659"/>
      <c r="H1" s="660"/>
      <c r="I1" s="660"/>
      <c r="J1" s="659"/>
      <c r="K1" s="659"/>
    </row>
    <row r="2" spans="2:11">
      <c r="B2" s="770" t="s">
        <v>21</v>
      </c>
      <c r="C2" s="773"/>
      <c r="D2" s="773"/>
      <c r="E2" s="773"/>
      <c r="F2" s="773"/>
      <c r="G2" s="773"/>
      <c r="H2" s="773"/>
      <c r="I2" s="661"/>
      <c r="J2" s="659"/>
      <c r="K2" s="659"/>
    </row>
    <row r="3" spans="2:11" ht="48.75" customHeight="1">
      <c r="B3" s="774" t="s">
        <v>1721</v>
      </c>
      <c r="C3" s="774"/>
      <c r="D3" s="774"/>
      <c r="E3" s="774"/>
      <c r="F3" s="774"/>
      <c r="G3" s="774"/>
      <c r="H3" s="774"/>
      <c r="J3" s="662"/>
      <c r="K3" s="659"/>
    </row>
    <row r="4" spans="2:11" ht="18" customHeight="1">
      <c r="B4" s="772" t="s">
        <v>1822</v>
      </c>
      <c r="C4" s="772"/>
      <c r="D4" s="772"/>
      <c r="E4" s="772"/>
      <c r="F4" s="772"/>
      <c r="G4" s="772"/>
      <c r="H4" s="772"/>
      <c r="J4" s="662"/>
      <c r="K4" s="659"/>
    </row>
    <row r="5" spans="2:11" ht="18.75" customHeight="1">
      <c r="B5" s="663" t="s">
        <v>75</v>
      </c>
      <c r="C5" s="663"/>
      <c r="D5" s="664"/>
      <c r="E5" s="2" t="s">
        <v>1817</v>
      </c>
      <c r="F5" s="664"/>
      <c r="G5" s="664"/>
      <c r="H5" s="666"/>
      <c r="J5" s="667"/>
      <c r="K5" s="659"/>
    </row>
    <row r="6" spans="2:11">
      <c r="B6" s="663" t="s">
        <v>1560</v>
      </c>
      <c r="C6" s="663" t="s">
        <v>1768</v>
      </c>
      <c r="D6" s="668"/>
      <c r="E6" s="665" t="s">
        <v>1769</v>
      </c>
      <c r="F6" s="668"/>
      <c r="G6" s="668"/>
      <c r="H6" s="666"/>
      <c r="J6" s="662"/>
      <c r="K6" s="659"/>
    </row>
    <row r="7" spans="2:11" ht="19.5" thickBot="1">
      <c r="B7" s="669"/>
      <c r="C7" s="670"/>
      <c r="D7" s="671"/>
      <c r="E7" s="671"/>
      <c r="F7" s="672"/>
      <c r="G7" s="672"/>
    </row>
    <row r="8" spans="2:11" ht="24.75" customHeight="1" thickBot="1">
      <c r="B8" s="674" t="s">
        <v>4</v>
      </c>
      <c r="C8" s="675" t="s">
        <v>5</v>
      </c>
      <c r="D8" s="676" t="s">
        <v>51</v>
      </c>
      <c r="E8" s="676" t="s">
        <v>43</v>
      </c>
      <c r="F8" s="676" t="s">
        <v>400</v>
      </c>
      <c r="G8" s="676" t="s">
        <v>6</v>
      </c>
      <c r="H8" s="677" t="s">
        <v>37</v>
      </c>
      <c r="I8" s="645"/>
    </row>
    <row r="9" spans="2:11" ht="19.5" thickBot="1">
      <c r="B9" s="678"/>
      <c r="C9" s="679"/>
      <c r="D9" s="680"/>
      <c r="E9" s="678"/>
      <c r="F9" s="681"/>
      <c r="G9" s="681"/>
      <c r="H9" s="682"/>
      <c r="I9" s="645"/>
    </row>
    <row r="10" spans="2:11" ht="19.5" thickBot="1">
      <c r="B10" s="683"/>
      <c r="C10" s="684" t="s">
        <v>401</v>
      </c>
      <c r="D10" s="685"/>
      <c r="E10" s="686"/>
      <c r="F10" s="687"/>
      <c r="G10" s="687"/>
      <c r="H10" s="688"/>
      <c r="I10" s="645"/>
    </row>
    <row r="11" spans="2:11">
      <c r="B11" s="686"/>
      <c r="C11" s="689"/>
      <c r="D11" s="690"/>
      <c r="E11" s="686"/>
      <c r="F11" s="687"/>
      <c r="G11" s="687"/>
      <c r="H11" s="688"/>
      <c r="I11" s="645"/>
    </row>
    <row r="12" spans="2:11">
      <c r="B12" s="591">
        <v>1</v>
      </c>
      <c r="C12" s="691" t="s">
        <v>116</v>
      </c>
      <c r="D12" s="692"/>
      <c r="E12" s="693"/>
      <c r="F12" s="506"/>
      <c r="G12" s="694"/>
      <c r="H12" s="695"/>
      <c r="I12" s="645"/>
    </row>
    <row r="13" spans="2:11">
      <c r="B13" s="696">
        <f>+B12+0.01</f>
        <v>1.01</v>
      </c>
      <c r="C13" s="505" t="s">
        <v>355</v>
      </c>
      <c r="D13" s="506">
        <v>4</v>
      </c>
      <c r="E13" s="507" t="s">
        <v>141</v>
      </c>
      <c r="F13" s="522"/>
      <c r="G13" s="692">
        <f t="shared" ref="G13:G14" si="0">ROUND(F13*D13,2)</f>
        <v>0</v>
      </c>
      <c r="H13" s="697"/>
      <c r="I13" s="645"/>
    </row>
    <row r="14" spans="2:11">
      <c r="B14" s="696">
        <f t="shared" ref="B14" si="1">+B13+0.01</f>
        <v>1.02</v>
      </c>
      <c r="C14" s="505" t="s">
        <v>356</v>
      </c>
      <c r="D14" s="506">
        <v>4</v>
      </c>
      <c r="E14" s="507" t="s">
        <v>141</v>
      </c>
      <c r="F14" s="522"/>
      <c r="G14" s="692">
        <f t="shared" si="0"/>
        <v>0</v>
      </c>
      <c r="H14" s="697"/>
      <c r="I14" s="645"/>
    </row>
    <row r="15" spans="2:11">
      <c r="B15" s="698"/>
      <c r="C15" s="505"/>
      <c r="D15" s="506"/>
      <c r="E15" s="507" t="s">
        <v>140</v>
      </c>
      <c r="F15" s="522"/>
      <c r="G15" s="687"/>
      <c r="H15" s="697">
        <f>SUM(G13:G14)</f>
        <v>0</v>
      </c>
      <c r="I15" s="645"/>
    </row>
    <row r="16" spans="2:11">
      <c r="B16" s="591">
        <v>2</v>
      </c>
      <c r="C16" s="514" t="s">
        <v>402</v>
      </c>
      <c r="D16" s="513"/>
      <c r="E16" s="515"/>
      <c r="F16" s="522"/>
      <c r="G16" s="513"/>
      <c r="H16" s="592"/>
      <c r="I16" s="645"/>
    </row>
    <row r="17" spans="2:9">
      <c r="B17" s="593">
        <f t="shared" ref="B17:B30" si="2">+B16+0.01</f>
        <v>2.0099999999999998</v>
      </c>
      <c r="C17" s="517" t="s">
        <v>1106</v>
      </c>
      <c r="D17" s="518">
        <v>2</v>
      </c>
      <c r="E17" s="519" t="s">
        <v>13</v>
      </c>
      <c r="F17" s="522"/>
      <c r="G17" s="520">
        <f t="shared" ref="G17:G31" si="3">ROUND(F17*D17,2)</f>
        <v>0</v>
      </c>
      <c r="H17" s="592"/>
      <c r="I17" s="645"/>
    </row>
    <row r="18" spans="2:9">
      <c r="B18" s="593">
        <f t="shared" si="2"/>
        <v>2.0199999999999996</v>
      </c>
      <c r="C18" s="521" t="s">
        <v>403</v>
      </c>
      <c r="D18" s="518">
        <v>1</v>
      </c>
      <c r="E18" s="515" t="s">
        <v>13</v>
      </c>
      <c r="F18" s="522"/>
      <c r="G18" s="520">
        <f t="shared" si="3"/>
        <v>0</v>
      </c>
      <c r="H18" s="594"/>
      <c r="I18" s="645"/>
    </row>
    <row r="19" spans="2:9">
      <c r="B19" s="593">
        <f t="shared" si="2"/>
        <v>2.0299999999999994</v>
      </c>
      <c r="C19" s="521" t="s">
        <v>404</v>
      </c>
      <c r="D19" s="518">
        <v>5</v>
      </c>
      <c r="E19" s="515" t="s">
        <v>13</v>
      </c>
      <c r="F19" s="522"/>
      <c r="G19" s="520">
        <f t="shared" si="3"/>
        <v>0</v>
      </c>
      <c r="H19" s="594"/>
      <c r="I19" s="645"/>
    </row>
    <row r="20" spans="2:9" ht="37.5">
      <c r="B20" s="593">
        <f t="shared" si="2"/>
        <v>2.0399999999999991</v>
      </c>
      <c r="C20" s="521" t="s">
        <v>405</v>
      </c>
      <c r="D20" s="518">
        <v>11</v>
      </c>
      <c r="E20" s="515" t="s">
        <v>13</v>
      </c>
      <c r="F20" s="522"/>
      <c r="G20" s="520">
        <f t="shared" si="3"/>
        <v>0</v>
      </c>
      <c r="H20" s="594"/>
      <c r="I20" s="645"/>
    </row>
    <row r="21" spans="2:9">
      <c r="B21" s="593">
        <f t="shared" si="2"/>
        <v>2.0499999999999989</v>
      </c>
      <c r="C21" s="521" t="s">
        <v>406</v>
      </c>
      <c r="D21" s="518">
        <v>2</v>
      </c>
      <c r="E21" s="515" t="s">
        <v>13</v>
      </c>
      <c r="F21" s="522"/>
      <c r="G21" s="520">
        <f t="shared" si="3"/>
        <v>0</v>
      </c>
      <c r="H21" s="594"/>
      <c r="I21" s="645"/>
    </row>
    <row r="22" spans="2:9">
      <c r="B22" s="593">
        <f t="shared" si="2"/>
        <v>2.0599999999999987</v>
      </c>
      <c r="C22" s="521" t="s">
        <v>1726</v>
      </c>
      <c r="D22" s="518">
        <v>1</v>
      </c>
      <c r="E22" s="515" t="s">
        <v>13</v>
      </c>
      <c r="F22" s="522"/>
      <c r="G22" s="520">
        <f t="shared" si="3"/>
        <v>0</v>
      </c>
      <c r="H22" s="594"/>
      <c r="I22" s="645"/>
    </row>
    <row r="23" spans="2:9">
      <c r="B23" s="593">
        <f t="shared" si="2"/>
        <v>2.0699999999999985</v>
      </c>
      <c r="C23" s="521" t="s">
        <v>1297</v>
      </c>
      <c r="D23" s="518">
        <v>1</v>
      </c>
      <c r="E23" s="515" t="s">
        <v>13</v>
      </c>
      <c r="F23" s="522"/>
      <c r="G23" s="520">
        <f t="shared" si="3"/>
        <v>0</v>
      </c>
      <c r="H23" s="594"/>
      <c r="I23" s="645"/>
    </row>
    <row r="24" spans="2:9">
      <c r="B24" s="593">
        <f t="shared" si="2"/>
        <v>2.0799999999999983</v>
      </c>
      <c r="C24" s="521" t="s">
        <v>407</v>
      </c>
      <c r="D24" s="518">
        <v>1</v>
      </c>
      <c r="E24" s="515" t="s">
        <v>13</v>
      </c>
      <c r="F24" s="522"/>
      <c r="G24" s="520">
        <f t="shared" si="3"/>
        <v>0</v>
      </c>
      <c r="H24" s="594"/>
      <c r="I24" s="645"/>
    </row>
    <row r="25" spans="2:9">
      <c r="B25" s="593">
        <f t="shared" si="2"/>
        <v>2.0899999999999981</v>
      </c>
      <c r="C25" s="521" t="s">
        <v>408</v>
      </c>
      <c r="D25" s="518">
        <v>1</v>
      </c>
      <c r="E25" s="515" t="s">
        <v>13</v>
      </c>
      <c r="F25" s="522"/>
      <c r="G25" s="520">
        <f t="shared" si="3"/>
        <v>0</v>
      </c>
      <c r="H25" s="594"/>
      <c r="I25" s="645"/>
    </row>
    <row r="26" spans="2:9">
      <c r="B26" s="593">
        <f t="shared" si="2"/>
        <v>2.0999999999999979</v>
      </c>
      <c r="C26" s="521" t="s">
        <v>879</v>
      </c>
      <c r="D26" s="518">
        <v>1</v>
      </c>
      <c r="E26" s="515" t="s">
        <v>13</v>
      </c>
      <c r="F26" s="522"/>
      <c r="G26" s="520">
        <f t="shared" si="3"/>
        <v>0</v>
      </c>
      <c r="H26" s="594"/>
      <c r="I26" s="645"/>
    </row>
    <row r="27" spans="2:9">
      <c r="B27" s="593">
        <f t="shared" si="2"/>
        <v>2.1099999999999977</v>
      </c>
      <c r="C27" s="521" t="s">
        <v>880</v>
      </c>
      <c r="D27" s="518">
        <v>16</v>
      </c>
      <c r="E27" s="515" t="s">
        <v>13</v>
      </c>
      <c r="F27" s="522"/>
      <c r="G27" s="520">
        <f t="shared" si="3"/>
        <v>0</v>
      </c>
      <c r="H27" s="594"/>
      <c r="I27" s="645"/>
    </row>
    <row r="28" spans="2:9">
      <c r="B28" s="593">
        <f t="shared" si="2"/>
        <v>2.1199999999999974</v>
      </c>
      <c r="C28" s="521" t="s">
        <v>409</v>
      </c>
      <c r="D28" s="518">
        <v>6</v>
      </c>
      <c r="E28" s="515" t="s">
        <v>13</v>
      </c>
      <c r="F28" s="522"/>
      <c r="G28" s="520">
        <f t="shared" si="3"/>
        <v>0</v>
      </c>
      <c r="H28" s="594"/>
      <c r="I28" s="645"/>
    </row>
    <row r="29" spans="2:9">
      <c r="B29" s="593">
        <f t="shared" si="2"/>
        <v>2.1299999999999972</v>
      </c>
      <c r="C29" s="521" t="s">
        <v>893</v>
      </c>
      <c r="D29" s="518">
        <v>1</v>
      </c>
      <c r="E29" s="515" t="s">
        <v>28</v>
      </c>
      <c r="F29" s="522"/>
      <c r="G29" s="520">
        <f t="shared" si="3"/>
        <v>0</v>
      </c>
      <c r="H29" s="594"/>
      <c r="I29" s="645"/>
    </row>
    <row r="30" spans="2:9">
      <c r="B30" s="593">
        <f t="shared" si="2"/>
        <v>2.139999999999997</v>
      </c>
      <c r="C30" s="523" t="s">
        <v>894</v>
      </c>
      <c r="D30" s="518">
        <v>1</v>
      </c>
      <c r="E30" s="524" t="s">
        <v>28</v>
      </c>
      <c r="F30" s="522"/>
      <c r="G30" s="520">
        <f t="shared" si="3"/>
        <v>0</v>
      </c>
      <c r="H30" s="594"/>
      <c r="I30" s="645"/>
    </row>
    <row r="31" spans="2:9">
      <c r="B31" s="593"/>
      <c r="C31" s="521"/>
      <c r="D31" s="518"/>
      <c r="E31" s="515"/>
      <c r="F31" s="522"/>
      <c r="G31" s="520">
        <f t="shared" si="3"/>
        <v>0</v>
      </c>
      <c r="H31" s="594">
        <f>SUM(G17:G30)</f>
        <v>0</v>
      </c>
      <c r="I31" s="645"/>
    </row>
    <row r="32" spans="2:9">
      <c r="B32" s="591">
        <v>3</v>
      </c>
      <c r="C32" s="514" t="s">
        <v>410</v>
      </c>
      <c r="D32" s="518"/>
      <c r="E32" s="515"/>
      <c r="F32" s="522"/>
      <c r="G32" s="513"/>
      <c r="H32" s="592"/>
      <c r="I32" s="645"/>
    </row>
    <row r="33" spans="2:9">
      <c r="B33" s="593">
        <f t="shared" ref="B33:B51" si="4">+B32+0.01</f>
        <v>3.01</v>
      </c>
      <c r="C33" s="521" t="s">
        <v>1727</v>
      </c>
      <c r="D33" s="518">
        <v>17</v>
      </c>
      <c r="E33" s="515" t="s">
        <v>13</v>
      </c>
      <c r="F33" s="522"/>
      <c r="G33" s="520">
        <f t="shared" ref="G33:G52" si="5">ROUND(F33*D33,2)</f>
        <v>0</v>
      </c>
      <c r="H33" s="594"/>
      <c r="I33" s="645"/>
    </row>
    <row r="34" spans="2:9">
      <c r="B34" s="593">
        <f t="shared" si="4"/>
        <v>3.0199999999999996</v>
      </c>
      <c r="C34" s="521" t="s">
        <v>411</v>
      </c>
      <c r="D34" s="518">
        <v>1</v>
      </c>
      <c r="E34" s="515" t="s">
        <v>13</v>
      </c>
      <c r="F34" s="522"/>
      <c r="G34" s="520">
        <f t="shared" si="5"/>
        <v>0</v>
      </c>
      <c r="H34" s="594"/>
      <c r="I34" s="645"/>
    </row>
    <row r="35" spans="2:9">
      <c r="B35" s="593">
        <f t="shared" si="4"/>
        <v>3.0299999999999994</v>
      </c>
      <c r="C35" s="521" t="s">
        <v>412</v>
      </c>
      <c r="D35" s="518">
        <v>1</v>
      </c>
      <c r="E35" s="515" t="s">
        <v>13</v>
      </c>
      <c r="F35" s="522"/>
      <c r="G35" s="520">
        <f t="shared" si="5"/>
        <v>0</v>
      </c>
      <c r="H35" s="594"/>
      <c r="I35" s="645"/>
    </row>
    <row r="36" spans="2:9">
      <c r="B36" s="593">
        <f t="shared" si="4"/>
        <v>3.0399999999999991</v>
      </c>
      <c r="C36" s="521" t="s">
        <v>413</v>
      </c>
      <c r="D36" s="518">
        <v>1</v>
      </c>
      <c r="E36" s="515" t="s">
        <v>13</v>
      </c>
      <c r="F36" s="522"/>
      <c r="G36" s="520">
        <f t="shared" si="5"/>
        <v>0</v>
      </c>
      <c r="H36" s="594"/>
      <c r="I36" s="645"/>
    </row>
    <row r="37" spans="2:9">
      <c r="B37" s="593">
        <f t="shared" si="4"/>
        <v>3.0499999999999989</v>
      </c>
      <c r="C37" s="521" t="s">
        <v>414</v>
      </c>
      <c r="D37" s="518">
        <v>1</v>
      </c>
      <c r="E37" s="515" t="s">
        <v>13</v>
      </c>
      <c r="F37" s="522"/>
      <c r="G37" s="520">
        <f t="shared" si="5"/>
        <v>0</v>
      </c>
      <c r="H37" s="594"/>
      <c r="I37" s="645"/>
    </row>
    <row r="38" spans="2:9">
      <c r="B38" s="593">
        <f t="shared" si="4"/>
        <v>3.0599999999999987</v>
      </c>
      <c r="C38" s="521" t="s">
        <v>415</v>
      </c>
      <c r="D38" s="518">
        <v>1</v>
      </c>
      <c r="E38" s="515" t="s">
        <v>13</v>
      </c>
      <c r="F38" s="522"/>
      <c r="G38" s="520">
        <f t="shared" si="5"/>
        <v>0</v>
      </c>
      <c r="H38" s="594"/>
      <c r="I38" s="645"/>
    </row>
    <row r="39" spans="2:9">
      <c r="B39" s="593">
        <f t="shared" si="4"/>
        <v>3.0699999999999985</v>
      </c>
      <c r="C39" s="521" t="s">
        <v>1728</v>
      </c>
      <c r="D39" s="518">
        <v>1</v>
      </c>
      <c r="E39" s="515" t="s">
        <v>13</v>
      </c>
      <c r="F39" s="522"/>
      <c r="G39" s="520">
        <f t="shared" si="5"/>
        <v>0</v>
      </c>
      <c r="H39" s="594"/>
      <c r="I39" s="645"/>
    </row>
    <row r="40" spans="2:9">
      <c r="B40" s="593">
        <f t="shared" si="4"/>
        <v>3.0799999999999983</v>
      </c>
      <c r="C40" s="521" t="s">
        <v>416</v>
      </c>
      <c r="D40" s="518">
        <v>1</v>
      </c>
      <c r="E40" s="515" t="s">
        <v>13</v>
      </c>
      <c r="F40" s="522"/>
      <c r="G40" s="520">
        <f t="shared" si="5"/>
        <v>0</v>
      </c>
      <c r="H40" s="594"/>
      <c r="I40" s="645"/>
    </row>
    <row r="41" spans="2:9">
      <c r="B41" s="593">
        <f t="shared" si="4"/>
        <v>3.0899999999999981</v>
      </c>
      <c r="C41" s="521" t="s">
        <v>1804</v>
      </c>
      <c r="D41" s="518">
        <v>1</v>
      </c>
      <c r="E41" s="515" t="s">
        <v>13</v>
      </c>
      <c r="F41" s="522"/>
      <c r="G41" s="520">
        <f t="shared" si="5"/>
        <v>0</v>
      </c>
      <c r="H41" s="594"/>
      <c r="I41" s="645"/>
    </row>
    <row r="42" spans="2:9">
      <c r="B42" s="593">
        <f t="shared" si="4"/>
        <v>3.0999999999999979</v>
      </c>
      <c r="C42" s="521" t="s">
        <v>417</v>
      </c>
      <c r="D42" s="518">
        <v>1</v>
      </c>
      <c r="E42" s="515" t="s">
        <v>13</v>
      </c>
      <c r="F42" s="522"/>
      <c r="G42" s="520">
        <f t="shared" si="5"/>
        <v>0</v>
      </c>
      <c r="H42" s="594"/>
      <c r="I42" s="645"/>
    </row>
    <row r="43" spans="2:9">
      <c r="B43" s="593">
        <f t="shared" si="4"/>
        <v>3.1099999999999977</v>
      </c>
      <c r="C43" s="521" t="s">
        <v>1805</v>
      </c>
      <c r="D43" s="518">
        <v>1</v>
      </c>
      <c r="E43" s="515" t="s">
        <v>13</v>
      </c>
      <c r="F43" s="522"/>
      <c r="G43" s="520">
        <f t="shared" si="5"/>
        <v>0</v>
      </c>
      <c r="H43" s="594"/>
      <c r="I43" s="645"/>
    </row>
    <row r="44" spans="2:9">
      <c r="B44" s="593">
        <f t="shared" si="4"/>
        <v>3.1199999999999974</v>
      </c>
      <c r="C44" s="521" t="s">
        <v>418</v>
      </c>
      <c r="D44" s="518">
        <v>1</v>
      </c>
      <c r="E44" s="515" t="s">
        <v>13</v>
      </c>
      <c r="F44" s="522"/>
      <c r="G44" s="520">
        <f t="shared" si="5"/>
        <v>0</v>
      </c>
      <c r="H44" s="594"/>
      <c r="I44" s="645"/>
    </row>
    <row r="45" spans="2:9">
      <c r="B45" s="593">
        <f t="shared" si="4"/>
        <v>3.1299999999999972</v>
      </c>
      <c r="C45" s="521" t="s">
        <v>409</v>
      </c>
      <c r="D45" s="518">
        <v>2</v>
      </c>
      <c r="E45" s="515" t="s">
        <v>13</v>
      </c>
      <c r="F45" s="522"/>
      <c r="G45" s="520">
        <f t="shared" si="5"/>
        <v>0</v>
      </c>
      <c r="H45" s="594"/>
      <c r="I45" s="645"/>
    </row>
    <row r="46" spans="2:9">
      <c r="B46" s="593">
        <f t="shared" si="4"/>
        <v>3.139999999999997</v>
      </c>
      <c r="C46" s="521" t="s">
        <v>419</v>
      </c>
      <c r="D46" s="518">
        <v>1350</v>
      </c>
      <c r="E46" s="515" t="s">
        <v>52</v>
      </c>
      <c r="F46" s="522"/>
      <c r="G46" s="520">
        <f t="shared" si="5"/>
        <v>0</v>
      </c>
      <c r="H46" s="594"/>
      <c r="I46" s="645"/>
    </row>
    <row r="47" spans="2:9">
      <c r="B47" s="593">
        <f t="shared" si="4"/>
        <v>3.1499999999999968</v>
      </c>
      <c r="C47" s="521" t="s">
        <v>1806</v>
      </c>
      <c r="D47" s="518">
        <v>2</v>
      </c>
      <c r="E47" s="515" t="s">
        <v>13</v>
      </c>
      <c r="F47" s="522"/>
      <c r="G47" s="520">
        <f t="shared" si="5"/>
        <v>0</v>
      </c>
      <c r="H47" s="594"/>
      <c r="I47" s="645"/>
    </row>
    <row r="48" spans="2:9">
      <c r="B48" s="593">
        <f t="shared" si="4"/>
        <v>3.1599999999999966</v>
      </c>
      <c r="C48" s="521" t="s">
        <v>420</v>
      </c>
      <c r="D48" s="518">
        <v>1</v>
      </c>
      <c r="E48" s="515" t="s">
        <v>28</v>
      </c>
      <c r="F48" s="522"/>
      <c r="G48" s="520">
        <f t="shared" si="5"/>
        <v>0</v>
      </c>
      <c r="H48" s="594"/>
      <c r="I48" s="645"/>
    </row>
    <row r="49" spans="2:9">
      <c r="B49" s="593">
        <f t="shared" si="4"/>
        <v>3.1699999999999964</v>
      </c>
      <c r="C49" s="521" t="s">
        <v>421</v>
      </c>
      <c r="D49" s="518">
        <v>1</v>
      </c>
      <c r="E49" s="515" t="s">
        <v>28</v>
      </c>
      <c r="F49" s="522"/>
      <c r="G49" s="520">
        <f t="shared" si="5"/>
        <v>0</v>
      </c>
      <c r="H49" s="594"/>
      <c r="I49" s="645"/>
    </row>
    <row r="50" spans="2:9">
      <c r="B50" s="593">
        <f t="shared" si="4"/>
        <v>3.1799999999999962</v>
      </c>
      <c r="C50" s="521" t="s">
        <v>422</v>
      </c>
      <c r="D50" s="518">
        <v>1</v>
      </c>
      <c r="E50" s="515" t="s">
        <v>28</v>
      </c>
      <c r="F50" s="522"/>
      <c r="G50" s="520">
        <f t="shared" si="5"/>
        <v>0</v>
      </c>
      <c r="H50" s="594"/>
      <c r="I50" s="645"/>
    </row>
    <row r="51" spans="2:9">
      <c r="B51" s="595">
        <f t="shared" si="4"/>
        <v>3.1899999999999959</v>
      </c>
      <c r="C51" s="521" t="s">
        <v>894</v>
      </c>
      <c r="D51" s="518">
        <v>1</v>
      </c>
      <c r="E51" s="524" t="s">
        <v>28</v>
      </c>
      <c r="F51" s="522"/>
      <c r="G51" s="520">
        <f t="shared" si="5"/>
        <v>0</v>
      </c>
      <c r="H51" s="594"/>
      <c r="I51" s="645"/>
    </row>
    <row r="52" spans="2:9">
      <c r="B52" s="593"/>
      <c r="C52" s="521"/>
      <c r="D52" s="518"/>
      <c r="E52" s="525"/>
      <c r="F52" s="522"/>
      <c r="G52" s="520">
        <f t="shared" si="5"/>
        <v>0</v>
      </c>
      <c r="H52" s="594">
        <f>SUM(G33:G51)</f>
        <v>0</v>
      </c>
      <c r="I52" s="645"/>
    </row>
    <row r="53" spans="2:9">
      <c r="B53" s="591">
        <v>4</v>
      </c>
      <c r="C53" s="514" t="s">
        <v>423</v>
      </c>
      <c r="D53" s="518"/>
      <c r="E53" s="515"/>
      <c r="F53" s="522"/>
      <c r="G53" s="513"/>
      <c r="H53" s="592"/>
      <c r="I53" s="645"/>
    </row>
    <row r="54" spans="2:9">
      <c r="B54" s="593">
        <f t="shared" ref="B54:B65" si="6">+B53+0.01</f>
        <v>4.01</v>
      </c>
      <c r="C54" s="521" t="s">
        <v>1807</v>
      </c>
      <c r="D54" s="518">
        <v>1</v>
      </c>
      <c r="E54" s="515" t="s">
        <v>13</v>
      </c>
      <c r="F54" s="522"/>
      <c r="G54" s="520">
        <f t="shared" ref="G54:G68" si="7">ROUND(F54*D54,2)</f>
        <v>0</v>
      </c>
      <c r="H54" s="594"/>
      <c r="I54" s="645"/>
    </row>
    <row r="55" spans="2:9">
      <c r="B55" s="593">
        <f t="shared" si="6"/>
        <v>4.0199999999999996</v>
      </c>
      <c r="C55" s="521" t="s">
        <v>424</v>
      </c>
      <c r="D55" s="518">
        <v>12</v>
      </c>
      <c r="E55" s="515" t="s">
        <v>13</v>
      </c>
      <c r="F55" s="522"/>
      <c r="G55" s="520">
        <f t="shared" si="7"/>
        <v>0</v>
      </c>
      <c r="H55" s="594"/>
      <c r="I55" s="645"/>
    </row>
    <row r="56" spans="2:9">
      <c r="B56" s="593">
        <f t="shared" si="6"/>
        <v>4.0299999999999994</v>
      </c>
      <c r="C56" s="521" t="s">
        <v>1808</v>
      </c>
      <c r="D56" s="518">
        <v>12</v>
      </c>
      <c r="E56" s="515" t="s">
        <v>13</v>
      </c>
      <c r="F56" s="522"/>
      <c r="G56" s="520">
        <f t="shared" si="7"/>
        <v>0</v>
      </c>
      <c r="H56" s="594"/>
      <c r="I56" s="645"/>
    </row>
    <row r="57" spans="2:9">
      <c r="B57" s="593">
        <f t="shared" si="6"/>
        <v>4.0399999999999991</v>
      </c>
      <c r="C57" s="521" t="s">
        <v>425</v>
      </c>
      <c r="D57" s="518">
        <v>12</v>
      </c>
      <c r="E57" s="515" t="s">
        <v>13</v>
      </c>
      <c r="F57" s="522"/>
      <c r="G57" s="520">
        <f t="shared" si="7"/>
        <v>0</v>
      </c>
      <c r="H57" s="594"/>
      <c r="I57" s="645"/>
    </row>
    <row r="58" spans="2:9">
      <c r="B58" s="593">
        <f t="shared" si="6"/>
        <v>4.0499999999999989</v>
      </c>
      <c r="C58" s="521" t="s">
        <v>1809</v>
      </c>
      <c r="D58" s="518">
        <v>12</v>
      </c>
      <c r="E58" s="515" t="s">
        <v>13</v>
      </c>
      <c r="F58" s="522"/>
      <c r="G58" s="520">
        <f t="shared" si="7"/>
        <v>0</v>
      </c>
      <c r="H58" s="594"/>
      <c r="I58" s="645"/>
    </row>
    <row r="59" spans="2:9">
      <c r="B59" s="593">
        <f t="shared" si="6"/>
        <v>4.0599999999999987</v>
      </c>
      <c r="C59" s="521" t="s">
        <v>1810</v>
      </c>
      <c r="D59" s="518">
        <v>12</v>
      </c>
      <c r="E59" s="515" t="s">
        <v>13</v>
      </c>
      <c r="F59" s="522"/>
      <c r="G59" s="520">
        <f t="shared" si="7"/>
        <v>0</v>
      </c>
      <c r="H59" s="594"/>
      <c r="I59" s="645"/>
    </row>
    <row r="60" spans="2:9">
      <c r="B60" s="593">
        <f t="shared" si="6"/>
        <v>4.0699999999999985</v>
      </c>
      <c r="C60" s="521" t="s">
        <v>426</v>
      </c>
      <c r="D60" s="518">
        <v>315</v>
      </c>
      <c r="E60" s="515" t="s">
        <v>13</v>
      </c>
      <c r="F60" s="522"/>
      <c r="G60" s="520">
        <f t="shared" si="7"/>
        <v>0</v>
      </c>
      <c r="H60" s="594"/>
      <c r="I60" s="645"/>
    </row>
    <row r="61" spans="2:9">
      <c r="B61" s="593">
        <f t="shared" si="6"/>
        <v>4.0799999999999983</v>
      </c>
      <c r="C61" s="521" t="s">
        <v>1811</v>
      </c>
      <c r="D61" s="518">
        <v>1</v>
      </c>
      <c r="E61" s="515" t="s">
        <v>13</v>
      </c>
      <c r="F61" s="522"/>
      <c r="G61" s="520">
        <f t="shared" si="7"/>
        <v>0</v>
      </c>
      <c r="H61" s="594"/>
      <c r="I61" s="645"/>
    </row>
    <row r="62" spans="2:9">
      <c r="B62" s="593">
        <f t="shared" si="6"/>
        <v>4.0899999999999981</v>
      </c>
      <c r="C62" s="521" t="s">
        <v>427</v>
      </c>
      <c r="D62" s="518">
        <v>1</v>
      </c>
      <c r="E62" s="515" t="s">
        <v>13</v>
      </c>
      <c r="F62" s="522"/>
      <c r="G62" s="520">
        <f t="shared" si="7"/>
        <v>0</v>
      </c>
      <c r="H62" s="594"/>
      <c r="I62" s="645"/>
    </row>
    <row r="63" spans="2:9">
      <c r="B63" s="593">
        <f t="shared" si="6"/>
        <v>4.0999999999999979</v>
      </c>
      <c r="C63" s="521" t="s">
        <v>428</v>
      </c>
      <c r="D63" s="518">
        <v>1</v>
      </c>
      <c r="E63" s="515" t="s">
        <v>13</v>
      </c>
      <c r="F63" s="522"/>
      <c r="G63" s="520">
        <f t="shared" si="7"/>
        <v>0</v>
      </c>
      <c r="H63" s="594"/>
      <c r="I63" s="645"/>
    </row>
    <row r="64" spans="2:9">
      <c r="B64" s="593">
        <f t="shared" si="6"/>
        <v>4.1099999999999977</v>
      </c>
      <c r="C64" s="521" t="s">
        <v>1812</v>
      </c>
      <c r="D64" s="518">
        <v>1</v>
      </c>
      <c r="E64" s="515" t="s">
        <v>13</v>
      </c>
      <c r="F64" s="522"/>
      <c r="G64" s="520">
        <f t="shared" si="7"/>
        <v>0</v>
      </c>
      <c r="H64" s="594"/>
      <c r="I64" s="645"/>
    </row>
    <row r="65" spans="2:9">
      <c r="B65" s="593">
        <f t="shared" si="6"/>
        <v>4.1199999999999974</v>
      </c>
      <c r="C65" s="521" t="s">
        <v>429</v>
      </c>
      <c r="D65" s="518">
        <v>4</v>
      </c>
      <c r="E65" s="515" t="s">
        <v>13</v>
      </c>
      <c r="F65" s="522"/>
      <c r="G65" s="520">
        <f t="shared" si="7"/>
        <v>0</v>
      </c>
      <c r="H65" s="594"/>
      <c r="I65" s="645"/>
    </row>
    <row r="66" spans="2:9">
      <c r="B66" s="593">
        <f>+B67+0.01</f>
        <v>4.139999999999997</v>
      </c>
      <c r="C66" s="521" t="s">
        <v>421</v>
      </c>
      <c r="D66" s="518">
        <v>1</v>
      </c>
      <c r="E66" s="515" t="s">
        <v>28</v>
      </c>
      <c r="F66" s="522"/>
      <c r="G66" s="520">
        <f t="shared" si="7"/>
        <v>0</v>
      </c>
      <c r="H66" s="594"/>
      <c r="I66" s="645"/>
    </row>
    <row r="67" spans="2:9">
      <c r="B67" s="593">
        <f>+B65+0.01</f>
        <v>4.1299999999999972</v>
      </c>
      <c r="C67" s="521" t="s">
        <v>895</v>
      </c>
      <c r="D67" s="518">
        <v>1</v>
      </c>
      <c r="E67" s="515" t="s">
        <v>28</v>
      </c>
      <c r="F67" s="522"/>
      <c r="G67" s="520">
        <f t="shared" si="7"/>
        <v>0</v>
      </c>
      <c r="H67" s="594"/>
      <c r="I67" s="645"/>
    </row>
    <row r="68" spans="2:9">
      <c r="B68" s="593"/>
      <c r="C68" s="521"/>
      <c r="D68" s="518"/>
      <c r="E68" s="515"/>
      <c r="F68" s="522"/>
      <c r="G68" s="520">
        <f t="shared" si="7"/>
        <v>0</v>
      </c>
      <c r="H68" s="594">
        <f>SUM(G54:G68)</f>
        <v>0</v>
      </c>
      <c r="I68" s="645"/>
    </row>
    <row r="69" spans="2:9">
      <c r="B69" s="591">
        <v>5</v>
      </c>
      <c r="C69" s="514" t="s">
        <v>430</v>
      </c>
      <c r="D69" s="518"/>
      <c r="E69" s="526"/>
      <c r="F69" s="522"/>
      <c r="G69" s="513"/>
      <c r="H69" s="592"/>
      <c r="I69" s="645"/>
    </row>
    <row r="70" spans="2:9">
      <c r="B70" s="593">
        <f t="shared" ref="B70:B85" si="8">+B69+0.01</f>
        <v>5.01</v>
      </c>
      <c r="C70" s="517" t="s">
        <v>431</v>
      </c>
      <c r="D70" s="518">
        <v>6250</v>
      </c>
      <c r="E70" s="527" t="s">
        <v>52</v>
      </c>
      <c r="F70" s="522"/>
      <c r="G70" s="520">
        <f t="shared" ref="G70:G95" si="9">ROUND(F70*D70,2)</f>
        <v>0</v>
      </c>
      <c r="H70" s="594"/>
      <c r="I70" s="645"/>
    </row>
    <row r="71" spans="2:9">
      <c r="B71" s="593">
        <f t="shared" si="8"/>
        <v>5.0199999999999996</v>
      </c>
      <c r="C71" s="517" t="s">
        <v>432</v>
      </c>
      <c r="D71" s="518">
        <v>6</v>
      </c>
      <c r="E71" s="527" t="s">
        <v>13</v>
      </c>
      <c r="F71" s="522"/>
      <c r="G71" s="520">
        <f t="shared" si="9"/>
        <v>0</v>
      </c>
      <c r="H71" s="594"/>
      <c r="I71" s="645"/>
    </row>
    <row r="72" spans="2:9">
      <c r="B72" s="593">
        <f t="shared" si="8"/>
        <v>5.0299999999999994</v>
      </c>
      <c r="C72" s="517" t="s">
        <v>433</v>
      </c>
      <c r="D72" s="518">
        <v>2</v>
      </c>
      <c r="E72" s="527" t="s">
        <v>13</v>
      </c>
      <c r="F72" s="522"/>
      <c r="G72" s="520">
        <f t="shared" si="9"/>
        <v>0</v>
      </c>
      <c r="H72" s="594"/>
      <c r="I72" s="645"/>
    </row>
    <row r="73" spans="2:9">
      <c r="B73" s="593">
        <f t="shared" si="8"/>
        <v>5.0399999999999991</v>
      </c>
      <c r="C73" s="517" t="s">
        <v>434</v>
      </c>
      <c r="D73" s="518">
        <v>2</v>
      </c>
      <c r="E73" s="527" t="s">
        <v>13</v>
      </c>
      <c r="F73" s="522"/>
      <c r="G73" s="520">
        <f t="shared" si="9"/>
        <v>0</v>
      </c>
      <c r="H73" s="594"/>
      <c r="I73" s="645"/>
    </row>
    <row r="74" spans="2:9">
      <c r="B74" s="593">
        <f t="shared" si="8"/>
        <v>5.0499999999999989</v>
      </c>
      <c r="C74" s="517" t="s">
        <v>435</v>
      </c>
      <c r="D74" s="518">
        <v>2</v>
      </c>
      <c r="E74" s="527" t="s">
        <v>13</v>
      </c>
      <c r="F74" s="522"/>
      <c r="G74" s="520">
        <f t="shared" si="9"/>
        <v>0</v>
      </c>
      <c r="H74" s="594"/>
      <c r="I74" s="645"/>
    </row>
    <row r="75" spans="2:9">
      <c r="B75" s="593">
        <f t="shared" si="8"/>
        <v>5.0599999999999987</v>
      </c>
      <c r="C75" s="517" t="s">
        <v>436</v>
      </c>
      <c r="D75" s="518">
        <v>40</v>
      </c>
      <c r="E75" s="527" t="s">
        <v>13</v>
      </c>
      <c r="F75" s="522"/>
      <c r="G75" s="520">
        <f t="shared" si="9"/>
        <v>0</v>
      </c>
      <c r="H75" s="594"/>
      <c r="I75" s="645"/>
    </row>
    <row r="76" spans="2:9">
      <c r="B76" s="593">
        <f t="shared" si="8"/>
        <v>5.0699999999999985</v>
      </c>
      <c r="C76" s="517" t="s">
        <v>437</v>
      </c>
      <c r="D76" s="518">
        <v>125</v>
      </c>
      <c r="E76" s="527" t="s">
        <v>13</v>
      </c>
      <c r="F76" s="522"/>
      <c r="G76" s="520">
        <f t="shared" si="9"/>
        <v>0</v>
      </c>
      <c r="H76" s="594"/>
      <c r="I76" s="645"/>
    </row>
    <row r="77" spans="2:9">
      <c r="B77" s="593">
        <f t="shared" si="8"/>
        <v>5.0799999999999983</v>
      </c>
      <c r="C77" s="517" t="s">
        <v>438</v>
      </c>
      <c r="D77" s="518">
        <v>1</v>
      </c>
      <c r="E77" s="527" t="s">
        <v>28</v>
      </c>
      <c r="F77" s="522"/>
      <c r="G77" s="520">
        <f t="shared" si="9"/>
        <v>0</v>
      </c>
      <c r="H77" s="594"/>
      <c r="I77" s="645"/>
    </row>
    <row r="78" spans="2:9">
      <c r="B78" s="593">
        <f t="shared" si="8"/>
        <v>5.0899999999999981</v>
      </c>
      <c r="C78" s="517" t="s">
        <v>439</v>
      </c>
      <c r="D78" s="518">
        <v>1</v>
      </c>
      <c r="E78" s="527" t="s">
        <v>28</v>
      </c>
      <c r="F78" s="522"/>
      <c r="G78" s="520">
        <f t="shared" si="9"/>
        <v>0</v>
      </c>
      <c r="H78" s="594"/>
      <c r="I78" s="645"/>
    </row>
    <row r="79" spans="2:9">
      <c r="B79" s="593">
        <f t="shared" si="8"/>
        <v>5.0999999999999979</v>
      </c>
      <c r="C79" s="517" t="s">
        <v>440</v>
      </c>
      <c r="D79" s="518">
        <v>1</v>
      </c>
      <c r="E79" s="527" t="s">
        <v>28</v>
      </c>
      <c r="F79" s="522"/>
      <c r="G79" s="520">
        <f t="shared" si="9"/>
        <v>0</v>
      </c>
      <c r="H79" s="594"/>
      <c r="I79" s="645"/>
    </row>
    <row r="80" spans="2:9">
      <c r="B80" s="593">
        <f t="shared" si="8"/>
        <v>5.1099999999999977</v>
      </c>
      <c r="C80" s="517" t="s">
        <v>441</v>
      </c>
      <c r="D80" s="518">
        <v>125</v>
      </c>
      <c r="E80" s="527" t="s">
        <v>13</v>
      </c>
      <c r="F80" s="522"/>
      <c r="G80" s="520">
        <f t="shared" si="9"/>
        <v>0</v>
      </c>
      <c r="H80" s="594"/>
      <c r="I80" s="645"/>
    </row>
    <row r="81" spans="2:9">
      <c r="B81" s="593">
        <f t="shared" si="8"/>
        <v>5.1199999999999974</v>
      </c>
      <c r="C81" s="528" t="s">
        <v>442</v>
      </c>
      <c r="D81" s="518">
        <v>125</v>
      </c>
      <c r="E81" s="526" t="s">
        <v>13</v>
      </c>
      <c r="F81" s="522"/>
      <c r="G81" s="520">
        <f t="shared" si="9"/>
        <v>0</v>
      </c>
      <c r="H81" s="594"/>
      <c r="I81" s="645"/>
    </row>
    <row r="82" spans="2:9" ht="37.5">
      <c r="B82" s="593">
        <f t="shared" si="8"/>
        <v>5.1299999999999972</v>
      </c>
      <c r="C82" s="529" t="s">
        <v>1296</v>
      </c>
      <c r="D82" s="518">
        <v>1</v>
      </c>
      <c r="E82" s="530" t="s">
        <v>28</v>
      </c>
      <c r="F82" s="522"/>
      <c r="G82" s="520">
        <f t="shared" si="9"/>
        <v>0</v>
      </c>
      <c r="H82" s="594"/>
      <c r="I82" s="645"/>
    </row>
    <row r="83" spans="2:9">
      <c r="B83" s="593">
        <f t="shared" si="8"/>
        <v>5.139999999999997</v>
      </c>
      <c r="C83" s="528" t="s">
        <v>896</v>
      </c>
      <c r="D83" s="518">
        <v>1</v>
      </c>
      <c r="E83" s="526" t="s">
        <v>28</v>
      </c>
      <c r="F83" s="522"/>
      <c r="G83" s="520">
        <f t="shared" si="9"/>
        <v>0</v>
      </c>
      <c r="H83" s="594"/>
      <c r="I83" s="645"/>
    </row>
    <row r="84" spans="2:9">
      <c r="B84" s="593">
        <f t="shared" si="8"/>
        <v>5.1499999999999968</v>
      </c>
      <c r="C84" s="528" t="s">
        <v>94</v>
      </c>
      <c r="D84" s="518">
        <v>1</v>
      </c>
      <c r="E84" s="526" t="s">
        <v>28</v>
      </c>
      <c r="F84" s="522"/>
      <c r="G84" s="520">
        <f t="shared" si="9"/>
        <v>0</v>
      </c>
      <c r="H84" s="594"/>
      <c r="I84" s="645"/>
    </row>
    <row r="85" spans="2:9">
      <c r="B85" s="593">
        <f t="shared" si="8"/>
        <v>5.1599999999999966</v>
      </c>
      <c r="C85" s="517" t="s">
        <v>443</v>
      </c>
      <c r="D85" s="518">
        <v>1</v>
      </c>
      <c r="E85" s="527" t="s">
        <v>28</v>
      </c>
      <c r="F85" s="522"/>
      <c r="G85" s="520">
        <f t="shared" si="9"/>
        <v>0</v>
      </c>
      <c r="H85" s="594"/>
      <c r="I85" s="645"/>
    </row>
    <row r="86" spans="2:9">
      <c r="B86" s="593"/>
      <c r="C86" s="517"/>
      <c r="D86" s="518"/>
      <c r="E86" s="527"/>
      <c r="F86" s="522"/>
      <c r="G86" s="520">
        <f t="shared" si="9"/>
        <v>0</v>
      </c>
      <c r="H86" s="594">
        <f>SUM(G70:G85)</f>
        <v>0</v>
      </c>
      <c r="I86" s="645"/>
    </row>
    <row r="87" spans="2:9">
      <c r="B87" s="591">
        <v>6</v>
      </c>
      <c r="C87" s="514" t="s">
        <v>444</v>
      </c>
      <c r="D87" s="518"/>
      <c r="E87" s="531"/>
      <c r="F87" s="522"/>
      <c r="G87" s="520">
        <f t="shared" si="9"/>
        <v>0</v>
      </c>
      <c r="H87" s="592"/>
      <c r="I87" s="645"/>
    </row>
    <row r="88" spans="2:9">
      <c r="B88" s="593">
        <f>B87+0.01</f>
        <v>6.01</v>
      </c>
      <c r="C88" s="521" t="s">
        <v>1813</v>
      </c>
      <c r="D88" s="518">
        <v>1</v>
      </c>
      <c r="E88" s="515" t="s">
        <v>13</v>
      </c>
      <c r="F88" s="522"/>
      <c r="G88" s="520">
        <f t="shared" si="9"/>
        <v>0</v>
      </c>
      <c r="H88" s="594"/>
      <c r="I88" s="645"/>
    </row>
    <row r="89" spans="2:9">
      <c r="B89" s="593">
        <f>+B88+0.01</f>
        <v>6.02</v>
      </c>
      <c r="C89" s="521" t="s">
        <v>445</v>
      </c>
      <c r="D89" s="518">
        <v>1</v>
      </c>
      <c r="E89" s="515" t="s">
        <v>13</v>
      </c>
      <c r="F89" s="522"/>
      <c r="G89" s="520">
        <f t="shared" si="9"/>
        <v>0</v>
      </c>
      <c r="H89" s="594"/>
      <c r="I89" s="645"/>
    </row>
    <row r="90" spans="2:9">
      <c r="B90" s="593">
        <f>+B89+0.01</f>
        <v>6.0299999999999994</v>
      </c>
      <c r="C90" s="521" t="s">
        <v>446</v>
      </c>
      <c r="D90" s="518">
        <v>1</v>
      </c>
      <c r="E90" s="515" t="s">
        <v>13</v>
      </c>
      <c r="F90" s="522"/>
      <c r="G90" s="520">
        <f t="shared" si="9"/>
        <v>0</v>
      </c>
      <c r="H90" s="594"/>
      <c r="I90" s="645"/>
    </row>
    <row r="91" spans="2:9">
      <c r="B91" s="593">
        <f>+B90+0.01</f>
        <v>6.0399999999999991</v>
      </c>
      <c r="C91" s="521" t="s">
        <v>447</v>
      </c>
      <c r="D91" s="518">
        <v>1</v>
      </c>
      <c r="E91" s="515" t="s">
        <v>13</v>
      </c>
      <c r="F91" s="522"/>
      <c r="G91" s="520">
        <f t="shared" si="9"/>
        <v>0</v>
      </c>
      <c r="H91" s="594"/>
      <c r="I91" s="645"/>
    </row>
    <row r="92" spans="2:9">
      <c r="B92" s="593">
        <f>+B91+0.01</f>
        <v>6.0499999999999989</v>
      </c>
      <c r="C92" s="521" t="s">
        <v>448</v>
      </c>
      <c r="D92" s="518">
        <v>28</v>
      </c>
      <c r="E92" s="515" t="s">
        <v>13</v>
      </c>
      <c r="F92" s="522"/>
      <c r="G92" s="520">
        <f t="shared" si="9"/>
        <v>0</v>
      </c>
      <c r="H92" s="594"/>
      <c r="I92" s="645"/>
    </row>
    <row r="93" spans="2:9">
      <c r="B93" s="593">
        <f t="shared" ref="B93:B95" si="10">+B92+0.01</f>
        <v>6.0599999999999987</v>
      </c>
      <c r="C93" s="521" t="s">
        <v>897</v>
      </c>
      <c r="D93" s="518">
        <v>28</v>
      </c>
      <c r="E93" s="515" t="s">
        <v>13</v>
      </c>
      <c r="F93" s="522"/>
      <c r="G93" s="520">
        <f t="shared" si="9"/>
        <v>0</v>
      </c>
      <c r="H93" s="594"/>
      <c r="I93" s="645"/>
    </row>
    <row r="94" spans="2:9">
      <c r="B94" s="593">
        <f t="shared" si="10"/>
        <v>6.0699999999999985</v>
      </c>
      <c r="C94" s="521" t="s">
        <v>898</v>
      </c>
      <c r="D94" s="518">
        <v>28</v>
      </c>
      <c r="E94" s="515" t="s">
        <v>13</v>
      </c>
      <c r="F94" s="522"/>
      <c r="G94" s="520">
        <f t="shared" si="9"/>
        <v>0</v>
      </c>
      <c r="H94" s="594"/>
      <c r="I94" s="645"/>
    </row>
    <row r="95" spans="2:9">
      <c r="B95" s="593">
        <f t="shared" si="10"/>
        <v>6.0799999999999983</v>
      </c>
      <c r="C95" s="521" t="s">
        <v>894</v>
      </c>
      <c r="D95" s="518">
        <v>1</v>
      </c>
      <c r="E95" s="515" t="s">
        <v>28</v>
      </c>
      <c r="F95" s="522"/>
      <c r="G95" s="520">
        <f t="shared" si="9"/>
        <v>0</v>
      </c>
      <c r="H95" s="594"/>
      <c r="I95" s="645"/>
    </row>
    <row r="96" spans="2:9">
      <c r="B96" s="596"/>
      <c r="C96" s="523"/>
      <c r="D96" s="518"/>
      <c r="E96" s="524"/>
      <c r="F96" s="522"/>
      <c r="G96" s="520"/>
      <c r="H96" s="592">
        <f>SUM(G88:G95)</f>
        <v>0</v>
      </c>
      <c r="I96" s="645"/>
    </row>
    <row r="97" spans="2:10">
      <c r="B97" s="591">
        <v>7</v>
      </c>
      <c r="C97" s="514" t="s">
        <v>997</v>
      </c>
      <c r="D97" s="518"/>
      <c r="E97" s="531"/>
      <c r="F97" s="522"/>
      <c r="G97" s="520"/>
      <c r="H97" s="592"/>
      <c r="I97" s="645"/>
    </row>
    <row r="98" spans="2:10">
      <c r="B98" s="593">
        <f t="shared" ref="B98:B109" si="11">+B97+0.01</f>
        <v>7.01</v>
      </c>
      <c r="C98" s="521" t="s">
        <v>837</v>
      </c>
      <c r="D98" s="518">
        <v>1</v>
      </c>
      <c r="E98" s="515" t="s">
        <v>13</v>
      </c>
      <c r="F98" s="522"/>
      <c r="G98" s="520">
        <f t="shared" ref="G98:G109" si="12">ROUND(F98*D98,2)</f>
        <v>0</v>
      </c>
      <c r="H98" s="594"/>
      <c r="I98" s="645"/>
    </row>
    <row r="99" spans="2:10">
      <c r="B99" s="593">
        <f t="shared" si="11"/>
        <v>7.02</v>
      </c>
      <c r="C99" s="521" t="s">
        <v>838</v>
      </c>
      <c r="D99" s="518">
        <v>8</v>
      </c>
      <c r="E99" s="515" t="s">
        <v>13</v>
      </c>
      <c r="F99" s="522"/>
      <c r="G99" s="520">
        <f t="shared" si="12"/>
        <v>0</v>
      </c>
      <c r="H99" s="594"/>
      <c r="I99" s="645"/>
    </row>
    <row r="100" spans="2:10">
      <c r="B100" s="593">
        <f t="shared" si="11"/>
        <v>7.0299999999999994</v>
      </c>
      <c r="C100" s="521" t="s">
        <v>839</v>
      </c>
      <c r="D100" s="518">
        <v>7</v>
      </c>
      <c r="E100" s="515" t="s">
        <v>13</v>
      </c>
      <c r="F100" s="522"/>
      <c r="G100" s="520">
        <f t="shared" si="12"/>
        <v>0</v>
      </c>
      <c r="H100" s="594"/>
      <c r="I100" s="645"/>
    </row>
    <row r="101" spans="2:10">
      <c r="B101" s="593">
        <f t="shared" si="11"/>
        <v>7.0399999999999991</v>
      </c>
      <c r="C101" s="521" t="s">
        <v>840</v>
      </c>
      <c r="D101" s="518">
        <v>142</v>
      </c>
      <c r="E101" s="515" t="s">
        <v>13</v>
      </c>
      <c r="F101" s="522"/>
      <c r="G101" s="520">
        <f t="shared" si="12"/>
        <v>0</v>
      </c>
      <c r="H101" s="594"/>
      <c r="I101" s="645"/>
    </row>
    <row r="102" spans="2:10">
      <c r="B102" s="593">
        <f t="shared" si="11"/>
        <v>7.0499999999999989</v>
      </c>
      <c r="C102" s="521" t="s">
        <v>841</v>
      </c>
      <c r="D102" s="518">
        <v>6</v>
      </c>
      <c r="E102" s="515" t="s">
        <v>13</v>
      </c>
      <c r="F102" s="522"/>
      <c r="G102" s="520">
        <f t="shared" si="12"/>
        <v>0</v>
      </c>
      <c r="H102" s="594"/>
      <c r="I102" s="645"/>
    </row>
    <row r="103" spans="2:10">
      <c r="B103" s="593">
        <f t="shared" si="11"/>
        <v>7.0599999999999987</v>
      </c>
      <c r="C103" s="521" t="s">
        <v>842</v>
      </c>
      <c r="D103" s="518">
        <v>26</v>
      </c>
      <c r="E103" s="515" t="s">
        <v>13</v>
      </c>
      <c r="F103" s="522"/>
      <c r="G103" s="520">
        <f t="shared" si="12"/>
        <v>0</v>
      </c>
      <c r="H103" s="594"/>
      <c r="I103" s="645"/>
    </row>
    <row r="104" spans="2:10">
      <c r="B104" s="593">
        <f t="shared" si="11"/>
        <v>7.0699999999999985</v>
      </c>
      <c r="C104" s="521" t="s">
        <v>843</v>
      </c>
      <c r="D104" s="518">
        <v>3</v>
      </c>
      <c r="E104" s="515" t="s">
        <v>13</v>
      </c>
      <c r="F104" s="522"/>
      <c r="G104" s="520">
        <f t="shared" si="12"/>
        <v>0</v>
      </c>
      <c r="H104" s="594"/>
      <c r="I104" s="645"/>
    </row>
    <row r="105" spans="2:10">
      <c r="B105" s="593">
        <f t="shared" si="11"/>
        <v>7.0799999999999983</v>
      </c>
      <c r="C105" s="521" t="s">
        <v>844</v>
      </c>
      <c r="D105" s="518">
        <v>2</v>
      </c>
      <c r="E105" s="515" t="s">
        <v>13</v>
      </c>
      <c r="F105" s="522"/>
      <c r="G105" s="520">
        <f t="shared" si="12"/>
        <v>0</v>
      </c>
      <c r="H105" s="594"/>
      <c r="I105" s="645"/>
    </row>
    <row r="106" spans="2:10">
      <c r="B106" s="593">
        <f t="shared" si="11"/>
        <v>7.0899999999999981</v>
      </c>
      <c r="C106" s="521" t="s">
        <v>421</v>
      </c>
      <c r="D106" s="518">
        <v>1</v>
      </c>
      <c r="E106" s="515" t="s">
        <v>28</v>
      </c>
      <c r="F106" s="522"/>
      <c r="G106" s="520">
        <f t="shared" si="12"/>
        <v>0</v>
      </c>
      <c r="H106" s="594"/>
      <c r="I106" s="645"/>
    </row>
    <row r="107" spans="2:10">
      <c r="B107" s="593">
        <f t="shared" si="11"/>
        <v>7.0999999999999979</v>
      </c>
      <c r="C107" s="521" t="s">
        <v>845</v>
      </c>
      <c r="D107" s="518">
        <v>1</v>
      </c>
      <c r="E107" s="515" t="s">
        <v>28</v>
      </c>
      <c r="F107" s="522"/>
      <c r="G107" s="520">
        <f t="shared" si="12"/>
        <v>0</v>
      </c>
      <c r="H107" s="594"/>
      <c r="I107" s="645"/>
    </row>
    <row r="108" spans="2:10">
      <c r="B108" s="593">
        <f t="shared" si="11"/>
        <v>7.1099999999999977</v>
      </c>
      <c r="C108" s="521" t="s">
        <v>846</v>
      </c>
      <c r="D108" s="518">
        <v>1</v>
      </c>
      <c r="E108" s="515" t="s">
        <v>28</v>
      </c>
      <c r="F108" s="522"/>
      <c r="G108" s="520">
        <f t="shared" si="12"/>
        <v>0</v>
      </c>
      <c r="H108" s="594"/>
      <c r="I108" s="645"/>
    </row>
    <row r="109" spans="2:10">
      <c r="B109" s="593">
        <f t="shared" si="11"/>
        <v>7.1199999999999974</v>
      </c>
      <c r="C109" s="523" t="s">
        <v>894</v>
      </c>
      <c r="D109" s="518">
        <v>1</v>
      </c>
      <c r="E109" s="524" t="s">
        <v>28</v>
      </c>
      <c r="F109" s="522"/>
      <c r="G109" s="520">
        <f t="shared" si="12"/>
        <v>0</v>
      </c>
      <c r="H109" s="594"/>
      <c r="I109" s="645"/>
    </row>
    <row r="110" spans="2:10">
      <c r="B110" s="593"/>
      <c r="C110" s="532"/>
      <c r="D110" s="513"/>
      <c r="E110" s="533"/>
      <c r="F110" s="522"/>
      <c r="G110" s="520"/>
      <c r="H110" s="594">
        <f>SUM(G98:G109)</f>
        <v>0</v>
      </c>
      <c r="I110" s="645"/>
    </row>
    <row r="111" spans="2:10" ht="19.5" thickBot="1">
      <c r="B111" s="597"/>
      <c r="C111" s="598"/>
      <c r="D111" s="599"/>
      <c r="E111" s="600"/>
      <c r="F111" s="601"/>
      <c r="G111" s="601"/>
      <c r="H111" s="601"/>
      <c r="I111" s="645"/>
    </row>
    <row r="112" spans="2:10" ht="38.25" thickBot="1">
      <c r="B112" s="699"/>
      <c r="C112" s="700" t="s">
        <v>1785</v>
      </c>
      <c r="D112" s="701"/>
      <c r="E112" s="702"/>
      <c r="F112" s="702"/>
      <c r="G112" s="702"/>
      <c r="H112" s="703">
        <f>SUM(H13:H111)</f>
        <v>0</v>
      </c>
      <c r="I112" s="645"/>
      <c r="J112" s="704"/>
    </row>
    <row r="113" spans="2:8">
      <c r="B113" s="671"/>
      <c r="C113" s="705"/>
      <c r="D113" s="645"/>
      <c r="E113" s="645"/>
      <c r="F113" s="645"/>
      <c r="G113" s="645"/>
      <c r="H113" s="706"/>
    </row>
    <row r="114" spans="2:8">
      <c r="B114" s="707"/>
      <c r="C114" s="708" t="s">
        <v>103</v>
      </c>
      <c r="D114" s="709"/>
      <c r="E114" s="709"/>
      <c r="F114" s="709"/>
      <c r="G114" s="709"/>
      <c r="H114" s="710"/>
    </row>
    <row r="115" spans="2:8">
      <c r="B115" s="707"/>
      <c r="C115" s="711" t="s">
        <v>1</v>
      </c>
      <c r="D115" s="712">
        <v>0.1</v>
      </c>
      <c r="E115" s="709"/>
      <c r="F115" s="709"/>
      <c r="G115" s="709">
        <f>+$H$112*D115</f>
        <v>0</v>
      </c>
      <c r="H115" s="710"/>
    </row>
    <row r="116" spans="2:8">
      <c r="B116" s="707"/>
      <c r="C116" s="711" t="s">
        <v>108</v>
      </c>
      <c r="D116" s="712">
        <v>0.18</v>
      </c>
      <c r="E116" s="709"/>
      <c r="F116" s="709"/>
      <c r="G116" s="709">
        <f>+$G$115*D116</f>
        <v>0</v>
      </c>
      <c r="H116" s="710"/>
    </row>
    <row r="117" spans="2:8">
      <c r="B117" s="707"/>
      <c r="C117" s="713" t="s">
        <v>104</v>
      </c>
      <c r="D117" s="712">
        <v>0.02</v>
      </c>
      <c r="E117" s="709"/>
      <c r="F117" s="709"/>
      <c r="G117" s="709">
        <f t="shared" ref="G117:G123" si="13">+$H$112*D117</f>
        <v>0</v>
      </c>
      <c r="H117" s="710"/>
    </row>
    <row r="118" spans="2:8">
      <c r="B118" s="707"/>
      <c r="C118" s="711" t="s">
        <v>8</v>
      </c>
      <c r="D118" s="712">
        <v>0.04</v>
      </c>
      <c r="E118" s="709"/>
      <c r="F118" s="709"/>
      <c r="G118" s="709">
        <f t="shared" si="13"/>
        <v>0</v>
      </c>
      <c r="H118" s="710"/>
    </row>
    <row r="119" spans="2:8">
      <c r="B119" s="707"/>
      <c r="C119" s="713" t="s">
        <v>105</v>
      </c>
      <c r="D119" s="712">
        <v>0.01</v>
      </c>
      <c r="E119" s="709"/>
      <c r="F119" s="709"/>
      <c r="G119" s="709">
        <f t="shared" si="13"/>
        <v>0</v>
      </c>
      <c r="H119" s="710"/>
    </row>
    <row r="120" spans="2:8">
      <c r="B120" s="707"/>
      <c r="C120" s="713" t="s">
        <v>9</v>
      </c>
      <c r="D120" s="712">
        <v>2.5000000000000001E-2</v>
      </c>
      <c r="E120" s="709"/>
      <c r="F120" s="709"/>
      <c r="G120" s="709">
        <f t="shared" si="13"/>
        <v>0</v>
      </c>
      <c r="H120" s="710"/>
    </row>
    <row r="121" spans="2:8">
      <c r="B121" s="707"/>
      <c r="C121" s="711" t="s">
        <v>106</v>
      </c>
      <c r="D121" s="712">
        <v>0.05</v>
      </c>
      <c r="E121" s="709"/>
      <c r="F121" s="709"/>
      <c r="G121" s="709">
        <f t="shared" si="13"/>
        <v>0</v>
      </c>
      <c r="H121" s="710"/>
    </row>
    <row r="122" spans="2:8">
      <c r="B122" s="707"/>
      <c r="C122" s="713" t="s">
        <v>71</v>
      </c>
      <c r="D122" s="712">
        <v>2.5000000000000001E-2</v>
      </c>
      <c r="E122" s="709"/>
      <c r="F122" s="709"/>
      <c r="G122" s="709">
        <f t="shared" si="13"/>
        <v>0</v>
      </c>
      <c r="H122" s="710"/>
    </row>
    <row r="123" spans="2:8">
      <c r="B123" s="707"/>
      <c r="C123" s="711" t="s">
        <v>107</v>
      </c>
      <c r="D123" s="712">
        <v>0.03</v>
      </c>
      <c r="E123" s="709"/>
      <c r="F123" s="709"/>
      <c r="G123" s="709">
        <f t="shared" si="13"/>
        <v>0</v>
      </c>
      <c r="H123" s="710"/>
    </row>
    <row r="124" spans="2:8">
      <c r="B124" s="714"/>
      <c r="C124" s="715"/>
      <c r="D124" s="709"/>
      <c r="E124" s="716"/>
      <c r="F124" s="716"/>
      <c r="G124" s="716"/>
      <c r="H124" s="717">
        <f>SUM(G115:G123)</f>
        <v>0</v>
      </c>
    </row>
    <row r="125" spans="2:8" ht="19.5" thickBot="1">
      <c r="B125" s="714"/>
      <c r="C125" s="718"/>
      <c r="D125" s="709"/>
      <c r="E125" s="709"/>
      <c r="F125" s="709"/>
      <c r="G125" s="709"/>
      <c r="H125" s="710"/>
    </row>
    <row r="126" spans="2:8" ht="19.5" thickBot="1">
      <c r="B126" s="719"/>
      <c r="C126" s="720" t="s">
        <v>6</v>
      </c>
      <c r="D126" s="721"/>
      <c r="E126" s="722"/>
      <c r="F126" s="722"/>
      <c r="G126" s="722"/>
      <c r="H126" s="723">
        <f>+H124+H112</f>
        <v>0</v>
      </c>
    </row>
    <row r="127" spans="2:8">
      <c r="B127" s="724"/>
      <c r="C127" s="725"/>
      <c r="D127" s="726"/>
      <c r="E127" s="726"/>
      <c r="F127" s="726"/>
      <c r="G127" s="726"/>
      <c r="H127" s="727"/>
    </row>
    <row r="128" spans="2:8">
      <c r="B128" s="724"/>
      <c r="C128" s="708" t="s">
        <v>10</v>
      </c>
      <c r="D128" s="728">
        <v>0.05</v>
      </c>
      <c r="E128" s="710"/>
      <c r="F128" s="710"/>
      <c r="G128" s="709">
        <f>+$H$112*D128</f>
        <v>0</v>
      </c>
      <c r="H128" s="727"/>
    </row>
    <row r="129" spans="2:8" ht="19.5" thickBot="1">
      <c r="B129" s="724"/>
      <c r="C129" s="725"/>
      <c r="D129" s="726"/>
      <c r="E129" s="726"/>
      <c r="F129" s="726"/>
      <c r="G129" s="726"/>
      <c r="H129" s="727"/>
    </row>
    <row r="130" spans="2:8" ht="19.5" thickBot="1">
      <c r="B130" s="719"/>
      <c r="C130" s="720" t="s">
        <v>109</v>
      </c>
      <c r="D130" s="721"/>
      <c r="E130" s="722"/>
      <c r="F130" s="722"/>
      <c r="G130" s="722"/>
      <c r="H130" s="723">
        <f>+G128+H126</f>
        <v>0</v>
      </c>
    </row>
    <row r="131" spans="2:8">
      <c r="B131" s="724"/>
      <c r="C131" s="725"/>
      <c r="D131" s="726"/>
      <c r="E131" s="726"/>
      <c r="F131" s="726"/>
      <c r="G131" s="726"/>
      <c r="H131" s="727"/>
    </row>
    <row r="132" spans="2:8">
      <c r="B132" s="724"/>
      <c r="C132" s="725"/>
      <c r="D132" s="726"/>
      <c r="E132" s="726"/>
      <c r="F132" s="726"/>
      <c r="G132" s="726"/>
      <c r="H132" s="727"/>
    </row>
  </sheetData>
  <mergeCells count="3">
    <mergeCell ref="B2:H2"/>
    <mergeCell ref="B3:H3"/>
    <mergeCell ref="B4:H4"/>
  </mergeCells>
  <printOptions horizontalCentered="1"/>
  <pageMargins left="0.23622047244094491" right="0.31496062992125984" top="0.35433070866141736" bottom="0.35433070866141736" header="0" footer="0"/>
  <pageSetup paperSize="123" scale="54" fitToHeight="0" orientation="portrait" r:id="rId1"/>
  <headerFooter>
    <oddFooter>&amp;C&amp;F&amp;R&amp;P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1:K1009"/>
  <sheetViews>
    <sheetView showZeros="0" view="pageBreakPreview" zoomScale="70" zoomScaleNormal="70" zoomScaleSheetLayoutView="70" workbookViewId="0">
      <selection activeCell="B4" sqref="B4:H4"/>
    </sheetView>
  </sheetViews>
  <sheetFormatPr baseColWidth="10" defaultColWidth="14.42578125" defaultRowHeight="18.75"/>
  <cols>
    <col min="1" max="1" width="7.28515625" style="644" customWidth="1"/>
    <col min="2" max="2" width="10.85546875" style="729" customWidth="1"/>
    <col min="3" max="3" width="78.7109375" style="730" customWidth="1"/>
    <col min="4" max="4" width="13.85546875" style="644" customWidth="1"/>
    <col min="5" max="5" width="14.140625" style="644" customWidth="1"/>
    <col min="6" max="6" width="20.7109375" style="644" customWidth="1"/>
    <col min="7" max="7" width="21" style="644" customWidth="1"/>
    <col min="8" max="8" width="22.140625" style="673" customWidth="1"/>
    <col min="9" max="9" width="9.140625" style="644" customWidth="1"/>
    <col min="10" max="10" width="20" style="644" bestFit="1" customWidth="1"/>
    <col min="11" max="12" width="9.140625" style="644" customWidth="1"/>
    <col min="13" max="13" width="11.7109375" style="644" customWidth="1"/>
    <col min="14" max="14" width="18.85546875" style="644" bestFit="1" customWidth="1"/>
    <col min="15" max="15" width="14.5703125" style="644" bestFit="1" customWidth="1"/>
    <col min="16" max="16" width="18.85546875" style="644" bestFit="1" customWidth="1"/>
    <col min="17" max="16384" width="14.42578125" style="644"/>
  </cols>
  <sheetData>
    <row r="1" spans="2:11" ht="7.5" customHeight="1">
      <c r="B1" s="657"/>
      <c r="C1" s="658"/>
      <c r="D1" s="659"/>
      <c r="E1" s="657" t="s">
        <v>3</v>
      </c>
      <c r="F1" s="659"/>
      <c r="H1" s="660"/>
      <c r="I1" s="660"/>
      <c r="J1" s="659"/>
      <c r="K1" s="659"/>
    </row>
    <row r="2" spans="2:11">
      <c r="B2" s="770" t="s">
        <v>21</v>
      </c>
      <c r="C2" s="773"/>
      <c r="D2" s="773"/>
      <c r="E2" s="773"/>
      <c r="F2" s="773"/>
      <c r="G2" s="773"/>
      <c r="H2" s="773"/>
      <c r="I2" s="661"/>
      <c r="J2" s="659"/>
      <c r="K2" s="659"/>
    </row>
    <row r="3" spans="2:11" ht="48.75" customHeight="1">
      <c r="B3" s="774" t="s">
        <v>1721</v>
      </c>
      <c r="C3" s="774"/>
      <c r="D3" s="774"/>
      <c r="E3" s="774"/>
      <c r="F3" s="774"/>
      <c r="G3" s="774"/>
      <c r="H3" s="774"/>
      <c r="J3" s="662"/>
      <c r="K3" s="659"/>
    </row>
    <row r="4" spans="2:11" ht="17.25" customHeight="1">
      <c r="B4" s="772" t="s">
        <v>1821</v>
      </c>
      <c r="C4" s="772"/>
      <c r="D4" s="772"/>
      <c r="E4" s="772"/>
      <c r="F4" s="772"/>
      <c r="G4" s="772"/>
      <c r="H4" s="772"/>
      <c r="J4" s="662"/>
      <c r="K4" s="659"/>
    </row>
    <row r="5" spans="2:11" ht="18.75" customHeight="1">
      <c r="B5" s="663" t="s">
        <v>75</v>
      </c>
      <c r="C5" s="663"/>
      <c r="D5" s="664"/>
      <c r="E5" s="2" t="s">
        <v>1817</v>
      </c>
      <c r="F5" s="664"/>
      <c r="G5" s="664"/>
      <c r="H5" s="666"/>
      <c r="J5" s="667"/>
      <c r="K5" s="659"/>
    </row>
    <row r="6" spans="2:11">
      <c r="B6" s="663" t="s">
        <v>1560</v>
      </c>
      <c r="C6" s="663" t="s">
        <v>1768</v>
      </c>
      <c r="D6" s="668"/>
      <c r="E6" s="665" t="s">
        <v>1769</v>
      </c>
      <c r="F6" s="668"/>
      <c r="G6" s="668"/>
      <c r="H6" s="666"/>
      <c r="J6" s="662"/>
      <c r="K6" s="659"/>
    </row>
    <row r="7" spans="2:11" ht="19.5" thickBot="1">
      <c r="B7" s="669"/>
      <c r="C7" s="670"/>
      <c r="D7" s="671"/>
      <c r="E7" s="671"/>
      <c r="F7" s="672"/>
      <c r="G7" s="672"/>
    </row>
    <row r="8" spans="2:11" ht="24.75" customHeight="1" thickBot="1">
      <c r="B8" s="674" t="s">
        <v>4</v>
      </c>
      <c r="C8" s="675" t="s">
        <v>5</v>
      </c>
      <c r="D8" s="676" t="s">
        <v>51</v>
      </c>
      <c r="E8" s="676" t="s">
        <v>43</v>
      </c>
      <c r="F8" s="676" t="s">
        <v>400</v>
      </c>
      <c r="G8" s="676" t="s">
        <v>6</v>
      </c>
      <c r="H8" s="677" t="s">
        <v>37</v>
      </c>
      <c r="I8" s="645"/>
    </row>
    <row r="9" spans="2:11" ht="19.5" thickBot="1">
      <c r="B9" s="678"/>
      <c r="C9" s="679"/>
      <c r="D9" s="680"/>
      <c r="E9" s="678"/>
      <c r="F9" s="681"/>
      <c r="G9" s="681"/>
      <c r="H9" s="682"/>
      <c r="I9" s="645"/>
    </row>
    <row r="10" spans="2:11" ht="19.5" thickBot="1">
      <c r="B10" s="683"/>
      <c r="C10" s="684" t="s">
        <v>449</v>
      </c>
      <c r="D10" s="685"/>
      <c r="E10" s="686"/>
      <c r="F10" s="687"/>
      <c r="G10" s="687"/>
      <c r="H10" s="688"/>
      <c r="I10" s="645"/>
    </row>
    <row r="11" spans="2:11">
      <c r="B11" s="686"/>
      <c r="C11" s="731"/>
      <c r="D11" s="690"/>
      <c r="E11" s="686"/>
      <c r="F11" s="687"/>
      <c r="G11" s="687"/>
      <c r="H11" s="688"/>
      <c r="I11" s="645"/>
    </row>
    <row r="12" spans="2:11">
      <c r="B12" s="686"/>
      <c r="C12" s="732" t="s">
        <v>46</v>
      </c>
      <c r="D12" s="690"/>
      <c r="E12" s="686"/>
      <c r="F12" s="687"/>
      <c r="G12" s="687"/>
      <c r="H12" s="688"/>
      <c r="I12" s="645"/>
    </row>
    <row r="13" spans="2:11">
      <c r="B13" s="733">
        <v>1</v>
      </c>
      <c r="C13" s="691" t="s">
        <v>116</v>
      </c>
      <c r="D13" s="692"/>
      <c r="E13" s="693"/>
      <c r="F13" s="506"/>
      <c r="G13" s="694"/>
      <c r="H13" s="695"/>
      <c r="I13" s="645"/>
    </row>
    <row r="14" spans="2:11">
      <c r="B14" s="696">
        <f>+B13+0.01</f>
        <v>1.01</v>
      </c>
      <c r="C14" s="505" t="s">
        <v>355</v>
      </c>
      <c r="D14" s="506">
        <v>12</v>
      </c>
      <c r="E14" s="507" t="s">
        <v>144</v>
      </c>
      <c r="F14" s="506"/>
      <c r="G14" s="692">
        <f t="shared" ref="G14:G15" si="0">ROUND(F14*D14,2)</f>
        <v>0</v>
      </c>
      <c r="H14" s="697"/>
      <c r="I14" s="645"/>
    </row>
    <row r="15" spans="2:11">
      <c r="B15" s="696">
        <f t="shared" ref="B15" si="1">+B14+0.01</f>
        <v>1.02</v>
      </c>
      <c r="C15" s="505" t="s">
        <v>356</v>
      </c>
      <c r="D15" s="506">
        <v>12</v>
      </c>
      <c r="E15" s="507" t="s">
        <v>144</v>
      </c>
      <c r="F15" s="506"/>
      <c r="G15" s="692">
        <f t="shared" si="0"/>
        <v>0</v>
      </c>
      <c r="H15" s="697"/>
      <c r="I15" s="645"/>
    </row>
    <row r="16" spans="2:11">
      <c r="B16" s="698"/>
      <c r="C16" s="505"/>
      <c r="D16" s="506"/>
      <c r="E16" s="507" t="s">
        <v>140</v>
      </c>
      <c r="F16" s="506"/>
      <c r="G16" s="734"/>
      <c r="H16" s="697">
        <f>SUM(G14:G15)</f>
        <v>0</v>
      </c>
      <c r="I16" s="645"/>
    </row>
    <row r="17" spans="2:9">
      <c r="B17" s="602">
        <v>2</v>
      </c>
      <c r="C17" s="514" t="s">
        <v>899</v>
      </c>
      <c r="D17" s="534"/>
      <c r="E17" s="535"/>
      <c r="F17" s="506"/>
      <c r="G17" s="513">
        <f t="shared" ref="G17:G82" si="2">ROUND(F17*D17,2)</f>
        <v>0</v>
      </c>
      <c r="H17" s="592"/>
      <c r="I17" s="645"/>
    </row>
    <row r="18" spans="2:9">
      <c r="B18" s="603">
        <f>+B17+0.01</f>
        <v>2.0099999999999998</v>
      </c>
      <c r="C18" s="536" t="s">
        <v>900</v>
      </c>
      <c r="D18" s="506">
        <v>1</v>
      </c>
      <c r="E18" s="323" t="s">
        <v>13</v>
      </c>
      <c r="F18" s="506"/>
      <c r="G18" s="513">
        <f t="shared" si="2"/>
        <v>0</v>
      </c>
      <c r="H18" s="592"/>
      <c r="I18" s="645"/>
    </row>
    <row r="19" spans="2:9">
      <c r="B19" s="603">
        <f>+B18+0.01</f>
        <v>2.0199999999999996</v>
      </c>
      <c r="C19" s="536" t="s">
        <v>901</v>
      </c>
      <c r="D19" s="506">
        <v>5</v>
      </c>
      <c r="E19" s="323" t="s">
        <v>13</v>
      </c>
      <c r="F19" s="506"/>
      <c r="G19" s="513">
        <f t="shared" si="2"/>
        <v>0</v>
      </c>
      <c r="H19" s="592"/>
      <c r="I19" s="645"/>
    </row>
    <row r="20" spans="2:9">
      <c r="B20" s="603">
        <f t="shared" ref="B20:B52" si="3">+B19+0.01</f>
        <v>2.0299999999999994</v>
      </c>
      <c r="C20" s="536" t="s">
        <v>847</v>
      </c>
      <c r="D20" s="506">
        <v>13</v>
      </c>
      <c r="E20" s="323" t="s">
        <v>13</v>
      </c>
      <c r="F20" s="506"/>
      <c r="G20" s="513">
        <f t="shared" si="2"/>
        <v>0</v>
      </c>
      <c r="H20" s="592"/>
      <c r="I20" s="645"/>
    </row>
    <row r="21" spans="2:9">
      <c r="B21" s="603">
        <f t="shared" si="3"/>
        <v>2.0399999999999991</v>
      </c>
      <c r="C21" s="536" t="s">
        <v>450</v>
      </c>
      <c r="D21" s="506">
        <v>13</v>
      </c>
      <c r="E21" s="323" t="s">
        <v>13</v>
      </c>
      <c r="F21" s="506"/>
      <c r="G21" s="513">
        <f t="shared" si="2"/>
        <v>0</v>
      </c>
      <c r="H21" s="592"/>
      <c r="I21" s="645"/>
    </row>
    <row r="22" spans="2:9">
      <c r="B22" s="603">
        <f t="shared" si="3"/>
        <v>2.0499999999999989</v>
      </c>
      <c r="C22" s="536" t="s">
        <v>451</v>
      </c>
      <c r="D22" s="506">
        <v>1</v>
      </c>
      <c r="E22" s="323" t="s">
        <v>13</v>
      </c>
      <c r="F22" s="506"/>
      <c r="G22" s="513">
        <f t="shared" si="2"/>
        <v>0</v>
      </c>
      <c r="H22" s="592"/>
      <c r="I22" s="645"/>
    </row>
    <row r="23" spans="2:9">
      <c r="B23" s="603">
        <f t="shared" si="3"/>
        <v>2.0599999999999987</v>
      </c>
      <c r="C23" s="536" t="s">
        <v>848</v>
      </c>
      <c r="D23" s="506">
        <v>5</v>
      </c>
      <c r="E23" s="323" t="s">
        <v>13</v>
      </c>
      <c r="F23" s="506"/>
      <c r="G23" s="513">
        <f t="shared" si="2"/>
        <v>0</v>
      </c>
      <c r="H23" s="592"/>
      <c r="I23" s="645"/>
    </row>
    <row r="24" spans="2:9">
      <c r="B24" s="603">
        <f t="shared" si="3"/>
        <v>2.0699999999999985</v>
      </c>
      <c r="C24" s="536" t="s">
        <v>452</v>
      </c>
      <c r="D24" s="506">
        <v>5</v>
      </c>
      <c r="E24" s="323" t="s">
        <v>13</v>
      </c>
      <c r="F24" s="506"/>
      <c r="G24" s="513">
        <f t="shared" si="2"/>
        <v>0</v>
      </c>
      <c r="H24" s="592"/>
      <c r="I24" s="645"/>
    </row>
    <row r="25" spans="2:9">
      <c r="B25" s="603">
        <f t="shared" si="3"/>
        <v>2.0799999999999983</v>
      </c>
      <c r="C25" s="536" t="s">
        <v>453</v>
      </c>
      <c r="D25" s="506">
        <v>4535</v>
      </c>
      <c r="E25" s="323" t="s">
        <v>52</v>
      </c>
      <c r="F25" s="506"/>
      <c r="G25" s="513">
        <f t="shared" si="2"/>
        <v>0</v>
      </c>
      <c r="H25" s="592"/>
      <c r="I25" s="645"/>
    </row>
    <row r="26" spans="2:9">
      <c r="B26" s="603">
        <f t="shared" si="3"/>
        <v>2.0899999999999981</v>
      </c>
      <c r="C26" s="536" t="s">
        <v>454</v>
      </c>
      <c r="D26" s="506">
        <v>560</v>
      </c>
      <c r="E26" s="323" t="s">
        <v>52</v>
      </c>
      <c r="F26" s="506"/>
      <c r="G26" s="513">
        <f t="shared" si="2"/>
        <v>0</v>
      </c>
      <c r="H26" s="592"/>
      <c r="I26" s="645"/>
    </row>
    <row r="27" spans="2:9">
      <c r="B27" s="603">
        <f t="shared" si="3"/>
        <v>2.0999999999999979</v>
      </c>
      <c r="C27" s="536" t="s">
        <v>455</v>
      </c>
      <c r="D27" s="506">
        <v>150</v>
      </c>
      <c r="E27" s="323" t="s">
        <v>52</v>
      </c>
      <c r="F27" s="506"/>
      <c r="G27" s="513">
        <f t="shared" si="2"/>
        <v>0</v>
      </c>
      <c r="H27" s="592"/>
      <c r="I27" s="645"/>
    </row>
    <row r="28" spans="2:9">
      <c r="B28" s="603">
        <f t="shared" si="3"/>
        <v>2.1099999999999977</v>
      </c>
      <c r="C28" s="536" t="s">
        <v>902</v>
      </c>
      <c r="D28" s="506">
        <v>24</v>
      </c>
      <c r="E28" s="323" t="s">
        <v>13</v>
      </c>
      <c r="F28" s="506"/>
      <c r="G28" s="513">
        <f t="shared" si="2"/>
        <v>0</v>
      </c>
      <c r="H28" s="592"/>
      <c r="I28" s="645"/>
    </row>
    <row r="29" spans="2:9">
      <c r="B29" s="603">
        <f t="shared" si="3"/>
        <v>2.1199999999999974</v>
      </c>
      <c r="C29" s="536" t="s">
        <v>456</v>
      </c>
      <c r="D29" s="506">
        <v>5</v>
      </c>
      <c r="E29" s="323" t="s">
        <v>13</v>
      </c>
      <c r="F29" s="506"/>
      <c r="G29" s="513">
        <f t="shared" si="2"/>
        <v>0</v>
      </c>
      <c r="H29" s="592"/>
      <c r="I29" s="645"/>
    </row>
    <row r="30" spans="2:9">
      <c r="B30" s="603">
        <f t="shared" si="3"/>
        <v>2.1299999999999972</v>
      </c>
      <c r="C30" s="536" t="s">
        <v>457</v>
      </c>
      <c r="D30" s="506">
        <v>3</v>
      </c>
      <c r="E30" s="323" t="s">
        <v>13</v>
      </c>
      <c r="F30" s="506"/>
      <c r="G30" s="513">
        <f t="shared" si="2"/>
        <v>0</v>
      </c>
      <c r="H30" s="592"/>
      <c r="I30" s="645"/>
    </row>
    <row r="31" spans="2:9">
      <c r="B31" s="603">
        <f t="shared" si="3"/>
        <v>2.139999999999997</v>
      </c>
      <c r="C31" s="536" t="s">
        <v>903</v>
      </c>
      <c r="D31" s="506">
        <v>2</v>
      </c>
      <c r="E31" s="323" t="s">
        <v>13</v>
      </c>
      <c r="F31" s="506"/>
      <c r="G31" s="513">
        <f t="shared" si="2"/>
        <v>0</v>
      </c>
      <c r="H31" s="592"/>
      <c r="I31" s="645"/>
    </row>
    <row r="32" spans="2:9">
      <c r="B32" s="603">
        <f t="shared" si="3"/>
        <v>2.1499999999999968</v>
      </c>
      <c r="C32" s="536" t="s">
        <v>458</v>
      </c>
      <c r="D32" s="506">
        <v>3</v>
      </c>
      <c r="E32" s="323" t="s">
        <v>13</v>
      </c>
      <c r="F32" s="506"/>
      <c r="G32" s="513">
        <f t="shared" si="2"/>
        <v>0</v>
      </c>
      <c r="H32" s="592"/>
      <c r="I32" s="645"/>
    </row>
    <row r="33" spans="2:9">
      <c r="B33" s="603">
        <f t="shared" si="3"/>
        <v>2.1599999999999966</v>
      </c>
      <c r="C33" s="536" t="s">
        <v>459</v>
      </c>
      <c r="D33" s="506">
        <v>3</v>
      </c>
      <c r="E33" s="323" t="s">
        <v>13</v>
      </c>
      <c r="F33" s="506"/>
      <c r="G33" s="513">
        <f t="shared" si="2"/>
        <v>0</v>
      </c>
      <c r="H33" s="592"/>
      <c r="I33" s="645"/>
    </row>
    <row r="34" spans="2:9">
      <c r="B34" s="603">
        <f t="shared" si="3"/>
        <v>2.1699999999999964</v>
      </c>
      <c r="C34" s="536" t="s">
        <v>460</v>
      </c>
      <c r="D34" s="506">
        <v>3</v>
      </c>
      <c r="E34" s="323" t="s">
        <v>13</v>
      </c>
      <c r="F34" s="506"/>
      <c r="G34" s="513">
        <f t="shared" si="2"/>
        <v>0</v>
      </c>
      <c r="H34" s="592"/>
      <c r="I34" s="645"/>
    </row>
    <row r="35" spans="2:9">
      <c r="B35" s="603">
        <f t="shared" si="3"/>
        <v>2.1799999999999962</v>
      </c>
      <c r="C35" s="536" t="s">
        <v>461</v>
      </c>
      <c r="D35" s="506">
        <v>3</v>
      </c>
      <c r="E35" s="323" t="s">
        <v>13</v>
      </c>
      <c r="F35" s="506"/>
      <c r="G35" s="513">
        <f t="shared" si="2"/>
        <v>0</v>
      </c>
      <c r="H35" s="592"/>
      <c r="I35" s="645"/>
    </row>
    <row r="36" spans="2:9">
      <c r="B36" s="603">
        <f t="shared" si="3"/>
        <v>2.1899999999999959</v>
      </c>
      <c r="C36" s="536" t="s">
        <v>462</v>
      </c>
      <c r="D36" s="506">
        <v>3</v>
      </c>
      <c r="E36" s="323" t="s">
        <v>13</v>
      </c>
      <c r="F36" s="506"/>
      <c r="G36" s="513">
        <f t="shared" si="2"/>
        <v>0</v>
      </c>
      <c r="H36" s="592"/>
      <c r="I36" s="645"/>
    </row>
    <row r="37" spans="2:9">
      <c r="B37" s="603">
        <f t="shared" si="3"/>
        <v>2.1999999999999957</v>
      </c>
      <c r="C37" s="536" t="s">
        <v>463</v>
      </c>
      <c r="D37" s="506">
        <v>3</v>
      </c>
      <c r="E37" s="323" t="s">
        <v>13</v>
      </c>
      <c r="F37" s="506"/>
      <c r="G37" s="513">
        <f t="shared" si="2"/>
        <v>0</v>
      </c>
      <c r="H37" s="592"/>
      <c r="I37" s="645"/>
    </row>
    <row r="38" spans="2:9">
      <c r="B38" s="603">
        <f t="shared" si="3"/>
        <v>2.2099999999999955</v>
      </c>
      <c r="C38" s="536" t="s">
        <v>904</v>
      </c>
      <c r="D38" s="506">
        <v>4</v>
      </c>
      <c r="E38" s="323" t="s">
        <v>13</v>
      </c>
      <c r="F38" s="506"/>
      <c r="G38" s="513">
        <f t="shared" si="2"/>
        <v>0</v>
      </c>
      <c r="H38" s="592"/>
      <c r="I38" s="645"/>
    </row>
    <row r="39" spans="2:9">
      <c r="B39" s="603">
        <f t="shared" si="3"/>
        <v>2.2199999999999953</v>
      </c>
      <c r="C39" s="536" t="s">
        <v>905</v>
      </c>
      <c r="D39" s="506">
        <v>8</v>
      </c>
      <c r="E39" s="323" t="s">
        <v>13</v>
      </c>
      <c r="F39" s="506"/>
      <c r="G39" s="513">
        <f t="shared" si="2"/>
        <v>0</v>
      </c>
      <c r="H39" s="592"/>
      <c r="I39" s="645"/>
    </row>
    <row r="40" spans="2:9">
      <c r="B40" s="603">
        <f t="shared" si="3"/>
        <v>2.2299999999999951</v>
      </c>
      <c r="C40" s="536" t="s">
        <v>464</v>
      </c>
      <c r="D40" s="506">
        <v>5</v>
      </c>
      <c r="E40" s="323" t="s">
        <v>13</v>
      </c>
      <c r="F40" s="506"/>
      <c r="G40" s="513">
        <f t="shared" si="2"/>
        <v>0</v>
      </c>
      <c r="H40" s="592"/>
      <c r="I40" s="645"/>
    </row>
    <row r="41" spans="2:9">
      <c r="B41" s="603">
        <f t="shared" si="3"/>
        <v>2.2399999999999949</v>
      </c>
      <c r="C41" s="536" t="s">
        <v>465</v>
      </c>
      <c r="D41" s="506">
        <v>4</v>
      </c>
      <c r="E41" s="323" t="s">
        <v>13</v>
      </c>
      <c r="F41" s="506"/>
      <c r="G41" s="513">
        <f t="shared" si="2"/>
        <v>0</v>
      </c>
      <c r="H41" s="592"/>
      <c r="I41" s="645"/>
    </row>
    <row r="42" spans="2:9">
      <c r="B42" s="603">
        <f t="shared" si="3"/>
        <v>2.2499999999999947</v>
      </c>
      <c r="C42" s="536" t="s">
        <v>466</v>
      </c>
      <c r="D42" s="506">
        <v>1</v>
      </c>
      <c r="E42" s="323" t="s">
        <v>13</v>
      </c>
      <c r="F42" s="506"/>
      <c r="G42" s="513">
        <f t="shared" si="2"/>
        <v>0</v>
      </c>
      <c r="H42" s="592"/>
      <c r="I42" s="645"/>
    </row>
    <row r="43" spans="2:9">
      <c r="B43" s="603">
        <f t="shared" si="3"/>
        <v>2.2599999999999945</v>
      </c>
      <c r="C43" s="536" t="s">
        <v>467</v>
      </c>
      <c r="D43" s="506">
        <v>2</v>
      </c>
      <c r="E43" s="323" t="s">
        <v>13</v>
      </c>
      <c r="F43" s="506"/>
      <c r="G43" s="513">
        <f t="shared" si="2"/>
        <v>0</v>
      </c>
      <c r="H43" s="592"/>
      <c r="I43" s="645"/>
    </row>
    <row r="44" spans="2:9">
      <c r="B44" s="603">
        <f t="shared" si="3"/>
        <v>2.2699999999999942</v>
      </c>
      <c r="C44" s="536" t="s">
        <v>906</v>
      </c>
      <c r="D44" s="506">
        <v>33</v>
      </c>
      <c r="E44" s="323" t="s">
        <v>24</v>
      </c>
      <c r="F44" s="506"/>
      <c r="G44" s="513">
        <f t="shared" si="2"/>
        <v>0</v>
      </c>
      <c r="H44" s="592"/>
      <c r="I44" s="645"/>
    </row>
    <row r="45" spans="2:9">
      <c r="B45" s="603">
        <f t="shared" si="3"/>
        <v>2.279999999999994</v>
      </c>
      <c r="C45" s="536" t="s">
        <v>468</v>
      </c>
      <c r="D45" s="506">
        <v>1</v>
      </c>
      <c r="E45" s="323" t="s">
        <v>13</v>
      </c>
      <c r="F45" s="506"/>
      <c r="G45" s="513">
        <f t="shared" si="2"/>
        <v>0</v>
      </c>
      <c r="H45" s="592"/>
      <c r="I45" s="645"/>
    </row>
    <row r="46" spans="2:9">
      <c r="B46" s="603">
        <f t="shared" si="3"/>
        <v>2.2899999999999938</v>
      </c>
      <c r="C46" s="536" t="s">
        <v>469</v>
      </c>
      <c r="D46" s="506">
        <v>1</v>
      </c>
      <c r="E46" s="323" t="s">
        <v>28</v>
      </c>
      <c r="F46" s="506"/>
      <c r="G46" s="513">
        <f t="shared" si="2"/>
        <v>0</v>
      </c>
      <c r="H46" s="592"/>
      <c r="I46" s="645"/>
    </row>
    <row r="47" spans="2:9">
      <c r="B47" s="603">
        <f t="shared" si="3"/>
        <v>2.2999999999999936</v>
      </c>
      <c r="C47" s="536" t="s">
        <v>1729</v>
      </c>
      <c r="D47" s="506">
        <v>66</v>
      </c>
      <c r="E47" s="323" t="s">
        <v>24</v>
      </c>
      <c r="F47" s="506"/>
      <c r="G47" s="513">
        <f t="shared" si="2"/>
        <v>0</v>
      </c>
      <c r="H47" s="592"/>
      <c r="I47" s="645"/>
    </row>
    <row r="48" spans="2:9">
      <c r="B48" s="603">
        <f t="shared" si="3"/>
        <v>2.3099999999999934</v>
      </c>
      <c r="C48" s="536" t="s">
        <v>1730</v>
      </c>
      <c r="D48" s="506">
        <v>85</v>
      </c>
      <c r="E48" s="323" t="s">
        <v>24</v>
      </c>
      <c r="F48" s="506"/>
      <c r="G48" s="513">
        <f t="shared" si="2"/>
        <v>0</v>
      </c>
      <c r="H48" s="592"/>
      <c r="I48" s="645"/>
    </row>
    <row r="49" spans="2:9">
      <c r="B49" s="603">
        <f t="shared" si="3"/>
        <v>2.3199999999999932</v>
      </c>
      <c r="C49" s="536" t="s">
        <v>907</v>
      </c>
      <c r="D49" s="506">
        <v>4</v>
      </c>
      <c r="E49" s="323" t="s">
        <v>13</v>
      </c>
      <c r="F49" s="506"/>
      <c r="G49" s="513">
        <f t="shared" si="2"/>
        <v>0</v>
      </c>
      <c r="H49" s="592"/>
      <c r="I49" s="645"/>
    </row>
    <row r="50" spans="2:9">
      <c r="B50" s="603">
        <f t="shared" si="3"/>
        <v>2.329999999999993</v>
      </c>
      <c r="C50" s="536" t="s">
        <v>470</v>
      </c>
      <c r="D50" s="506">
        <v>1</v>
      </c>
      <c r="E50" s="323" t="s">
        <v>28</v>
      </c>
      <c r="F50" s="506"/>
      <c r="G50" s="513">
        <f t="shared" si="2"/>
        <v>0</v>
      </c>
      <c r="H50" s="592"/>
      <c r="I50" s="645"/>
    </row>
    <row r="51" spans="2:9">
      <c r="B51" s="603">
        <f t="shared" si="3"/>
        <v>2.3399999999999928</v>
      </c>
      <c r="C51" s="536" t="s">
        <v>70</v>
      </c>
      <c r="D51" s="506">
        <v>1</v>
      </c>
      <c r="E51" s="323" t="s">
        <v>28</v>
      </c>
      <c r="F51" s="506"/>
      <c r="G51" s="513">
        <f t="shared" si="2"/>
        <v>0</v>
      </c>
      <c r="H51" s="592"/>
      <c r="I51" s="645"/>
    </row>
    <row r="52" spans="2:9">
      <c r="B52" s="603">
        <f t="shared" si="3"/>
        <v>2.3499999999999925</v>
      </c>
      <c r="C52" s="536" t="s">
        <v>471</v>
      </c>
      <c r="D52" s="506">
        <v>1</v>
      </c>
      <c r="E52" s="323" t="s">
        <v>28</v>
      </c>
      <c r="F52" s="506"/>
      <c r="G52" s="513">
        <f t="shared" si="2"/>
        <v>0</v>
      </c>
      <c r="H52" s="592"/>
      <c r="I52" s="645"/>
    </row>
    <row r="53" spans="2:9">
      <c r="B53" s="604"/>
      <c r="C53" s="536"/>
      <c r="D53" s="506"/>
      <c r="E53" s="323"/>
      <c r="F53" s="506"/>
      <c r="G53" s="513">
        <f t="shared" si="2"/>
        <v>0</v>
      </c>
      <c r="H53" s="592">
        <f>SUM(G18:G52)</f>
        <v>0</v>
      </c>
      <c r="I53" s="645"/>
    </row>
    <row r="54" spans="2:9">
      <c r="B54" s="602">
        <v>3</v>
      </c>
      <c r="C54" s="514" t="s">
        <v>908</v>
      </c>
      <c r="D54" s="506"/>
      <c r="E54" s="323"/>
      <c r="F54" s="506"/>
      <c r="G54" s="513">
        <f t="shared" si="2"/>
        <v>0</v>
      </c>
      <c r="H54" s="592"/>
      <c r="I54" s="645"/>
    </row>
    <row r="55" spans="2:9">
      <c r="B55" s="603">
        <f t="shared" ref="B55:B65" si="4">+B54+0.01</f>
        <v>3.01</v>
      </c>
      <c r="C55" s="536" t="s">
        <v>472</v>
      </c>
      <c r="D55" s="506">
        <v>800</v>
      </c>
      <c r="E55" s="323" t="s">
        <v>52</v>
      </c>
      <c r="F55" s="506"/>
      <c r="G55" s="513">
        <f t="shared" si="2"/>
        <v>0</v>
      </c>
      <c r="H55" s="592"/>
      <c r="I55" s="645"/>
    </row>
    <row r="56" spans="2:9">
      <c r="B56" s="603">
        <f t="shared" si="4"/>
        <v>3.0199999999999996</v>
      </c>
      <c r="C56" s="536" t="s">
        <v>473</v>
      </c>
      <c r="D56" s="506">
        <v>6</v>
      </c>
      <c r="E56" s="323" t="s">
        <v>13</v>
      </c>
      <c r="F56" s="506"/>
      <c r="G56" s="513">
        <f t="shared" si="2"/>
        <v>0</v>
      </c>
      <c r="H56" s="592"/>
      <c r="I56" s="645"/>
    </row>
    <row r="57" spans="2:9">
      <c r="B57" s="603">
        <f t="shared" si="4"/>
        <v>3.0299999999999994</v>
      </c>
      <c r="C57" s="536" t="s">
        <v>474</v>
      </c>
      <c r="D57" s="506">
        <v>15</v>
      </c>
      <c r="E57" s="323" t="s">
        <v>13</v>
      </c>
      <c r="F57" s="506"/>
      <c r="G57" s="513">
        <f t="shared" si="2"/>
        <v>0</v>
      </c>
      <c r="H57" s="592"/>
      <c r="I57" s="645"/>
    </row>
    <row r="58" spans="2:9">
      <c r="B58" s="603">
        <f t="shared" si="4"/>
        <v>3.0399999999999991</v>
      </c>
      <c r="C58" s="536" t="s">
        <v>475</v>
      </c>
      <c r="D58" s="506">
        <v>20</v>
      </c>
      <c r="E58" s="323" t="s">
        <v>13</v>
      </c>
      <c r="F58" s="506"/>
      <c r="G58" s="513">
        <f t="shared" si="2"/>
        <v>0</v>
      </c>
      <c r="H58" s="592"/>
      <c r="I58" s="645"/>
    </row>
    <row r="59" spans="2:9">
      <c r="B59" s="603">
        <f t="shared" si="4"/>
        <v>3.0499999999999989</v>
      </c>
      <c r="C59" s="536" t="s">
        <v>476</v>
      </c>
      <c r="D59" s="506">
        <v>20</v>
      </c>
      <c r="E59" s="323" t="s">
        <v>13</v>
      </c>
      <c r="F59" s="506"/>
      <c r="G59" s="513">
        <f t="shared" si="2"/>
        <v>0</v>
      </c>
      <c r="H59" s="592"/>
      <c r="I59" s="645"/>
    </row>
    <row r="60" spans="2:9">
      <c r="B60" s="603">
        <f t="shared" si="4"/>
        <v>3.0599999999999987</v>
      </c>
      <c r="C60" s="536" t="s">
        <v>477</v>
      </c>
      <c r="D60" s="506">
        <v>6</v>
      </c>
      <c r="E60" s="323" t="s">
        <v>13</v>
      </c>
      <c r="F60" s="506"/>
      <c r="G60" s="513">
        <f t="shared" si="2"/>
        <v>0</v>
      </c>
      <c r="H60" s="592"/>
      <c r="I60" s="645"/>
    </row>
    <row r="61" spans="2:9">
      <c r="B61" s="603">
        <f t="shared" si="4"/>
        <v>3.0699999999999985</v>
      </c>
      <c r="C61" s="536" t="s">
        <v>478</v>
      </c>
      <c r="D61" s="506">
        <v>2</v>
      </c>
      <c r="E61" s="323" t="s">
        <v>13</v>
      </c>
      <c r="F61" s="506"/>
      <c r="G61" s="513">
        <f t="shared" si="2"/>
        <v>0</v>
      </c>
      <c r="H61" s="592"/>
      <c r="I61" s="645"/>
    </row>
    <row r="62" spans="2:9">
      <c r="B62" s="603">
        <f t="shared" si="4"/>
        <v>3.0799999999999983</v>
      </c>
      <c r="C62" s="536" t="s">
        <v>909</v>
      </c>
      <c r="D62" s="506">
        <v>1</v>
      </c>
      <c r="E62" s="323" t="s">
        <v>13</v>
      </c>
      <c r="F62" s="506"/>
      <c r="G62" s="513">
        <f t="shared" si="2"/>
        <v>0</v>
      </c>
      <c r="H62" s="592"/>
      <c r="I62" s="645"/>
    </row>
    <row r="63" spans="2:9">
      <c r="B63" s="603">
        <f t="shared" si="4"/>
        <v>3.0899999999999981</v>
      </c>
      <c r="C63" s="536" t="s">
        <v>479</v>
      </c>
      <c r="D63" s="506">
        <v>6</v>
      </c>
      <c r="E63" s="323" t="s">
        <v>13</v>
      </c>
      <c r="F63" s="506"/>
      <c r="G63" s="513">
        <f t="shared" si="2"/>
        <v>0</v>
      </c>
      <c r="H63" s="592"/>
      <c r="I63" s="645"/>
    </row>
    <row r="64" spans="2:9">
      <c r="B64" s="603">
        <f t="shared" si="4"/>
        <v>3.0999999999999979</v>
      </c>
      <c r="C64" s="536" t="s">
        <v>53</v>
      </c>
      <c r="D64" s="506">
        <v>1</v>
      </c>
      <c r="E64" s="323" t="s">
        <v>28</v>
      </c>
      <c r="F64" s="506"/>
      <c r="G64" s="513">
        <f t="shared" si="2"/>
        <v>0</v>
      </c>
      <c r="H64" s="592"/>
      <c r="I64" s="645"/>
    </row>
    <row r="65" spans="2:9">
      <c r="B65" s="603">
        <f t="shared" si="4"/>
        <v>3.1099999999999977</v>
      </c>
      <c r="C65" s="536" t="s">
        <v>443</v>
      </c>
      <c r="D65" s="506">
        <v>1</v>
      </c>
      <c r="E65" s="323" t="s">
        <v>28</v>
      </c>
      <c r="F65" s="506"/>
      <c r="G65" s="513">
        <f t="shared" si="2"/>
        <v>0</v>
      </c>
      <c r="H65" s="592"/>
      <c r="I65" s="645"/>
    </row>
    <row r="66" spans="2:9">
      <c r="B66" s="604"/>
      <c r="C66" s="536"/>
      <c r="D66" s="506"/>
      <c r="E66" s="323"/>
      <c r="F66" s="506"/>
      <c r="G66" s="513">
        <f t="shared" si="2"/>
        <v>0</v>
      </c>
      <c r="H66" s="592">
        <f>SUM(G55:G65)</f>
        <v>0</v>
      </c>
      <c r="I66" s="645"/>
    </row>
    <row r="67" spans="2:9">
      <c r="B67" s="602">
        <v>4</v>
      </c>
      <c r="C67" s="514" t="s">
        <v>26</v>
      </c>
      <c r="D67" s="506"/>
      <c r="E67" s="323"/>
      <c r="F67" s="506"/>
      <c r="G67" s="513">
        <f t="shared" si="2"/>
        <v>0</v>
      </c>
      <c r="H67" s="592"/>
      <c r="I67" s="645"/>
    </row>
    <row r="68" spans="2:9" ht="37.5">
      <c r="B68" s="603">
        <f t="shared" ref="B68:B89" si="5">+B67+0.01</f>
        <v>4.01</v>
      </c>
      <c r="C68" s="536" t="s">
        <v>1691</v>
      </c>
      <c r="D68" s="506">
        <v>1</v>
      </c>
      <c r="E68" s="323" t="s">
        <v>13</v>
      </c>
      <c r="F68" s="506"/>
      <c r="G68" s="513">
        <f t="shared" si="2"/>
        <v>0</v>
      </c>
      <c r="H68" s="592"/>
      <c r="I68" s="645"/>
    </row>
    <row r="69" spans="2:9" ht="37.5">
      <c r="B69" s="603">
        <f t="shared" si="5"/>
        <v>4.0199999999999996</v>
      </c>
      <c r="C69" s="536" t="s">
        <v>480</v>
      </c>
      <c r="D69" s="506">
        <v>1</v>
      </c>
      <c r="E69" s="323" t="s">
        <v>13</v>
      </c>
      <c r="F69" s="506"/>
      <c r="G69" s="513">
        <f t="shared" si="2"/>
        <v>0</v>
      </c>
      <c r="H69" s="592"/>
      <c r="I69" s="645"/>
    </row>
    <row r="70" spans="2:9">
      <c r="B70" s="603">
        <f t="shared" si="5"/>
        <v>4.0299999999999994</v>
      </c>
      <c r="C70" s="536" t="s">
        <v>481</v>
      </c>
      <c r="D70" s="506">
        <v>2</v>
      </c>
      <c r="E70" s="323" t="s">
        <v>13</v>
      </c>
      <c r="F70" s="506"/>
      <c r="G70" s="513">
        <f t="shared" ref="G70:G71" si="6">ROUND(F70*D70,2)</f>
        <v>0</v>
      </c>
      <c r="H70" s="592"/>
      <c r="I70" s="645"/>
    </row>
    <row r="71" spans="2:9">
      <c r="B71" s="603">
        <f t="shared" si="5"/>
        <v>4.0399999999999991</v>
      </c>
      <c r="C71" s="536" t="s">
        <v>1787</v>
      </c>
      <c r="D71" s="506">
        <v>2</v>
      </c>
      <c r="E71" s="323" t="s">
        <v>13</v>
      </c>
      <c r="F71" s="506"/>
      <c r="G71" s="513">
        <f t="shared" si="6"/>
        <v>0</v>
      </c>
      <c r="H71" s="592"/>
      <c r="I71" s="645"/>
    </row>
    <row r="72" spans="2:9">
      <c r="B72" s="603">
        <f t="shared" si="5"/>
        <v>4.0499999999999989</v>
      </c>
      <c r="C72" s="536" t="s">
        <v>1788</v>
      </c>
      <c r="D72" s="506">
        <v>1</v>
      </c>
      <c r="E72" s="323" t="s">
        <v>13</v>
      </c>
      <c r="F72" s="506"/>
      <c r="G72" s="513">
        <f t="shared" si="2"/>
        <v>0</v>
      </c>
      <c r="H72" s="592"/>
      <c r="I72" s="645"/>
    </row>
    <row r="73" spans="2:9" ht="93.75">
      <c r="B73" s="603">
        <f t="shared" si="5"/>
        <v>4.0599999999999987</v>
      </c>
      <c r="C73" s="536" t="s">
        <v>1789</v>
      </c>
      <c r="D73" s="506">
        <v>1</v>
      </c>
      <c r="E73" s="323" t="s">
        <v>13</v>
      </c>
      <c r="F73" s="603"/>
      <c r="G73" s="513">
        <f t="shared" si="2"/>
        <v>0</v>
      </c>
      <c r="H73" s="592"/>
      <c r="I73" s="645"/>
    </row>
    <row r="74" spans="2:9" ht="60" customHeight="1">
      <c r="B74" s="603">
        <f t="shared" si="5"/>
        <v>4.0699999999999985</v>
      </c>
      <c r="C74" s="536" t="s">
        <v>1692</v>
      </c>
      <c r="D74" s="506">
        <v>2</v>
      </c>
      <c r="E74" s="323" t="s">
        <v>13</v>
      </c>
      <c r="F74" s="506"/>
      <c r="G74" s="513">
        <f t="shared" si="2"/>
        <v>0</v>
      </c>
      <c r="H74" s="592"/>
      <c r="I74" s="645"/>
    </row>
    <row r="75" spans="2:9">
      <c r="B75" s="603">
        <f t="shared" si="5"/>
        <v>4.0799999999999983</v>
      </c>
      <c r="C75" s="536" t="s">
        <v>482</v>
      </c>
      <c r="D75" s="506">
        <v>1</v>
      </c>
      <c r="E75" s="323" t="s">
        <v>13</v>
      </c>
      <c r="F75" s="506"/>
      <c r="G75" s="513">
        <f t="shared" si="2"/>
        <v>0</v>
      </c>
      <c r="H75" s="592"/>
      <c r="I75" s="645"/>
    </row>
    <row r="76" spans="2:9">
      <c r="B76" s="603">
        <f t="shared" si="5"/>
        <v>4.0899999999999981</v>
      </c>
      <c r="C76" s="536" t="s">
        <v>483</v>
      </c>
      <c r="D76" s="506">
        <v>1</v>
      </c>
      <c r="E76" s="323" t="s">
        <v>13</v>
      </c>
      <c r="F76" s="506"/>
      <c r="G76" s="513">
        <f t="shared" si="2"/>
        <v>0</v>
      </c>
      <c r="H76" s="592"/>
      <c r="I76" s="645"/>
    </row>
    <row r="77" spans="2:9">
      <c r="B77" s="603">
        <f t="shared" si="5"/>
        <v>4.0999999999999979</v>
      </c>
      <c r="C77" s="536" t="s">
        <v>484</v>
      </c>
      <c r="D77" s="506">
        <v>2</v>
      </c>
      <c r="E77" s="323" t="s">
        <v>13</v>
      </c>
      <c r="F77" s="506"/>
      <c r="G77" s="513">
        <f t="shared" si="2"/>
        <v>0</v>
      </c>
      <c r="H77" s="592"/>
      <c r="I77" s="645"/>
    </row>
    <row r="78" spans="2:9">
      <c r="B78" s="603">
        <f t="shared" si="5"/>
        <v>4.1099999999999977</v>
      </c>
      <c r="C78" s="536" t="s">
        <v>485</v>
      </c>
      <c r="D78" s="506">
        <v>1</v>
      </c>
      <c r="E78" s="323" t="s">
        <v>13</v>
      </c>
      <c r="F78" s="506"/>
      <c r="G78" s="513">
        <f t="shared" si="2"/>
        <v>0</v>
      </c>
      <c r="H78" s="592"/>
      <c r="I78" s="645"/>
    </row>
    <row r="79" spans="2:9">
      <c r="B79" s="603">
        <f t="shared" si="5"/>
        <v>4.1199999999999974</v>
      </c>
      <c r="C79" s="536" t="s">
        <v>486</v>
      </c>
      <c r="D79" s="506">
        <v>1</v>
      </c>
      <c r="E79" s="323" t="s">
        <v>13</v>
      </c>
      <c r="F79" s="506"/>
      <c r="G79" s="513">
        <f t="shared" si="2"/>
        <v>0</v>
      </c>
      <c r="H79" s="592"/>
      <c r="I79" s="645"/>
    </row>
    <row r="80" spans="2:9">
      <c r="B80" s="603">
        <f t="shared" si="5"/>
        <v>4.1299999999999972</v>
      </c>
      <c r="C80" s="536" t="s">
        <v>487</v>
      </c>
      <c r="D80" s="506">
        <v>2</v>
      </c>
      <c r="E80" s="323" t="s">
        <v>13</v>
      </c>
      <c r="F80" s="506"/>
      <c r="G80" s="513">
        <f t="shared" si="2"/>
        <v>0</v>
      </c>
      <c r="H80" s="592"/>
      <c r="I80" s="645"/>
    </row>
    <row r="81" spans="2:9">
      <c r="B81" s="603">
        <f t="shared" si="5"/>
        <v>4.139999999999997</v>
      </c>
      <c r="C81" s="536" t="s">
        <v>488</v>
      </c>
      <c r="D81" s="506">
        <v>1</v>
      </c>
      <c r="E81" s="323" t="s">
        <v>13</v>
      </c>
      <c r="F81" s="506"/>
      <c r="G81" s="513">
        <f t="shared" si="2"/>
        <v>0</v>
      </c>
      <c r="H81" s="592"/>
      <c r="I81" s="645"/>
    </row>
    <row r="82" spans="2:9" ht="119.25" customHeight="1">
      <c r="B82" s="603">
        <f t="shared" si="5"/>
        <v>4.1499999999999968</v>
      </c>
      <c r="C82" s="528" t="s">
        <v>489</v>
      </c>
      <c r="D82" s="506">
        <v>1</v>
      </c>
      <c r="E82" s="323" t="s">
        <v>28</v>
      </c>
      <c r="F82" s="506"/>
      <c r="G82" s="513">
        <f t="shared" si="2"/>
        <v>0</v>
      </c>
      <c r="H82" s="592"/>
      <c r="I82" s="645"/>
    </row>
    <row r="83" spans="2:9" ht="23.25" customHeight="1">
      <c r="B83" s="603">
        <f t="shared" si="5"/>
        <v>4.1599999999999966</v>
      </c>
      <c r="C83" s="528" t="s">
        <v>910</v>
      </c>
      <c r="D83" s="506">
        <v>1</v>
      </c>
      <c r="E83" s="323" t="s">
        <v>28</v>
      </c>
      <c r="F83" s="506"/>
      <c r="G83" s="513">
        <f t="shared" ref="G83:G103" si="7">ROUND(F83*D83,2)</f>
        <v>0</v>
      </c>
      <c r="H83" s="592"/>
      <c r="I83" s="645"/>
    </row>
    <row r="84" spans="2:9" ht="110.25">
      <c r="B84" s="603">
        <f t="shared" si="5"/>
        <v>4.1699999999999964</v>
      </c>
      <c r="C84" s="536" t="s">
        <v>1731</v>
      </c>
      <c r="D84" s="506">
        <v>1</v>
      </c>
      <c r="E84" s="323" t="s">
        <v>28</v>
      </c>
      <c r="F84" s="506"/>
      <c r="G84" s="513"/>
      <c r="H84" s="592"/>
      <c r="I84" s="645"/>
    </row>
    <row r="85" spans="2:9" ht="157.5">
      <c r="B85" s="603">
        <f t="shared" si="5"/>
        <v>4.1799999999999962</v>
      </c>
      <c r="C85" s="536" t="s">
        <v>1732</v>
      </c>
      <c r="D85" s="506">
        <v>1</v>
      </c>
      <c r="E85" s="323" t="s">
        <v>28</v>
      </c>
      <c r="F85" s="506"/>
      <c r="G85" s="513">
        <f t="shared" si="7"/>
        <v>0</v>
      </c>
      <c r="H85" s="592"/>
      <c r="I85" s="645"/>
    </row>
    <row r="86" spans="2:9">
      <c r="B86" s="603">
        <f t="shared" si="5"/>
        <v>4.1899999999999959</v>
      </c>
      <c r="C86" s="536" t="s">
        <v>490</v>
      </c>
      <c r="D86" s="506">
        <v>3</v>
      </c>
      <c r="E86" s="323" t="s">
        <v>13</v>
      </c>
      <c r="F86" s="506"/>
      <c r="G86" s="513">
        <f t="shared" si="7"/>
        <v>0</v>
      </c>
      <c r="H86" s="592"/>
      <c r="I86" s="645"/>
    </row>
    <row r="87" spans="2:9">
      <c r="B87" s="603">
        <f t="shared" si="5"/>
        <v>4.1999999999999957</v>
      </c>
      <c r="C87" s="536" t="s">
        <v>491</v>
      </c>
      <c r="D87" s="506">
        <v>1</v>
      </c>
      <c r="E87" s="323" t="s">
        <v>13</v>
      </c>
      <c r="F87" s="506"/>
      <c r="G87" s="513">
        <f t="shared" si="7"/>
        <v>0</v>
      </c>
      <c r="H87" s="592"/>
      <c r="I87" s="645"/>
    </row>
    <row r="88" spans="2:9">
      <c r="B88" s="603">
        <f t="shared" si="5"/>
        <v>4.2099999999999955</v>
      </c>
      <c r="C88" s="536" t="s">
        <v>492</v>
      </c>
      <c r="D88" s="506">
        <v>1</v>
      </c>
      <c r="E88" s="323" t="s">
        <v>13</v>
      </c>
      <c r="F88" s="506"/>
      <c r="G88" s="513">
        <f t="shared" si="7"/>
        <v>0</v>
      </c>
      <c r="H88" s="592"/>
      <c r="I88" s="645"/>
    </row>
    <row r="89" spans="2:9">
      <c r="B89" s="603">
        <f t="shared" si="5"/>
        <v>4.2199999999999953</v>
      </c>
      <c r="C89" s="536" t="s">
        <v>443</v>
      </c>
      <c r="D89" s="506">
        <v>1</v>
      </c>
      <c r="E89" s="323" t="s">
        <v>28</v>
      </c>
      <c r="F89" s="506"/>
      <c r="G89" s="513">
        <f t="shared" si="7"/>
        <v>0</v>
      </c>
      <c r="H89" s="592"/>
      <c r="I89" s="645"/>
    </row>
    <row r="90" spans="2:9">
      <c r="B90" s="604"/>
      <c r="C90" s="536"/>
      <c r="D90" s="506"/>
      <c r="E90" s="323"/>
      <c r="F90" s="506"/>
      <c r="G90" s="513">
        <f t="shared" si="7"/>
        <v>0</v>
      </c>
      <c r="H90" s="592">
        <f>SUM(G68:G89)</f>
        <v>0</v>
      </c>
      <c r="I90" s="645"/>
    </row>
    <row r="91" spans="2:9">
      <c r="B91" s="602">
        <v>5</v>
      </c>
      <c r="C91" s="514" t="s">
        <v>1733</v>
      </c>
      <c r="D91" s="506"/>
      <c r="E91" s="323"/>
      <c r="F91" s="506"/>
      <c r="G91" s="513">
        <f t="shared" si="7"/>
        <v>0</v>
      </c>
      <c r="H91" s="592"/>
      <c r="I91" s="645"/>
    </row>
    <row r="92" spans="2:9" ht="56.25">
      <c r="B92" s="603">
        <f t="shared" ref="B92:B103" si="8">+B91+0.01</f>
        <v>5.01</v>
      </c>
      <c r="C92" s="536" t="s">
        <v>911</v>
      </c>
      <c r="D92" s="506">
        <v>1</v>
      </c>
      <c r="E92" s="323" t="s">
        <v>13</v>
      </c>
      <c r="F92" s="506"/>
      <c r="G92" s="513">
        <f t="shared" si="7"/>
        <v>0</v>
      </c>
      <c r="H92" s="592"/>
      <c r="I92" s="645"/>
    </row>
    <row r="93" spans="2:9" ht="56.25">
      <c r="B93" s="603">
        <f t="shared" si="8"/>
        <v>5.0199999999999996</v>
      </c>
      <c r="C93" s="536" t="s">
        <v>912</v>
      </c>
      <c r="D93" s="506">
        <v>1</v>
      </c>
      <c r="E93" s="323" t="s">
        <v>13</v>
      </c>
      <c r="F93" s="506"/>
      <c r="G93" s="513">
        <f t="shared" si="7"/>
        <v>0</v>
      </c>
      <c r="H93" s="592"/>
      <c r="I93" s="645"/>
    </row>
    <row r="94" spans="2:9" ht="37.5">
      <c r="B94" s="603">
        <f t="shared" si="8"/>
        <v>5.0299999999999994</v>
      </c>
      <c r="C94" s="536" t="s">
        <v>493</v>
      </c>
      <c r="D94" s="506">
        <v>1</v>
      </c>
      <c r="E94" s="323" t="s">
        <v>13</v>
      </c>
      <c r="F94" s="506"/>
      <c r="G94" s="513">
        <f t="shared" si="7"/>
        <v>0</v>
      </c>
      <c r="H94" s="592"/>
      <c r="I94" s="645"/>
    </row>
    <row r="95" spans="2:9" ht="56.25">
      <c r="B95" s="603">
        <f t="shared" si="8"/>
        <v>5.0399999999999991</v>
      </c>
      <c r="C95" s="536" t="s">
        <v>494</v>
      </c>
      <c r="D95" s="506">
        <v>1</v>
      </c>
      <c r="E95" s="323" t="s">
        <v>13</v>
      </c>
      <c r="F95" s="506"/>
      <c r="G95" s="513">
        <f t="shared" si="7"/>
        <v>0</v>
      </c>
      <c r="H95" s="592"/>
      <c r="I95" s="645"/>
    </row>
    <row r="96" spans="2:9" ht="56.25">
      <c r="B96" s="603">
        <f t="shared" si="8"/>
        <v>5.0499999999999989</v>
      </c>
      <c r="C96" s="536" t="s">
        <v>495</v>
      </c>
      <c r="D96" s="506">
        <v>1</v>
      </c>
      <c r="E96" s="323" t="s">
        <v>13</v>
      </c>
      <c r="F96" s="506"/>
      <c r="G96" s="513">
        <f t="shared" si="7"/>
        <v>0</v>
      </c>
      <c r="H96" s="592"/>
      <c r="I96" s="645"/>
    </row>
    <row r="97" spans="2:9" ht="37.5">
      <c r="B97" s="603">
        <f t="shared" si="8"/>
        <v>5.0599999999999987</v>
      </c>
      <c r="C97" s="536" t="s">
        <v>496</v>
      </c>
      <c r="D97" s="506">
        <v>1</v>
      </c>
      <c r="E97" s="323" t="s">
        <v>13</v>
      </c>
      <c r="F97" s="506"/>
      <c r="G97" s="513">
        <f t="shared" si="7"/>
        <v>0</v>
      </c>
      <c r="H97" s="592"/>
      <c r="I97" s="645"/>
    </row>
    <row r="98" spans="2:9" ht="56.25">
      <c r="B98" s="603">
        <f t="shared" si="8"/>
        <v>5.0699999999999985</v>
      </c>
      <c r="C98" s="536" t="s">
        <v>497</v>
      </c>
      <c r="D98" s="506">
        <v>1</v>
      </c>
      <c r="E98" s="323" t="s">
        <v>13</v>
      </c>
      <c r="F98" s="506"/>
      <c r="G98" s="513">
        <f t="shared" si="7"/>
        <v>0</v>
      </c>
      <c r="H98" s="592"/>
      <c r="I98" s="645"/>
    </row>
    <row r="99" spans="2:9" ht="56.25">
      <c r="B99" s="603">
        <f t="shared" si="8"/>
        <v>5.0799999999999983</v>
      </c>
      <c r="C99" s="536" t="s">
        <v>498</v>
      </c>
      <c r="D99" s="506">
        <v>1</v>
      </c>
      <c r="E99" s="323" t="s">
        <v>13</v>
      </c>
      <c r="F99" s="506"/>
      <c r="G99" s="513">
        <f t="shared" si="7"/>
        <v>0</v>
      </c>
      <c r="H99" s="592"/>
      <c r="I99" s="645"/>
    </row>
    <row r="100" spans="2:9" ht="56.25">
      <c r="B100" s="603">
        <f t="shared" si="8"/>
        <v>5.0899999999999981</v>
      </c>
      <c r="C100" s="536" t="s">
        <v>499</v>
      </c>
      <c r="D100" s="506">
        <v>1</v>
      </c>
      <c r="E100" s="323" t="s">
        <v>13</v>
      </c>
      <c r="F100" s="506"/>
      <c r="G100" s="513">
        <f t="shared" si="7"/>
        <v>0</v>
      </c>
      <c r="H100" s="592"/>
      <c r="I100" s="645"/>
    </row>
    <row r="101" spans="2:9" ht="56.25">
      <c r="B101" s="603">
        <f t="shared" si="8"/>
        <v>5.0999999999999979</v>
      </c>
      <c r="C101" s="536" t="s">
        <v>500</v>
      </c>
      <c r="D101" s="506">
        <v>1</v>
      </c>
      <c r="E101" s="323" t="s">
        <v>13</v>
      </c>
      <c r="F101" s="506"/>
      <c r="G101" s="513">
        <f t="shared" si="7"/>
        <v>0</v>
      </c>
      <c r="H101" s="592"/>
      <c r="I101" s="645"/>
    </row>
    <row r="102" spans="2:9" ht="56.25">
      <c r="B102" s="603">
        <f t="shared" si="8"/>
        <v>5.1099999999999977</v>
      </c>
      <c r="C102" s="536" t="s">
        <v>501</v>
      </c>
      <c r="D102" s="506">
        <v>1</v>
      </c>
      <c r="E102" s="323" t="s">
        <v>13</v>
      </c>
      <c r="F102" s="506"/>
      <c r="G102" s="513">
        <f t="shared" si="7"/>
        <v>0</v>
      </c>
      <c r="H102" s="592"/>
      <c r="I102" s="645"/>
    </row>
    <row r="103" spans="2:9" ht="56.25">
      <c r="B103" s="603">
        <f t="shared" si="8"/>
        <v>5.1199999999999974</v>
      </c>
      <c r="C103" s="536" t="s">
        <v>502</v>
      </c>
      <c r="D103" s="506">
        <v>1</v>
      </c>
      <c r="E103" s="323" t="s">
        <v>13</v>
      </c>
      <c r="F103" s="506"/>
      <c r="G103" s="513">
        <f t="shared" si="7"/>
        <v>0</v>
      </c>
      <c r="H103" s="592"/>
      <c r="I103" s="645"/>
    </row>
    <row r="104" spans="2:9">
      <c r="B104" s="604"/>
      <c r="C104" s="536"/>
      <c r="D104" s="506"/>
      <c r="E104" s="323"/>
      <c r="F104" s="506"/>
      <c r="G104" s="513"/>
      <c r="H104" s="592">
        <f>SUM(G92:G103)</f>
        <v>0</v>
      </c>
      <c r="I104" s="645"/>
    </row>
    <row r="105" spans="2:9">
      <c r="B105" s="602">
        <v>6</v>
      </c>
      <c r="C105" s="735" t="s">
        <v>913</v>
      </c>
      <c r="D105" s="506"/>
      <c r="E105" s="323"/>
      <c r="F105" s="506"/>
      <c r="G105" s="687">
        <f t="shared" ref="G105:G168" si="9">ROUND(F105*D105,2)</f>
        <v>0</v>
      </c>
      <c r="H105" s="688"/>
      <c r="I105" s="645"/>
    </row>
    <row r="106" spans="2:9" ht="56.25">
      <c r="B106" s="593">
        <f t="shared" ref="B106:B150" si="10">+B105+0.01</f>
        <v>6.01</v>
      </c>
      <c r="C106" s="736" t="s">
        <v>503</v>
      </c>
      <c r="D106" s="506">
        <v>60</v>
      </c>
      <c r="E106" s="323" t="s">
        <v>52</v>
      </c>
      <c r="F106" s="506"/>
      <c r="G106" s="687">
        <f t="shared" si="9"/>
        <v>0</v>
      </c>
      <c r="H106" s="688"/>
      <c r="I106" s="645"/>
    </row>
    <row r="107" spans="2:9" ht="56.25">
      <c r="B107" s="593">
        <f t="shared" si="10"/>
        <v>6.02</v>
      </c>
      <c r="C107" s="736" t="s">
        <v>1704</v>
      </c>
      <c r="D107" s="506">
        <v>70</v>
      </c>
      <c r="E107" s="323" t="s">
        <v>52</v>
      </c>
      <c r="F107" s="506"/>
      <c r="G107" s="687">
        <f t="shared" si="9"/>
        <v>0</v>
      </c>
      <c r="H107" s="688"/>
      <c r="I107" s="645"/>
    </row>
    <row r="108" spans="2:9" ht="56.25">
      <c r="B108" s="593">
        <f t="shared" si="10"/>
        <v>6.0299999999999994</v>
      </c>
      <c r="C108" s="736" t="s">
        <v>1705</v>
      </c>
      <c r="D108" s="506">
        <v>25</v>
      </c>
      <c r="E108" s="323" t="s">
        <v>52</v>
      </c>
      <c r="F108" s="506"/>
      <c r="G108" s="687">
        <f t="shared" si="9"/>
        <v>0</v>
      </c>
      <c r="H108" s="688"/>
      <c r="I108" s="645"/>
    </row>
    <row r="109" spans="2:9" ht="56.25">
      <c r="B109" s="593">
        <f t="shared" si="10"/>
        <v>6.0399999999999991</v>
      </c>
      <c r="C109" s="736" t="s">
        <v>1706</v>
      </c>
      <c r="D109" s="506">
        <v>240</v>
      </c>
      <c r="E109" s="323" t="s">
        <v>52</v>
      </c>
      <c r="F109" s="506"/>
      <c r="G109" s="687">
        <f t="shared" si="9"/>
        <v>0</v>
      </c>
      <c r="H109" s="688"/>
      <c r="I109" s="645"/>
    </row>
    <row r="110" spans="2:9" ht="56.25">
      <c r="B110" s="593">
        <f t="shared" si="10"/>
        <v>6.0499999999999989</v>
      </c>
      <c r="C110" s="736" t="s">
        <v>1734</v>
      </c>
      <c r="D110" s="506">
        <v>260</v>
      </c>
      <c r="E110" s="323" t="s">
        <v>52</v>
      </c>
      <c r="F110" s="506"/>
      <c r="G110" s="687">
        <f t="shared" si="9"/>
        <v>0</v>
      </c>
      <c r="H110" s="688"/>
      <c r="I110" s="645"/>
    </row>
    <row r="111" spans="2:9" ht="56.25">
      <c r="B111" s="593">
        <f t="shared" si="10"/>
        <v>6.0599999999999987</v>
      </c>
      <c r="C111" s="736" t="s">
        <v>1735</v>
      </c>
      <c r="D111" s="506">
        <v>350</v>
      </c>
      <c r="E111" s="323" t="s">
        <v>52</v>
      </c>
      <c r="F111" s="506"/>
      <c r="G111" s="687">
        <f t="shared" si="9"/>
        <v>0</v>
      </c>
      <c r="H111" s="688"/>
      <c r="I111" s="645"/>
    </row>
    <row r="112" spans="2:9" ht="56.25">
      <c r="B112" s="593">
        <f t="shared" si="10"/>
        <v>6.0699999999999985</v>
      </c>
      <c r="C112" s="736" t="s">
        <v>1736</v>
      </c>
      <c r="D112" s="506">
        <v>260</v>
      </c>
      <c r="E112" s="323" t="s">
        <v>52</v>
      </c>
      <c r="F112" s="506"/>
      <c r="G112" s="687">
        <f t="shared" si="9"/>
        <v>0</v>
      </c>
      <c r="H112" s="688"/>
      <c r="I112" s="645"/>
    </row>
    <row r="113" spans="2:9" ht="56.25">
      <c r="B113" s="593">
        <f t="shared" si="10"/>
        <v>6.0799999999999983</v>
      </c>
      <c r="C113" s="736" t="s">
        <v>504</v>
      </c>
      <c r="D113" s="506">
        <v>25</v>
      </c>
      <c r="E113" s="323" t="s">
        <v>52</v>
      </c>
      <c r="F113" s="506"/>
      <c r="G113" s="687">
        <f t="shared" si="9"/>
        <v>0</v>
      </c>
      <c r="H113" s="688"/>
      <c r="I113" s="645"/>
    </row>
    <row r="114" spans="2:9" ht="56.25">
      <c r="B114" s="593">
        <f t="shared" si="10"/>
        <v>6.0899999999999981</v>
      </c>
      <c r="C114" s="736" t="s">
        <v>505</v>
      </c>
      <c r="D114" s="506">
        <v>25</v>
      </c>
      <c r="E114" s="323" t="s">
        <v>52</v>
      </c>
      <c r="F114" s="506"/>
      <c r="G114" s="687">
        <f t="shared" si="9"/>
        <v>0</v>
      </c>
      <c r="H114" s="688"/>
      <c r="I114" s="645"/>
    </row>
    <row r="115" spans="2:9" ht="56.25">
      <c r="B115" s="593">
        <f t="shared" si="10"/>
        <v>6.0999999999999979</v>
      </c>
      <c r="C115" s="736" t="s">
        <v>506</v>
      </c>
      <c r="D115" s="506">
        <v>25</v>
      </c>
      <c r="E115" s="323" t="s">
        <v>52</v>
      </c>
      <c r="F115" s="506"/>
      <c r="G115" s="687">
        <f t="shared" si="9"/>
        <v>0</v>
      </c>
      <c r="H115" s="688"/>
      <c r="I115" s="645"/>
    </row>
    <row r="116" spans="2:9" ht="37.5">
      <c r="B116" s="593">
        <f t="shared" si="10"/>
        <v>6.1099999999999977</v>
      </c>
      <c r="C116" s="736" t="s">
        <v>1737</v>
      </c>
      <c r="D116" s="506">
        <v>45</v>
      </c>
      <c r="E116" s="323" t="s">
        <v>52</v>
      </c>
      <c r="F116" s="506"/>
      <c r="G116" s="687">
        <f t="shared" si="9"/>
        <v>0</v>
      </c>
      <c r="H116" s="688"/>
      <c r="I116" s="645"/>
    </row>
    <row r="117" spans="2:9" ht="56.25">
      <c r="B117" s="593">
        <f t="shared" si="10"/>
        <v>6.1199999999999974</v>
      </c>
      <c r="C117" s="736" t="s">
        <v>1738</v>
      </c>
      <c r="D117" s="506">
        <v>40</v>
      </c>
      <c r="E117" s="323" t="s">
        <v>52</v>
      </c>
      <c r="F117" s="506"/>
      <c r="G117" s="687">
        <f t="shared" si="9"/>
        <v>0</v>
      </c>
      <c r="H117" s="688"/>
      <c r="I117" s="645"/>
    </row>
    <row r="118" spans="2:9" ht="56.25">
      <c r="B118" s="593">
        <f t="shared" si="10"/>
        <v>6.1299999999999972</v>
      </c>
      <c r="C118" s="736" t="s">
        <v>507</v>
      </c>
      <c r="D118" s="506">
        <v>80</v>
      </c>
      <c r="E118" s="323" t="s">
        <v>52</v>
      </c>
      <c r="F118" s="506"/>
      <c r="G118" s="687">
        <f t="shared" si="9"/>
        <v>0</v>
      </c>
      <c r="H118" s="688"/>
      <c r="I118" s="645"/>
    </row>
    <row r="119" spans="2:9" ht="56.25">
      <c r="B119" s="593">
        <f t="shared" si="10"/>
        <v>6.139999999999997</v>
      </c>
      <c r="C119" s="736" t="s">
        <v>508</v>
      </c>
      <c r="D119" s="506">
        <v>135</v>
      </c>
      <c r="E119" s="323" t="s">
        <v>52</v>
      </c>
      <c r="F119" s="506"/>
      <c r="G119" s="687">
        <f t="shared" si="9"/>
        <v>0</v>
      </c>
      <c r="H119" s="688"/>
      <c r="I119" s="645"/>
    </row>
    <row r="120" spans="2:9" ht="56.25">
      <c r="B120" s="593">
        <f t="shared" si="10"/>
        <v>6.1499999999999968</v>
      </c>
      <c r="C120" s="736" t="s">
        <v>509</v>
      </c>
      <c r="D120" s="506">
        <v>75</v>
      </c>
      <c r="E120" s="323" t="s">
        <v>52</v>
      </c>
      <c r="F120" s="506"/>
      <c r="G120" s="687">
        <f t="shared" si="9"/>
        <v>0</v>
      </c>
      <c r="H120" s="688"/>
      <c r="I120" s="645"/>
    </row>
    <row r="121" spans="2:9" ht="56.25">
      <c r="B121" s="593">
        <f t="shared" si="10"/>
        <v>6.1599999999999966</v>
      </c>
      <c r="C121" s="736" t="s">
        <v>510</v>
      </c>
      <c r="D121" s="506">
        <v>25</v>
      </c>
      <c r="E121" s="323" t="s">
        <v>52</v>
      </c>
      <c r="F121" s="506"/>
      <c r="G121" s="687">
        <f t="shared" si="9"/>
        <v>0</v>
      </c>
      <c r="H121" s="688"/>
      <c r="I121" s="645"/>
    </row>
    <row r="122" spans="2:9" ht="75">
      <c r="B122" s="593">
        <f t="shared" si="10"/>
        <v>6.1699999999999964</v>
      </c>
      <c r="C122" s="736" t="s">
        <v>511</v>
      </c>
      <c r="D122" s="506">
        <v>25</v>
      </c>
      <c r="E122" s="323" t="s">
        <v>52</v>
      </c>
      <c r="F122" s="506"/>
      <c r="G122" s="687">
        <f t="shared" si="9"/>
        <v>0</v>
      </c>
      <c r="H122" s="688"/>
      <c r="I122" s="645"/>
    </row>
    <row r="123" spans="2:9" ht="56.25">
      <c r="B123" s="593">
        <f t="shared" si="10"/>
        <v>6.1799999999999962</v>
      </c>
      <c r="C123" s="736" t="s">
        <v>512</v>
      </c>
      <c r="D123" s="506">
        <v>45</v>
      </c>
      <c r="E123" s="323" t="s">
        <v>52</v>
      </c>
      <c r="F123" s="506"/>
      <c r="G123" s="687">
        <f t="shared" si="9"/>
        <v>0</v>
      </c>
      <c r="H123" s="688"/>
      <c r="I123" s="645"/>
    </row>
    <row r="124" spans="2:9" ht="56.25">
      <c r="B124" s="593">
        <f t="shared" si="10"/>
        <v>6.1899999999999959</v>
      </c>
      <c r="C124" s="736" t="s">
        <v>513</v>
      </c>
      <c r="D124" s="506">
        <v>90</v>
      </c>
      <c r="E124" s="323" t="s">
        <v>52</v>
      </c>
      <c r="F124" s="506"/>
      <c r="G124" s="687">
        <f t="shared" si="9"/>
        <v>0</v>
      </c>
      <c r="H124" s="688"/>
      <c r="I124" s="645"/>
    </row>
    <row r="125" spans="2:9" ht="56.25">
      <c r="B125" s="593">
        <f t="shared" si="10"/>
        <v>6.1999999999999957</v>
      </c>
      <c r="C125" s="736" t="s">
        <v>514</v>
      </c>
      <c r="D125" s="506">
        <v>68</v>
      </c>
      <c r="E125" s="323" t="s">
        <v>52</v>
      </c>
      <c r="F125" s="506"/>
      <c r="G125" s="687">
        <f t="shared" si="9"/>
        <v>0</v>
      </c>
      <c r="H125" s="688"/>
      <c r="I125" s="645"/>
    </row>
    <row r="126" spans="2:9" ht="56.25">
      <c r="B126" s="593">
        <f t="shared" si="10"/>
        <v>6.2099999999999955</v>
      </c>
      <c r="C126" s="736" t="s">
        <v>515</v>
      </c>
      <c r="D126" s="506">
        <v>116</v>
      </c>
      <c r="E126" s="323" t="s">
        <v>52</v>
      </c>
      <c r="F126" s="506"/>
      <c r="G126" s="687">
        <f t="shared" si="9"/>
        <v>0</v>
      </c>
      <c r="H126" s="688"/>
      <c r="I126" s="645"/>
    </row>
    <row r="127" spans="2:9" ht="56.25">
      <c r="B127" s="593">
        <f t="shared" si="10"/>
        <v>6.2199999999999953</v>
      </c>
      <c r="C127" s="736" t="s">
        <v>516</v>
      </c>
      <c r="D127" s="506">
        <v>165</v>
      </c>
      <c r="E127" s="323" t="s">
        <v>52</v>
      </c>
      <c r="F127" s="506"/>
      <c r="G127" s="687">
        <f t="shared" si="9"/>
        <v>0</v>
      </c>
      <c r="H127" s="688"/>
      <c r="I127" s="645"/>
    </row>
    <row r="128" spans="2:9" ht="56.25">
      <c r="B128" s="593">
        <f t="shared" si="10"/>
        <v>6.2299999999999951</v>
      </c>
      <c r="C128" s="736" t="s">
        <v>517</v>
      </c>
      <c r="D128" s="506">
        <v>60</v>
      </c>
      <c r="E128" s="323" t="s">
        <v>52</v>
      </c>
      <c r="F128" s="506"/>
      <c r="G128" s="687">
        <f t="shared" si="9"/>
        <v>0</v>
      </c>
      <c r="H128" s="688"/>
      <c r="I128" s="645"/>
    </row>
    <row r="129" spans="2:9" ht="56.25">
      <c r="B129" s="593">
        <f t="shared" si="10"/>
        <v>6.2399999999999949</v>
      </c>
      <c r="C129" s="736" t="s">
        <v>518</v>
      </c>
      <c r="D129" s="506">
        <v>50</v>
      </c>
      <c r="E129" s="323" t="s">
        <v>52</v>
      </c>
      <c r="F129" s="506"/>
      <c r="G129" s="687">
        <f t="shared" si="9"/>
        <v>0</v>
      </c>
      <c r="H129" s="688"/>
      <c r="I129" s="645"/>
    </row>
    <row r="130" spans="2:9" ht="56.25">
      <c r="B130" s="593">
        <f t="shared" si="10"/>
        <v>6.2499999999999947</v>
      </c>
      <c r="C130" s="736" t="s">
        <v>519</v>
      </c>
      <c r="D130" s="506">
        <v>35</v>
      </c>
      <c r="E130" s="323" t="s">
        <v>52</v>
      </c>
      <c r="F130" s="506"/>
      <c r="G130" s="687">
        <f t="shared" si="9"/>
        <v>0</v>
      </c>
      <c r="H130" s="688"/>
      <c r="I130" s="645"/>
    </row>
    <row r="131" spans="2:9" ht="56.25">
      <c r="B131" s="593">
        <f t="shared" si="10"/>
        <v>6.2599999999999945</v>
      </c>
      <c r="C131" s="736" t="s">
        <v>520</v>
      </c>
      <c r="D131" s="506">
        <v>130</v>
      </c>
      <c r="E131" s="323" t="s">
        <v>52</v>
      </c>
      <c r="F131" s="506"/>
      <c r="G131" s="687">
        <f t="shared" si="9"/>
        <v>0</v>
      </c>
      <c r="H131" s="688"/>
      <c r="I131" s="645"/>
    </row>
    <row r="132" spans="2:9" ht="56.25">
      <c r="B132" s="593">
        <f t="shared" si="10"/>
        <v>6.2699999999999942</v>
      </c>
      <c r="C132" s="736" t="s">
        <v>521</v>
      </c>
      <c r="D132" s="506">
        <v>15</v>
      </c>
      <c r="E132" s="323" t="s">
        <v>52</v>
      </c>
      <c r="F132" s="506"/>
      <c r="G132" s="687">
        <f t="shared" si="9"/>
        <v>0</v>
      </c>
      <c r="H132" s="688"/>
      <c r="I132" s="645"/>
    </row>
    <row r="133" spans="2:9" ht="56.25">
      <c r="B133" s="593">
        <f t="shared" si="10"/>
        <v>6.279999999999994</v>
      </c>
      <c r="C133" s="736" t="s">
        <v>522</v>
      </c>
      <c r="D133" s="506">
        <v>18</v>
      </c>
      <c r="E133" s="323" t="s">
        <v>52</v>
      </c>
      <c r="F133" s="506"/>
      <c r="G133" s="687">
        <f t="shared" si="9"/>
        <v>0</v>
      </c>
      <c r="H133" s="688"/>
      <c r="I133" s="645"/>
    </row>
    <row r="134" spans="2:9" ht="56.25">
      <c r="B134" s="593">
        <f t="shared" si="10"/>
        <v>6.2899999999999938</v>
      </c>
      <c r="C134" s="736" t="s">
        <v>523</v>
      </c>
      <c r="D134" s="506">
        <v>22</v>
      </c>
      <c r="E134" s="323" t="s">
        <v>52</v>
      </c>
      <c r="F134" s="506"/>
      <c r="G134" s="687">
        <f t="shared" si="9"/>
        <v>0</v>
      </c>
      <c r="H134" s="688"/>
      <c r="I134" s="645"/>
    </row>
    <row r="135" spans="2:9" ht="56.25">
      <c r="B135" s="593">
        <f t="shared" si="10"/>
        <v>6.2999999999999936</v>
      </c>
      <c r="C135" s="736" t="s">
        <v>524</v>
      </c>
      <c r="D135" s="506">
        <v>25</v>
      </c>
      <c r="E135" s="323" t="s">
        <v>52</v>
      </c>
      <c r="F135" s="506"/>
      <c r="G135" s="687">
        <f t="shared" si="9"/>
        <v>0</v>
      </c>
      <c r="H135" s="688"/>
      <c r="I135" s="645"/>
    </row>
    <row r="136" spans="2:9" ht="56.25">
      <c r="B136" s="593">
        <f t="shared" si="10"/>
        <v>6.3099999999999934</v>
      </c>
      <c r="C136" s="736" t="s">
        <v>525</v>
      </c>
      <c r="D136" s="506">
        <v>12</v>
      </c>
      <c r="E136" s="323" t="s">
        <v>52</v>
      </c>
      <c r="F136" s="506"/>
      <c r="G136" s="687">
        <f t="shared" si="9"/>
        <v>0</v>
      </c>
      <c r="H136" s="688"/>
      <c r="I136" s="645"/>
    </row>
    <row r="137" spans="2:9" ht="56.25">
      <c r="B137" s="593">
        <f t="shared" si="10"/>
        <v>6.3199999999999932</v>
      </c>
      <c r="C137" s="736" t="s">
        <v>526</v>
      </c>
      <c r="D137" s="506">
        <v>15</v>
      </c>
      <c r="E137" s="323" t="s">
        <v>52</v>
      </c>
      <c r="F137" s="506"/>
      <c r="G137" s="687">
        <f t="shared" si="9"/>
        <v>0</v>
      </c>
      <c r="H137" s="688"/>
      <c r="I137" s="645"/>
    </row>
    <row r="138" spans="2:9" ht="56.25">
      <c r="B138" s="593">
        <f t="shared" si="10"/>
        <v>6.329999999999993</v>
      </c>
      <c r="C138" s="736" t="s">
        <v>527</v>
      </c>
      <c r="D138" s="506">
        <v>18</v>
      </c>
      <c r="E138" s="323" t="s">
        <v>52</v>
      </c>
      <c r="F138" s="506"/>
      <c r="G138" s="687">
        <f t="shared" si="9"/>
        <v>0</v>
      </c>
      <c r="H138" s="688"/>
      <c r="I138" s="645"/>
    </row>
    <row r="139" spans="2:9" ht="56.25">
      <c r="B139" s="593">
        <f t="shared" si="10"/>
        <v>6.3399999999999928</v>
      </c>
      <c r="C139" s="736" t="s">
        <v>528</v>
      </c>
      <c r="D139" s="506">
        <v>22</v>
      </c>
      <c r="E139" s="323" t="s">
        <v>52</v>
      </c>
      <c r="F139" s="506"/>
      <c r="G139" s="687">
        <f t="shared" si="9"/>
        <v>0</v>
      </c>
      <c r="H139" s="688"/>
      <c r="I139" s="645"/>
    </row>
    <row r="140" spans="2:9" ht="56.25">
      <c r="B140" s="593">
        <f t="shared" si="10"/>
        <v>6.3499999999999925</v>
      </c>
      <c r="C140" s="736" t="s">
        <v>529</v>
      </c>
      <c r="D140" s="506">
        <v>25</v>
      </c>
      <c r="E140" s="323" t="s">
        <v>52</v>
      </c>
      <c r="F140" s="506"/>
      <c r="G140" s="687">
        <f t="shared" si="9"/>
        <v>0</v>
      </c>
      <c r="H140" s="688"/>
      <c r="I140" s="645"/>
    </row>
    <row r="141" spans="2:9" ht="56.25">
      <c r="B141" s="593">
        <f t="shared" si="10"/>
        <v>6.3599999999999923</v>
      </c>
      <c r="C141" s="736" t="s">
        <v>530</v>
      </c>
      <c r="D141" s="506">
        <v>28</v>
      </c>
      <c r="E141" s="323" t="s">
        <v>52</v>
      </c>
      <c r="F141" s="506"/>
      <c r="G141" s="687">
        <f t="shared" si="9"/>
        <v>0</v>
      </c>
      <c r="H141" s="688"/>
      <c r="I141" s="645"/>
    </row>
    <row r="142" spans="2:9" ht="56.25">
      <c r="B142" s="593">
        <f t="shared" si="10"/>
        <v>6.3699999999999921</v>
      </c>
      <c r="C142" s="736" t="s">
        <v>531</v>
      </c>
      <c r="D142" s="506">
        <v>20</v>
      </c>
      <c r="E142" s="323" t="s">
        <v>52</v>
      </c>
      <c r="F142" s="506"/>
      <c r="G142" s="687">
        <f t="shared" si="9"/>
        <v>0</v>
      </c>
      <c r="H142" s="688"/>
      <c r="I142" s="645"/>
    </row>
    <row r="143" spans="2:9" ht="56.25">
      <c r="B143" s="593">
        <f t="shared" si="10"/>
        <v>6.3799999999999919</v>
      </c>
      <c r="C143" s="736" t="s">
        <v>532</v>
      </c>
      <c r="D143" s="506">
        <v>22</v>
      </c>
      <c r="E143" s="323" t="s">
        <v>52</v>
      </c>
      <c r="F143" s="506"/>
      <c r="G143" s="687">
        <f t="shared" si="9"/>
        <v>0</v>
      </c>
      <c r="H143" s="688"/>
      <c r="I143" s="645"/>
    </row>
    <row r="144" spans="2:9" ht="37.5">
      <c r="B144" s="593">
        <f t="shared" si="10"/>
        <v>6.3899999999999917</v>
      </c>
      <c r="C144" s="736" t="s">
        <v>533</v>
      </c>
      <c r="D144" s="506">
        <v>100</v>
      </c>
      <c r="E144" s="323" t="s">
        <v>52</v>
      </c>
      <c r="F144" s="506"/>
      <c r="G144" s="687">
        <f t="shared" si="9"/>
        <v>0</v>
      </c>
      <c r="H144" s="688"/>
      <c r="I144" s="645"/>
    </row>
    <row r="145" spans="2:9" ht="56.25">
      <c r="B145" s="593">
        <f t="shared" si="10"/>
        <v>6.3999999999999915</v>
      </c>
      <c r="C145" s="736" t="s">
        <v>534</v>
      </c>
      <c r="D145" s="506">
        <v>20</v>
      </c>
      <c r="E145" s="323" t="s">
        <v>52</v>
      </c>
      <c r="F145" s="506"/>
      <c r="G145" s="687">
        <f t="shared" si="9"/>
        <v>0</v>
      </c>
      <c r="H145" s="688"/>
      <c r="I145" s="645"/>
    </row>
    <row r="146" spans="2:9" ht="56.25">
      <c r="B146" s="593">
        <f t="shared" si="10"/>
        <v>6.4099999999999913</v>
      </c>
      <c r="C146" s="736" t="s">
        <v>535</v>
      </c>
      <c r="D146" s="506">
        <v>185</v>
      </c>
      <c r="E146" s="323" t="s">
        <v>52</v>
      </c>
      <c r="F146" s="506"/>
      <c r="G146" s="687">
        <f t="shared" si="9"/>
        <v>0</v>
      </c>
      <c r="H146" s="688"/>
      <c r="I146" s="645"/>
    </row>
    <row r="147" spans="2:9" ht="56.25">
      <c r="B147" s="593">
        <f t="shared" si="10"/>
        <v>6.419999999999991</v>
      </c>
      <c r="C147" s="736" t="s">
        <v>536</v>
      </c>
      <c r="D147" s="506">
        <v>18</v>
      </c>
      <c r="E147" s="323" t="s">
        <v>52</v>
      </c>
      <c r="F147" s="506"/>
      <c r="G147" s="687">
        <f t="shared" si="9"/>
        <v>0</v>
      </c>
      <c r="H147" s="688"/>
      <c r="I147" s="645"/>
    </row>
    <row r="148" spans="2:9" ht="56.25">
      <c r="B148" s="593">
        <f t="shared" si="10"/>
        <v>6.4299999999999908</v>
      </c>
      <c r="C148" s="736" t="s">
        <v>881</v>
      </c>
      <c r="D148" s="506">
        <v>16</v>
      </c>
      <c r="E148" s="323" t="s">
        <v>52</v>
      </c>
      <c r="F148" s="506"/>
      <c r="G148" s="687">
        <f t="shared" si="9"/>
        <v>0</v>
      </c>
      <c r="H148" s="688"/>
      <c r="I148" s="645"/>
    </row>
    <row r="149" spans="2:9" ht="56.25">
      <c r="B149" s="593">
        <f t="shared" si="10"/>
        <v>6.4399999999999906</v>
      </c>
      <c r="C149" s="736" t="s">
        <v>1739</v>
      </c>
      <c r="D149" s="506">
        <v>190</v>
      </c>
      <c r="E149" s="323" t="s">
        <v>52</v>
      </c>
      <c r="F149" s="506"/>
      <c r="G149" s="687">
        <f t="shared" si="9"/>
        <v>0</v>
      </c>
      <c r="H149" s="688"/>
      <c r="I149" s="645"/>
    </row>
    <row r="150" spans="2:9" ht="56.25">
      <c r="B150" s="593">
        <f t="shared" si="10"/>
        <v>6.4499999999999904</v>
      </c>
      <c r="C150" s="736" t="s">
        <v>1740</v>
      </c>
      <c r="D150" s="506">
        <v>120</v>
      </c>
      <c r="E150" s="323" t="s">
        <v>52</v>
      </c>
      <c r="F150" s="506"/>
      <c r="G150" s="687">
        <f t="shared" si="9"/>
        <v>0</v>
      </c>
      <c r="H150" s="688"/>
      <c r="I150" s="645"/>
    </row>
    <row r="151" spans="2:9">
      <c r="B151" s="604"/>
      <c r="C151" s="536"/>
      <c r="D151" s="506"/>
      <c r="E151" s="323"/>
      <c r="F151" s="506"/>
      <c r="G151" s="513">
        <f t="shared" si="9"/>
        <v>0</v>
      </c>
      <c r="H151" s="592">
        <f>SUM(G106:G150)</f>
        <v>0</v>
      </c>
      <c r="I151" s="645"/>
    </row>
    <row r="152" spans="2:9">
      <c r="B152" s="602">
        <v>7</v>
      </c>
      <c r="C152" s="514" t="s">
        <v>914</v>
      </c>
      <c r="D152" s="506"/>
      <c r="E152" s="323"/>
      <c r="F152" s="506"/>
      <c r="G152" s="513">
        <f t="shared" si="9"/>
        <v>0</v>
      </c>
      <c r="H152" s="592"/>
      <c r="I152" s="645"/>
    </row>
    <row r="153" spans="2:9" ht="37.5">
      <c r="B153" s="603">
        <f t="shared" ref="B153:B170" si="11">+B152+0.01</f>
        <v>7.01</v>
      </c>
      <c r="C153" s="536" t="s">
        <v>915</v>
      </c>
      <c r="D153" s="506">
        <v>1</v>
      </c>
      <c r="E153" s="323" t="s">
        <v>13</v>
      </c>
      <c r="F153" s="506"/>
      <c r="G153" s="513">
        <f t="shared" si="9"/>
        <v>0</v>
      </c>
      <c r="H153" s="592"/>
      <c r="I153" s="645"/>
    </row>
    <row r="154" spans="2:9" ht="37.5">
      <c r="B154" s="603">
        <f t="shared" si="11"/>
        <v>7.02</v>
      </c>
      <c r="C154" s="536" t="s">
        <v>916</v>
      </c>
      <c r="D154" s="506">
        <v>1</v>
      </c>
      <c r="E154" s="323" t="s">
        <v>13</v>
      </c>
      <c r="F154" s="506"/>
      <c r="G154" s="513">
        <f t="shared" si="9"/>
        <v>0</v>
      </c>
      <c r="H154" s="592"/>
      <c r="I154" s="645"/>
    </row>
    <row r="155" spans="2:9" ht="56.25">
      <c r="B155" s="603">
        <f t="shared" si="11"/>
        <v>7.0299999999999994</v>
      </c>
      <c r="C155" s="536" t="s">
        <v>917</v>
      </c>
      <c r="D155" s="506">
        <v>1</v>
      </c>
      <c r="E155" s="323" t="s">
        <v>13</v>
      </c>
      <c r="F155" s="506"/>
      <c r="G155" s="513">
        <f t="shared" si="9"/>
        <v>0</v>
      </c>
      <c r="H155" s="592"/>
      <c r="I155" s="645"/>
    </row>
    <row r="156" spans="2:9" ht="37.5">
      <c r="B156" s="603">
        <f t="shared" si="11"/>
        <v>7.0399999999999991</v>
      </c>
      <c r="C156" s="536" t="s">
        <v>918</v>
      </c>
      <c r="D156" s="506">
        <v>1</v>
      </c>
      <c r="E156" s="323" t="s">
        <v>13</v>
      </c>
      <c r="F156" s="506"/>
      <c r="G156" s="513">
        <f t="shared" si="9"/>
        <v>0</v>
      </c>
      <c r="H156" s="592"/>
      <c r="I156" s="645"/>
    </row>
    <row r="157" spans="2:9" ht="37.5">
      <c r="B157" s="603">
        <f t="shared" si="11"/>
        <v>7.0499999999999989</v>
      </c>
      <c r="C157" s="536" t="s">
        <v>919</v>
      </c>
      <c r="D157" s="506">
        <v>1</v>
      </c>
      <c r="E157" s="323" t="s">
        <v>13</v>
      </c>
      <c r="F157" s="506"/>
      <c r="G157" s="513">
        <f t="shared" si="9"/>
        <v>0</v>
      </c>
      <c r="H157" s="592"/>
      <c r="I157" s="645"/>
    </row>
    <row r="158" spans="2:9" ht="37.5">
      <c r="B158" s="603">
        <f t="shared" si="11"/>
        <v>7.0599999999999987</v>
      </c>
      <c r="C158" s="536" t="s">
        <v>920</v>
      </c>
      <c r="D158" s="506">
        <v>1</v>
      </c>
      <c r="E158" s="323" t="s">
        <v>13</v>
      </c>
      <c r="F158" s="506"/>
      <c r="G158" s="513">
        <f t="shared" si="9"/>
        <v>0</v>
      </c>
      <c r="H158" s="592"/>
      <c r="I158" s="645"/>
    </row>
    <row r="159" spans="2:9" ht="37.5">
      <c r="B159" s="603">
        <f t="shared" si="11"/>
        <v>7.0699999999999985</v>
      </c>
      <c r="C159" s="536" t="s">
        <v>921</v>
      </c>
      <c r="D159" s="506">
        <v>1</v>
      </c>
      <c r="E159" s="323" t="s">
        <v>13</v>
      </c>
      <c r="F159" s="506"/>
      <c r="G159" s="513">
        <f t="shared" si="9"/>
        <v>0</v>
      </c>
      <c r="H159" s="592"/>
      <c r="I159" s="645"/>
    </row>
    <row r="160" spans="2:9" ht="37.5">
      <c r="B160" s="603">
        <f t="shared" si="11"/>
        <v>7.0799999999999983</v>
      </c>
      <c r="C160" s="536" t="s">
        <v>922</v>
      </c>
      <c r="D160" s="506">
        <v>1</v>
      </c>
      <c r="E160" s="323" t="s">
        <v>13</v>
      </c>
      <c r="F160" s="506"/>
      <c r="G160" s="513">
        <f t="shared" si="9"/>
        <v>0</v>
      </c>
      <c r="H160" s="592"/>
      <c r="I160" s="645"/>
    </row>
    <row r="161" spans="2:9" ht="37.5">
      <c r="B161" s="603">
        <f t="shared" si="11"/>
        <v>7.0899999999999981</v>
      </c>
      <c r="C161" s="536" t="s">
        <v>923</v>
      </c>
      <c r="D161" s="506">
        <v>1</v>
      </c>
      <c r="E161" s="323" t="s">
        <v>13</v>
      </c>
      <c r="F161" s="506"/>
      <c r="G161" s="513">
        <f t="shared" si="9"/>
        <v>0</v>
      </c>
      <c r="H161" s="592"/>
      <c r="I161" s="645"/>
    </row>
    <row r="162" spans="2:9" ht="37.5">
      <c r="B162" s="603">
        <f t="shared" si="11"/>
        <v>7.0999999999999979</v>
      </c>
      <c r="C162" s="536" t="s">
        <v>924</v>
      </c>
      <c r="D162" s="506">
        <v>1</v>
      </c>
      <c r="E162" s="323" t="s">
        <v>13</v>
      </c>
      <c r="F162" s="506"/>
      <c r="G162" s="513">
        <f t="shared" si="9"/>
        <v>0</v>
      </c>
      <c r="H162" s="592"/>
      <c r="I162" s="645"/>
    </row>
    <row r="163" spans="2:9" ht="37.5">
      <c r="B163" s="603">
        <f t="shared" si="11"/>
        <v>7.1099999999999977</v>
      </c>
      <c r="C163" s="536" t="s">
        <v>537</v>
      </c>
      <c r="D163" s="506">
        <v>1</v>
      </c>
      <c r="E163" s="323" t="s">
        <v>13</v>
      </c>
      <c r="F163" s="506"/>
      <c r="G163" s="513">
        <f t="shared" si="9"/>
        <v>0</v>
      </c>
      <c r="H163" s="592"/>
      <c r="I163" s="645"/>
    </row>
    <row r="164" spans="2:9" ht="37.5">
      <c r="B164" s="603">
        <f t="shared" si="11"/>
        <v>7.1199999999999974</v>
      </c>
      <c r="C164" s="536" t="s">
        <v>538</v>
      </c>
      <c r="D164" s="506">
        <v>1</v>
      </c>
      <c r="E164" s="323" t="s">
        <v>13</v>
      </c>
      <c r="F164" s="506"/>
      <c r="G164" s="513">
        <f t="shared" si="9"/>
        <v>0</v>
      </c>
      <c r="H164" s="592"/>
      <c r="I164" s="645"/>
    </row>
    <row r="165" spans="2:9" ht="37.5">
      <c r="B165" s="603">
        <f t="shared" si="11"/>
        <v>7.1299999999999972</v>
      </c>
      <c r="C165" s="536" t="s">
        <v>539</v>
      </c>
      <c r="D165" s="506">
        <v>1</v>
      </c>
      <c r="E165" s="323" t="s">
        <v>13</v>
      </c>
      <c r="F165" s="506"/>
      <c r="G165" s="513">
        <f t="shared" si="9"/>
        <v>0</v>
      </c>
      <c r="H165" s="592"/>
      <c r="I165" s="645"/>
    </row>
    <row r="166" spans="2:9" ht="37.5">
      <c r="B166" s="603">
        <f t="shared" si="11"/>
        <v>7.139999999999997</v>
      </c>
      <c r="C166" s="536" t="s">
        <v>540</v>
      </c>
      <c r="D166" s="506">
        <v>1</v>
      </c>
      <c r="E166" s="323" t="s">
        <v>13</v>
      </c>
      <c r="F166" s="506"/>
      <c r="G166" s="513">
        <f t="shared" si="9"/>
        <v>0</v>
      </c>
      <c r="H166" s="592"/>
      <c r="I166" s="645"/>
    </row>
    <row r="167" spans="2:9" ht="37.5">
      <c r="B167" s="603">
        <f t="shared" si="11"/>
        <v>7.1499999999999968</v>
      </c>
      <c r="C167" s="536" t="s">
        <v>541</v>
      </c>
      <c r="D167" s="506">
        <v>1</v>
      </c>
      <c r="E167" s="323" t="s">
        <v>13</v>
      </c>
      <c r="F167" s="506"/>
      <c r="G167" s="513">
        <f t="shared" si="9"/>
        <v>0</v>
      </c>
      <c r="H167" s="592"/>
      <c r="I167" s="645"/>
    </row>
    <row r="168" spans="2:9" ht="37.5">
      <c r="B168" s="603">
        <f t="shared" si="11"/>
        <v>7.1599999999999966</v>
      </c>
      <c r="C168" s="536" t="s">
        <v>542</v>
      </c>
      <c r="D168" s="506">
        <v>1</v>
      </c>
      <c r="E168" s="323" t="s">
        <v>13</v>
      </c>
      <c r="F168" s="506"/>
      <c r="G168" s="513">
        <f t="shared" si="9"/>
        <v>0</v>
      </c>
      <c r="H168" s="592"/>
      <c r="I168" s="645"/>
    </row>
    <row r="169" spans="2:9" ht="56.25">
      <c r="B169" s="603">
        <f t="shared" si="11"/>
        <v>7.1699999999999964</v>
      </c>
      <c r="C169" s="536" t="s">
        <v>543</v>
      </c>
      <c r="D169" s="506">
        <v>1</v>
      </c>
      <c r="E169" s="323" t="s">
        <v>13</v>
      </c>
      <c r="F169" s="506"/>
      <c r="G169" s="513">
        <f t="shared" ref="G169:G196" si="12">ROUND(F169*D169,2)</f>
        <v>0</v>
      </c>
      <c r="H169" s="592"/>
      <c r="I169" s="645"/>
    </row>
    <row r="170" spans="2:9" ht="56.25">
      <c r="B170" s="603">
        <f t="shared" si="11"/>
        <v>7.1799999999999962</v>
      </c>
      <c r="C170" s="536" t="s">
        <v>544</v>
      </c>
      <c r="D170" s="506">
        <v>1</v>
      </c>
      <c r="E170" s="323" t="s">
        <v>13</v>
      </c>
      <c r="F170" s="506"/>
      <c r="G170" s="513">
        <f t="shared" si="12"/>
        <v>0</v>
      </c>
      <c r="H170" s="592"/>
      <c r="I170" s="645"/>
    </row>
    <row r="171" spans="2:9">
      <c r="B171" s="604"/>
      <c r="C171" s="536"/>
      <c r="D171" s="506"/>
      <c r="E171" s="323"/>
      <c r="F171" s="506"/>
      <c r="G171" s="513">
        <f t="shared" si="12"/>
        <v>0</v>
      </c>
      <c r="H171" s="592">
        <f>SUM(G153:G170)</f>
        <v>0</v>
      </c>
      <c r="I171" s="645"/>
    </row>
    <row r="172" spans="2:9" ht="37.5">
      <c r="B172" s="602">
        <v>8</v>
      </c>
      <c r="C172" s="514" t="s">
        <v>925</v>
      </c>
      <c r="D172" s="506"/>
      <c r="E172" s="323"/>
      <c r="F172" s="506"/>
      <c r="G172" s="513">
        <f t="shared" si="12"/>
        <v>0</v>
      </c>
      <c r="H172" s="592"/>
      <c r="I172" s="645"/>
    </row>
    <row r="173" spans="2:9" ht="56.25">
      <c r="B173" s="603">
        <f t="shared" ref="B173:B182" si="13">+B172+0.01</f>
        <v>8.01</v>
      </c>
      <c r="C173" s="536" t="s">
        <v>926</v>
      </c>
      <c r="D173" s="506">
        <v>1</v>
      </c>
      <c r="E173" s="323" t="s">
        <v>13</v>
      </c>
      <c r="F173" s="506"/>
      <c r="G173" s="513">
        <f t="shared" si="12"/>
        <v>0</v>
      </c>
      <c r="H173" s="592"/>
      <c r="I173" s="645"/>
    </row>
    <row r="174" spans="2:9" ht="37.5">
      <c r="B174" s="603">
        <f t="shared" si="13"/>
        <v>8.02</v>
      </c>
      <c r="C174" s="536" t="s">
        <v>927</v>
      </c>
      <c r="D174" s="506">
        <v>1</v>
      </c>
      <c r="E174" s="323" t="s">
        <v>13</v>
      </c>
      <c r="F174" s="506"/>
      <c r="G174" s="513">
        <f t="shared" si="12"/>
        <v>0</v>
      </c>
      <c r="H174" s="592"/>
      <c r="I174" s="645"/>
    </row>
    <row r="175" spans="2:9" ht="56.25">
      <c r="B175" s="603">
        <f t="shared" si="13"/>
        <v>8.0299999999999994</v>
      </c>
      <c r="C175" s="536" t="s">
        <v>928</v>
      </c>
      <c r="D175" s="506">
        <v>1</v>
      </c>
      <c r="E175" s="323" t="s">
        <v>13</v>
      </c>
      <c r="F175" s="506"/>
      <c r="G175" s="513">
        <f t="shared" si="12"/>
        <v>0</v>
      </c>
      <c r="H175" s="592"/>
      <c r="I175" s="645"/>
    </row>
    <row r="176" spans="2:9" ht="37.5">
      <c r="B176" s="603">
        <f t="shared" si="13"/>
        <v>8.0399999999999991</v>
      </c>
      <c r="C176" s="536" t="s">
        <v>929</v>
      </c>
      <c r="D176" s="506">
        <v>1</v>
      </c>
      <c r="E176" s="323" t="s">
        <v>13</v>
      </c>
      <c r="F176" s="506"/>
      <c r="G176" s="513">
        <f t="shared" si="12"/>
        <v>0</v>
      </c>
      <c r="H176" s="592"/>
      <c r="I176" s="645"/>
    </row>
    <row r="177" spans="2:9" ht="56.25">
      <c r="B177" s="603">
        <f t="shared" si="13"/>
        <v>8.0499999999999989</v>
      </c>
      <c r="C177" s="536" t="s">
        <v>930</v>
      </c>
      <c r="D177" s="506">
        <v>1</v>
      </c>
      <c r="E177" s="323" t="s">
        <v>13</v>
      </c>
      <c r="F177" s="506"/>
      <c r="G177" s="513">
        <f t="shared" si="12"/>
        <v>0</v>
      </c>
      <c r="H177" s="592"/>
      <c r="I177" s="645"/>
    </row>
    <row r="178" spans="2:9" ht="37.5">
      <c r="B178" s="603">
        <f t="shared" si="13"/>
        <v>8.0599999999999987</v>
      </c>
      <c r="C178" s="536" t="s">
        <v>931</v>
      </c>
      <c r="D178" s="506">
        <v>1</v>
      </c>
      <c r="E178" s="323" t="s">
        <v>13</v>
      </c>
      <c r="F178" s="506"/>
      <c r="G178" s="513">
        <f t="shared" si="12"/>
        <v>0</v>
      </c>
      <c r="H178" s="592"/>
      <c r="I178" s="645"/>
    </row>
    <row r="179" spans="2:9" ht="37.5">
      <c r="B179" s="603">
        <f t="shared" si="13"/>
        <v>8.0699999999999985</v>
      </c>
      <c r="C179" s="536" t="s">
        <v>932</v>
      </c>
      <c r="D179" s="506">
        <v>1</v>
      </c>
      <c r="E179" s="323" t="s">
        <v>13</v>
      </c>
      <c r="F179" s="506"/>
      <c r="G179" s="513">
        <f t="shared" si="12"/>
        <v>0</v>
      </c>
      <c r="H179" s="592"/>
      <c r="I179" s="645"/>
    </row>
    <row r="180" spans="2:9" ht="56.25">
      <c r="B180" s="603">
        <f t="shared" si="13"/>
        <v>8.0799999999999983</v>
      </c>
      <c r="C180" s="536" t="s">
        <v>933</v>
      </c>
      <c r="D180" s="506">
        <v>1</v>
      </c>
      <c r="E180" s="323" t="s">
        <v>13</v>
      </c>
      <c r="F180" s="506"/>
      <c r="G180" s="513">
        <f t="shared" si="12"/>
        <v>0</v>
      </c>
      <c r="H180" s="592"/>
      <c r="I180" s="645"/>
    </row>
    <row r="181" spans="2:9" ht="47.25" customHeight="1">
      <c r="B181" s="603">
        <f t="shared" si="13"/>
        <v>8.0899999999999981</v>
      </c>
      <c r="C181" s="536" t="s">
        <v>934</v>
      </c>
      <c r="D181" s="506">
        <v>1</v>
      </c>
      <c r="E181" s="323" t="s">
        <v>13</v>
      </c>
      <c r="F181" s="506"/>
      <c r="G181" s="513">
        <f t="shared" si="12"/>
        <v>0</v>
      </c>
      <c r="H181" s="592"/>
      <c r="I181" s="645"/>
    </row>
    <row r="182" spans="2:9">
      <c r="B182" s="603">
        <f t="shared" si="13"/>
        <v>8.0999999999999979</v>
      </c>
      <c r="C182" s="536" t="s">
        <v>443</v>
      </c>
      <c r="D182" s="506">
        <v>1</v>
      </c>
      <c r="E182" s="323" t="s">
        <v>28</v>
      </c>
      <c r="F182" s="506"/>
      <c r="G182" s="513">
        <f t="shared" si="12"/>
        <v>0</v>
      </c>
      <c r="H182" s="592"/>
      <c r="I182" s="645"/>
    </row>
    <row r="183" spans="2:9">
      <c r="B183" s="604"/>
      <c r="C183" s="536"/>
      <c r="D183" s="506"/>
      <c r="E183" s="323"/>
      <c r="F183" s="506"/>
      <c r="G183" s="513">
        <f t="shared" si="12"/>
        <v>0</v>
      </c>
      <c r="H183" s="592">
        <f>SUM(G173:G182)</f>
        <v>0</v>
      </c>
      <c r="I183" s="645"/>
    </row>
    <row r="184" spans="2:9">
      <c r="B184" s="602">
        <v>9</v>
      </c>
      <c r="C184" s="514" t="s">
        <v>935</v>
      </c>
      <c r="D184" s="506"/>
      <c r="E184" s="323"/>
      <c r="F184" s="506"/>
      <c r="G184" s="513">
        <f t="shared" si="12"/>
        <v>0</v>
      </c>
      <c r="H184" s="592"/>
      <c r="I184" s="645"/>
    </row>
    <row r="185" spans="2:9" ht="37.5">
      <c r="B185" s="603">
        <f t="shared" ref="B185:B195" si="14">+B184+0.01</f>
        <v>9.01</v>
      </c>
      <c r="C185" s="536" t="s">
        <v>545</v>
      </c>
      <c r="D185" s="506">
        <v>30</v>
      </c>
      <c r="E185" s="323" t="s">
        <v>52</v>
      </c>
      <c r="F185" s="506"/>
      <c r="G185" s="513">
        <f t="shared" si="12"/>
        <v>0</v>
      </c>
      <c r="H185" s="592"/>
      <c r="I185" s="645"/>
    </row>
    <row r="186" spans="2:9" ht="37.5">
      <c r="B186" s="603">
        <f t="shared" si="14"/>
        <v>9.02</v>
      </c>
      <c r="C186" s="536" t="s">
        <v>546</v>
      </c>
      <c r="D186" s="506">
        <v>30</v>
      </c>
      <c r="E186" s="323" t="s">
        <v>52</v>
      </c>
      <c r="F186" s="506"/>
      <c r="G186" s="513">
        <f t="shared" si="12"/>
        <v>0</v>
      </c>
      <c r="H186" s="592"/>
      <c r="I186" s="645"/>
    </row>
    <row r="187" spans="2:9" ht="37.5">
      <c r="B187" s="603">
        <f t="shared" si="14"/>
        <v>9.0299999999999994</v>
      </c>
      <c r="C187" s="536" t="s">
        <v>547</v>
      </c>
      <c r="D187" s="506">
        <v>30</v>
      </c>
      <c r="E187" s="323" t="s">
        <v>52</v>
      </c>
      <c r="F187" s="506"/>
      <c r="G187" s="513">
        <f t="shared" si="12"/>
        <v>0</v>
      </c>
      <c r="H187" s="592"/>
      <c r="I187" s="645"/>
    </row>
    <row r="188" spans="2:9" ht="37.5">
      <c r="B188" s="603">
        <f t="shared" si="14"/>
        <v>9.0399999999999991</v>
      </c>
      <c r="C188" s="536" t="s">
        <v>548</v>
      </c>
      <c r="D188" s="506">
        <v>30</v>
      </c>
      <c r="E188" s="323" t="s">
        <v>52</v>
      </c>
      <c r="F188" s="506"/>
      <c r="G188" s="513">
        <f t="shared" si="12"/>
        <v>0</v>
      </c>
      <c r="H188" s="592"/>
      <c r="I188" s="645"/>
    </row>
    <row r="189" spans="2:9" ht="37.5">
      <c r="B189" s="603">
        <f t="shared" si="14"/>
        <v>9.0499999999999989</v>
      </c>
      <c r="C189" s="536" t="s">
        <v>549</v>
      </c>
      <c r="D189" s="506">
        <v>30</v>
      </c>
      <c r="E189" s="323" t="s">
        <v>52</v>
      </c>
      <c r="F189" s="506"/>
      <c r="G189" s="513">
        <f t="shared" si="12"/>
        <v>0</v>
      </c>
      <c r="H189" s="592"/>
      <c r="I189" s="645"/>
    </row>
    <row r="190" spans="2:9" ht="37.5">
      <c r="B190" s="603">
        <f t="shared" si="14"/>
        <v>9.0599999999999987</v>
      </c>
      <c r="C190" s="536" t="s">
        <v>550</v>
      </c>
      <c r="D190" s="506">
        <v>30</v>
      </c>
      <c r="E190" s="323" t="s">
        <v>52</v>
      </c>
      <c r="F190" s="506"/>
      <c r="G190" s="513">
        <f t="shared" si="12"/>
        <v>0</v>
      </c>
      <c r="H190" s="592"/>
      <c r="I190" s="645"/>
    </row>
    <row r="191" spans="2:9" ht="37.5">
      <c r="B191" s="603">
        <f t="shared" si="14"/>
        <v>9.0699999999999985</v>
      </c>
      <c r="C191" s="536" t="s">
        <v>551</v>
      </c>
      <c r="D191" s="506">
        <v>30</v>
      </c>
      <c r="E191" s="323" t="s">
        <v>52</v>
      </c>
      <c r="F191" s="506"/>
      <c r="G191" s="513">
        <f t="shared" si="12"/>
        <v>0</v>
      </c>
      <c r="H191" s="592"/>
      <c r="I191" s="645"/>
    </row>
    <row r="192" spans="2:9" ht="37.5">
      <c r="B192" s="603">
        <f t="shared" si="14"/>
        <v>9.0799999999999983</v>
      </c>
      <c r="C192" s="536" t="s">
        <v>552</v>
      </c>
      <c r="D192" s="506">
        <v>30</v>
      </c>
      <c r="E192" s="323" t="s">
        <v>52</v>
      </c>
      <c r="F192" s="506"/>
      <c r="G192" s="513">
        <f t="shared" si="12"/>
        <v>0</v>
      </c>
      <c r="H192" s="592"/>
      <c r="I192" s="645"/>
    </row>
    <row r="193" spans="2:9" ht="37.5">
      <c r="B193" s="603">
        <f t="shared" si="14"/>
        <v>9.0899999999999981</v>
      </c>
      <c r="C193" s="536" t="s">
        <v>553</v>
      </c>
      <c r="D193" s="506">
        <v>250</v>
      </c>
      <c r="E193" s="323" t="s">
        <v>52</v>
      </c>
      <c r="F193" s="506"/>
      <c r="G193" s="513">
        <f t="shared" si="12"/>
        <v>0</v>
      </c>
      <c r="H193" s="592"/>
      <c r="I193" s="645"/>
    </row>
    <row r="194" spans="2:9" ht="37.5">
      <c r="B194" s="603">
        <f t="shared" si="14"/>
        <v>9.0999999999999979</v>
      </c>
      <c r="C194" s="536" t="s">
        <v>554</v>
      </c>
      <c r="D194" s="506">
        <v>100</v>
      </c>
      <c r="E194" s="323" t="s">
        <v>52</v>
      </c>
      <c r="F194" s="506"/>
      <c r="G194" s="513">
        <f t="shared" si="12"/>
        <v>0</v>
      </c>
      <c r="H194" s="592"/>
      <c r="I194" s="645"/>
    </row>
    <row r="195" spans="2:9">
      <c r="B195" s="603">
        <f t="shared" si="14"/>
        <v>9.1099999999999977</v>
      </c>
      <c r="C195" s="536" t="s">
        <v>443</v>
      </c>
      <c r="D195" s="506">
        <v>1</v>
      </c>
      <c r="E195" s="323" t="s">
        <v>28</v>
      </c>
      <c r="F195" s="506"/>
      <c r="G195" s="513">
        <f t="shared" si="12"/>
        <v>0</v>
      </c>
      <c r="H195" s="592"/>
      <c r="I195" s="645"/>
    </row>
    <row r="196" spans="2:9">
      <c r="B196" s="604"/>
      <c r="C196" s="536"/>
      <c r="D196" s="506"/>
      <c r="E196" s="323"/>
      <c r="F196" s="506"/>
      <c r="G196" s="513">
        <f t="shared" si="12"/>
        <v>0</v>
      </c>
      <c r="H196" s="592">
        <f>SUM(G185:G195)</f>
        <v>0</v>
      </c>
      <c r="I196" s="645"/>
    </row>
    <row r="197" spans="2:9">
      <c r="B197" s="605"/>
      <c r="C197" s="514" t="s">
        <v>556</v>
      </c>
      <c r="D197" s="506"/>
      <c r="E197" s="537"/>
      <c r="F197" s="506"/>
      <c r="G197" s="513"/>
      <c r="H197" s="592"/>
      <c r="I197" s="645"/>
    </row>
    <row r="198" spans="2:9">
      <c r="B198" s="605"/>
      <c r="C198" s="514" t="s">
        <v>555</v>
      </c>
      <c r="D198" s="506"/>
      <c r="E198" s="537"/>
      <c r="F198" s="506"/>
      <c r="G198" s="513"/>
      <c r="H198" s="592"/>
      <c r="I198" s="645"/>
    </row>
    <row r="199" spans="2:9">
      <c r="B199" s="606">
        <v>1</v>
      </c>
      <c r="C199" s="538" t="s">
        <v>936</v>
      </c>
      <c r="D199" s="506"/>
      <c r="E199" s="537"/>
      <c r="F199" s="506"/>
      <c r="G199" s="513"/>
      <c r="H199" s="592"/>
      <c r="I199" s="645"/>
    </row>
    <row r="200" spans="2:9" ht="37.5">
      <c r="B200" s="603">
        <f t="shared" ref="B200:B202" si="15">+B199+0.01</f>
        <v>1.01</v>
      </c>
      <c r="C200" s="523" t="s">
        <v>1790</v>
      </c>
      <c r="D200" s="506">
        <v>7</v>
      </c>
      <c r="E200" s="323" t="s">
        <v>13</v>
      </c>
      <c r="F200" s="506"/>
      <c r="G200" s="513">
        <f t="shared" ref="G200:G203" si="16">ROUND(F200*D200,2)</f>
        <v>0</v>
      </c>
      <c r="H200" s="592"/>
      <c r="I200" s="645"/>
    </row>
    <row r="201" spans="2:9">
      <c r="B201" s="603">
        <f t="shared" si="15"/>
        <v>1.02</v>
      </c>
      <c r="C201" s="539" t="s">
        <v>557</v>
      </c>
      <c r="D201" s="506">
        <v>2</v>
      </c>
      <c r="E201" s="323" t="s">
        <v>13</v>
      </c>
      <c r="F201" s="506"/>
      <c r="G201" s="513">
        <f t="shared" si="16"/>
        <v>0</v>
      </c>
      <c r="H201" s="592"/>
      <c r="I201" s="645"/>
    </row>
    <row r="202" spans="2:9">
      <c r="B202" s="603">
        <f t="shared" si="15"/>
        <v>1.03</v>
      </c>
      <c r="C202" s="523" t="s">
        <v>558</v>
      </c>
      <c r="D202" s="506">
        <v>4</v>
      </c>
      <c r="E202" s="323" t="s">
        <v>13</v>
      </c>
      <c r="F202" s="506"/>
      <c r="G202" s="513">
        <f t="shared" si="16"/>
        <v>0</v>
      </c>
      <c r="H202" s="592"/>
      <c r="I202" s="645"/>
    </row>
    <row r="203" spans="2:9">
      <c r="B203" s="605"/>
      <c r="C203" s="523"/>
      <c r="D203" s="506"/>
      <c r="E203" s="537"/>
      <c r="F203" s="506"/>
      <c r="G203" s="513">
        <f t="shared" si="16"/>
        <v>0</v>
      </c>
      <c r="H203" s="592">
        <f>SUM(G200:G202)</f>
        <v>0</v>
      </c>
      <c r="I203" s="645"/>
    </row>
    <row r="204" spans="2:9">
      <c r="B204" s="602">
        <v>2</v>
      </c>
      <c r="C204" s="514" t="s">
        <v>937</v>
      </c>
      <c r="D204" s="506"/>
      <c r="E204" s="540"/>
      <c r="F204" s="506"/>
      <c r="G204" s="513"/>
      <c r="H204" s="592"/>
      <c r="I204" s="645"/>
    </row>
    <row r="205" spans="2:9" ht="37.5">
      <c r="B205" s="603">
        <f t="shared" ref="B205:B209" si="17">+B204+0.01</f>
        <v>2.0099999999999998</v>
      </c>
      <c r="C205" s="523" t="s">
        <v>1790</v>
      </c>
      <c r="D205" s="506">
        <v>2</v>
      </c>
      <c r="E205" s="323" t="s">
        <v>13</v>
      </c>
      <c r="F205" s="506"/>
      <c r="G205" s="513">
        <f t="shared" ref="G205:G210" si="18">ROUND(F205*D205,2)</f>
        <v>0</v>
      </c>
      <c r="H205" s="592"/>
      <c r="I205" s="645"/>
    </row>
    <row r="206" spans="2:9">
      <c r="B206" s="603">
        <f t="shared" si="17"/>
        <v>2.0199999999999996</v>
      </c>
      <c r="C206" s="523" t="s">
        <v>558</v>
      </c>
      <c r="D206" s="506">
        <v>1</v>
      </c>
      <c r="E206" s="323" t="s">
        <v>13</v>
      </c>
      <c r="F206" s="506"/>
      <c r="G206" s="513">
        <f t="shared" si="18"/>
        <v>0</v>
      </c>
      <c r="H206" s="592"/>
      <c r="I206" s="645"/>
    </row>
    <row r="207" spans="2:9">
      <c r="B207" s="603">
        <f t="shared" si="17"/>
        <v>2.0299999999999994</v>
      </c>
      <c r="C207" s="523" t="s">
        <v>1107</v>
      </c>
      <c r="D207" s="506">
        <v>4</v>
      </c>
      <c r="E207" s="323" t="s">
        <v>13</v>
      </c>
      <c r="F207" s="506"/>
      <c r="G207" s="513">
        <f t="shared" si="18"/>
        <v>0</v>
      </c>
      <c r="H207" s="592"/>
      <c r="I207" s="645"/>
    </row>
    <row r="208" spans="2:9">
      <c r="B208" s="603">
        <f t="shared" si="17"/>
        <v>2.0399999999999991</v>
      </c>
      <c r="C208" s="523" t="s">
        <v>1108</v>
      </c>
      <c r="D208" s="506">
        <v>3</v>
      </c>
      <c r="E208" s="323" t="s">
        <v>13</v>
      </c>
      <c r="F208" s="506"/>
      <c r="G208" s="513">
        <f t="shared" si="18"/>
        <v>0</v>
      </c>
      <c r="H208" s="592"/>
      <c r="I208" s="645"/>
    </row>
    <row r="209" spans="2:9">
      <c r="B209" s="603">
        <f t="shared" si="17"/>
        <v>2.0499999999999989</v>
      </c>
      <c r="C209" s="523" t="s">
        <v>561</v>
      </c>
      <c r="D209" s="506">
        <v>3</v>
      </c>
      <c r="E209" s="323" t="s">
        <v>13</v>
      </c>
      <c r="F209" s="506"/>
      <c r="G209" s="513">
        <f t="shared" si="18"/>
        <v>0</v>
      </c>
      <c r="H209" s="592"/>
      <c r="I209" s="645"/>
    </row>
    <row r="210" spans="2:9">
      <c r="B210" s="605"/>
      <c r="C210" s="523"/>
      <c r="D210" s="506"/>
      <c r="E210" s="537"/>
      <c r="F210" s="506"/>
      <c r="G210" s="513">
        <f t="shared" si="18"/>
        <v>0</v>
      </c>
      <c r="H210" s="592">
        <f>SUM(G205:G209)</f>
        <v>0</v>
      </c>
      <c r="I210" s="645"/>
    </row>
    <row r="211" spans="2:9">
      <c r="B211" s="602">
        <v>3</v>
      </c>
      <c r="C211" s="538" t="s">
        <v>938</v>
      </c>
      <c r="D211" s="506"/>
      <c r="E211" s="537"/>
      <c r="F211" s="506"/>
      <c r="G211" s="513"/>
      <c r="H211" s="592"/>
      <c r="I211" s="645"/>
    </row>
    <row r="212" spans="2:9" ht="37.5">
      <c r="B212" s="603">
        <f t="shared" ref="B212:B217" si="19">+B211+0.01</f>
        <v>3.01</v>
      </c>
      <c r="C212" s="523" t="s">
        <v>1790</v>
      </c>
      <c r="D212" s="506">
        <v>2</v>
      </c>
      <c r="E212" s="323" t="s">
        <v>13</v>
      </c>
      <c r="F212" s="506"/>
      <c r="G212" s="513">
        <f t="shared" ref="G212:G218" si="20">ROUND(F212*D212,2)</f>
        <v>0</v>
      </c>
      <c r="H212" s="592"/>
      <c r="I212" s="645"/>
    </row>
    <row r="213" spans="2:9">
      <c r="B213" s="603">
        <f t="shared" si="19"/>
        <v>3.0199999999999996</v>
      </c>
      <c r="C213" s="523" t="s">
        <v>558</v>
      </c>
      <c r="D213" s="506">
        <v>1</v>
      </c>
      <c r="E213" s="323" t="s">
        <v>13</v>
      </c>
      <c r="F213" s="506"/>
      <c r="G213" s="513">
        <f t="shared" si="20"/>
        <v>0</v>
      </c>
      <c r="H213" s="592"/>
      <c r="I213" s="645"/>
    </row>
    <row r="214" spans="2:9">
      <c r="B214" s="603">
        <f t="shared" si="19"/>
        <v>3.0299999999999994</v>
      </c>
      <c r="C214" s="523" t="s">
        <v>1107</v>
      </c>
      <c r="D214" s="506">
        <v>3</v>
      </c>
      <c r="E214" s="323" t="s">
        <v>13</v>
      </c>
      <c r="F214" s="506"/>
      <c r="G214" s="513">
        <f t="shared" si="20"/>
        <v>0</v>
      </c>
      <c r="H214" s="592"/>
      <c r="I214" s="645"/>
    </row>
    <row r="215" spans="2:9">
      <c r="B215" s="603">
        <f t="shared" si="19"/>
        <v>3.0399999999999991</v>
      </c>
      <c r="C215" s="523" t="s">
        <v>1109</v>
      </c>
      <c r="D215" s="506">
        <v>1</v>
      </c>
      <c r="E215" s="323" t="s">
        <v>13</v>
      </c>
      <c r="F215" s="506"/>
      <c r="G215" s="513">
        <f t="shared" si="20"/>
        <v>0</v>
      </c>
      <c r="H215" s="592"/>
      <c r="I215" s="645"/>
    </row>
    <row r="216" spans="2:9">
      <c r="B216" s="603">
        <f t="shared" si="19"/>
        <v>3.0499999999999989</v>
      </c>
      <c r="C216" s="523" t="s">
        <v>1110</v>
      </c>
      <c r="D216" s="506">
        <v>1</v>
      </c>
      <c r="E216" s="323" t="s">
        <v>13</v>
      </c>
      <c r="F216" s="506"/>
      <c r="G216" s="513">
        <f t="shared" si="20"/>
        <v>0</v>
      </c>
      <c r="H216" s="592"/>
      <c r="I216" s="645"/>
    </row>
    <row r="217" spans="2:9">
      <c r="B217" s="603">
        <f t="shared" si="19"/>
        <v>3.0599999999999987</v>
      </c>
      <c r="C217" s="523" t="s">
        <v>561</v>
      </c>
      <c r="D217" s="506">
        <v>1</v>
      </c>
      <c r="E217" s="323" t="s">
        <v>13</v>
      </c>
      <c r="F217" s="506"/>
      <c r="G217" s="513">
        <f t="shared" si="20"/>
        <v>0</v>
      </c>
      <c r="H217" s="592"/>
      <c r="I217" s="645"/>
    </row>
    <row r="218" spans="2:9">
      <c r="B218" s="605"/>
      <c r="C218" s="523"/>
      <c r="D218" s="506"/>
      <c r="E218" s="537"/>
      <c r="F218" s="506"/>
      <c r="G218" s="513">
        <f t="shared" si="20"/>
        <v>0</v>
      </c>
      <c r="H218" s="592">
        <f>SUM(G212:G217)</f>
        <v>0</v>
      </c>
      <c r="I218" s="645"/>
    </row>
    <row r="219" spans="2:9">
      <c r="B219" s="602">
        <v>4</v>
      </c>
      <c r="C219" s="514" t="s">
        <v>939</v>
      </c>
      <c r="D219" s="506"/>
      <c r="E219" s="540"/>
      <c r="F219" s="506"/>
      <c r="G219" s="513"/>
      <c r="H219" s="592"/>
      <c r="I219" s="645"/>
    </row>
    <row r="220" spans="2:9">
      <c r="B220" s="603">
        <f t="shared" ref="B220:B221" si="21">+B219+0.01</f>
        <v>4.01</v>
      </c>
      <c r="C220" s="539" t="s">
        <v>557</v>
      </c>
      <c r="D220" s="506">
        <v>1</v>
      </c>
      <c r="E220" s="323" t="s">
        <v>13</v>
      </c>
      <c r="F220" s="506"/>
      <c r="G220" s="513">
        <f t="shared" ref="G220:G222" si="22">ROUND(F220*D220,2)</f>
        <v>0</v>
      </c>
      <c r="H220" s="592"/>
      <c r="I220" s="645"/>
    </row>
    <row r="221" spans="2:9">
      <c r="B221" s="603">
        <f t="shared" si="21"/>
        <v>4.0199999999999996</v>
      </c>
      <c r="C221" s="523" t="s">
        <v>558</v>
      </c>
      <c r="D221" s="506">
        <v>1</v>
      </c>
      <c r="E221" s="323" t="s">
        <v>13</v>
      </c>
      <c r="F221" s="506"/>
      <c r="G221" s="513">
        <f t="shared" si="22"/>
        <v>0</v>
      </c>
      <c r="H221" s="592"/>
      <c r="I221" s="645"/>
    </row>
    <row r="222" spans="2:9">
      <c r="B222" s="605"/>
      <c r="C222" s="523"/>
      <c r="D222" s="506"/>
      <c r="E222" s="537"/>
      <c r="F222" s="506"/>
      <c r="G222" s="513">
        <f t="shared" si="22"/>
        <v>0</v>
      </c>
      <c r="H222" s="592">
        <f>SUM(G220:G221)</f>
        <v>0</v>
      </c>
      <c r="I222" s="645"/>
    </row>
    <row r="223" spans="2:9" ht="37.5">
      <c r="B223" s="602">
        <v>5</v>
      </c>
      <c r="C223" s="538" t="s">
        <v>940</v>
      </c>
      <c r="D223" s="506"/>
      <c r="E223" s="537"/>
      <c r="F223" s="506"/>
      <c r="G223" s="513"/>
      <c r="H223" s="592"/>
      <c r="I223" s="645"/>
    </row>
    <row r="224" spans="2:9" ht="37.5">
      <c r="B224" s="603">
        <f t="shared" ref="B224:B229" si="23">+B223+0.01</f>
        <v>5.01</v>
      </c>
      <c r="C224" s="523" t="s">
        <v>1790</v>
      </c>
      <c r="D224" s="506">
        <v>6</v>
      </c>
      <c r="E224" s="323" t="s">
        <v>13</v>
      </c>
      <c r="F224" s="506"/>
      <c r="G224" s="513">
        <f t="shared" ref="G224:G230" si="24">ROUND(F224*D224,2)</f>
        <v>0</v>
      </c>
      <c r="H224" s="592"/>
      <c r="I224" s="645"/>
    </row>
    <row r="225" spans="2:9">
      <c r="B225" s="603">
        <f t="shared" si="23"/>
        <v>5.0199999999999996</v>
      </c>
      <c r="C225" s="539" t="s">
        <v>557</v>
      </c>
      <c r="D225" s="506">
        <v>1</v>
      </c>
      <c r="E225" s="323" t="s">
        <v>13</v>
      </c>
      <c r="F225" s="506"/>
      <c r="G225" s="513">
        <f t="shared" si="24"/>
        <v>0</v>
      </c>
      <c r="H225" s="592"/>
      <c r="I225" s="645"/>
    </row>
    <row r="226" spans="2:9">
      <c r="B226" s="603">
        <f t="shared" si="23"/>
        <v>5.0299999999999994</v>
      </c>
      <c r="C226" s="523" t="s">
        <v>558</v>
      </c>
      <c r="D226" s="506">
        <v>3</v>
      </c>
      <c r="E226" s="323" t="s">
        <v>13</v>
      </c>
      <c r="F226" s="506"/>
      <c r="G226" s="513">
        <f t="shared" si="24"/>
        <v>0</v>
      </c>
      <c r="H226" s="592"/>
      <c r="I226" s="645"/>
    </row>
    <row r="227" spans="2:9">
      <c r="B227" s="603">
        <f t="shared" si="23"/>
        <v>5.0399999999999991</v>
      </c>
      <c r="C227" s="523" t="s">
        <v>1107</v>
      </c>
      <c r="D227" s="506">
        <v>4</v>
      </c>
      <c r="E227" s="323" t="s">
        <v>13</v>
      </c>
      <c r="F227" s="506"/>
      <c r="G227" s="513">
        <f t="shared" si="24"/>
        <v>0</v>
      </c>
      <c r="H227" s="592"/>
      <c r="I227" s="645"/>
    </row>
    <row r="228" spans="2:9">
      <c r="B228" s="603">
        <f t="shared" si="23"/>
        <v>5.0499999999999989</v>
      </c>
      <c r="C228" s="523" t="s">
        <v>1109</v>
      </c>
      <c r="D228" s="506">
        <v>1</v>
      </c>
      <c r="E228" s="323" t="s">
        <v>13</v>
      </c>
      <c r="F228" s="506"/>
      <c r="G228" s="513">
        <f t="shared" si="24"/>
        <v>0</v>
      </c>
      <c r="H228" s="592"/>
      <c r="I228" s="645"/>
    </row>
    <row r="229" spans="2:9">
      <c r="B229" s="603">
        <f t="shared" si="23"/>
        <v>5.0599999999999987</v>
      </c>
      <c r="C229" s="523" t="s">
        <v>1111</v>
      </c>
      <c r="D229" s="506">
        <v>4</v>
      </c>
      <c r="E229" s="323" t="s">
        <v>13</v>
      </c>
      <c r="F229" s="506"/>
      <c r="G229" s="513">
        <f t="shared" si="24"/>
        <v>0</v>
      </c>
      <c r="H229" s="592"/>
      <c r="I229" s="645"/>
    </row>
    <row r="230" spans="2:9">
      <c r="B230" s="605"/>
      <c r="C230" s="523"/>
      <c r="D230" s="506"/>
      <c r="E230" s="537"/>
      <c r="F230" s="506"/>
      <c r="G230" s="513">
        <f t="shared" si="24"/>
        <v>0</v>
      </c>
      <c r="H230" s="592">
        <f>SUM(G224:G229)</f>
        <v>0</v>
      </c>
      <c r="I230" s="645"/>
    </row>
    <row r="231" spans="2:9" ht="37.5">
      <c r="B231" s="602">
        <v>6</v>
      </c>
      <c r="C231" s="538" t="s">
        <v>941</v>
      </c>
      <c r="D231" s="506"/>
      <c r="E231" s="537"/>
      <c r="F231" s="506"/>
      <c r="G231" s="513"/>
      <c r="H231" s="592"/>
      <c r="I231" s="645"/>
    </row>
    <row r="232" spans="2:9" ht="37.5">
      <c r="B232" s="603">
        <f t="shared" ref="B232:B239" si="25">+B231+0.01</f>
        <v>6.01</v>
      </c>
      <c r="C232" s="523" t="s">
        <v>1790</v>
      </c>
      <c r="D232" s="506">
        <v>15</v>
      </c>
      <c r="E232" s="323" t="s">
        <v>13</v>
      </c>
      <c r="F232" s="506"/>
      <c r="G232" s="513">
        <f t="shared" ref="G232:G240" si="26">ROUND(F232*D232,2)</f>
        <v>0</v>
      </c>
      <c r="H232" s="592"/>
      <c r="I232" s="645"/>
    </row>
    <row r="233" spans="2:9">
      <c r="B233" s="603">
        <f t="shared" si="25"/>
        <v>6.02</v>
      </c>
      <c r="C233" s="539" t="s">
        <v>557</v>
      </c>
      <c r="D233" s="506">
        <v>1</v>
      </c>
      <c r="E233" s="323" t="s">
        <v>13</v>
      </c>
      <c r="F233" s="506"/>
      <c r="G233" s="513">
        <f t="shared" si="26"/>
        <v>0</v>
      </c>
      <c r="H233" s="592"/>
      <c r="I233" s="645"/>
    </row>
    <row r="234" spans="2:9">
      <c r="B234" s="603">
        <f t="shared" si="25"/>
        <v>6.0299999999999994</v>
      </c>
      <c r="C234" s="523" t="s">
        <v>558</v>
      </c>
      <c r="D234" s="506">
        <v>7</v>
      </c>
      <c r="E234" s="323" t="s">
        <v>13</v>
      </c>
      <c r="F234" s="506"/>
      <c r="G234" s="513">
        <f t="shared" si="26"/>
        <v>0</v>
      </c>
      <c r="H234" s="592"/>
      <c r="I234" s="645"/>
    </row>
    <row r="235" spans="2:9">
      <c r="B235" s="603">
        <f t="shared" si="25"/>
        <v>6.0399999999999991</v>
      </c>
      <c r="C235" s="523" t="s">
        <v>1107</v>
      </c>
      <c r="D235" s="506">
        <v>8</v>
      </c>
      <c r="E235" s="323" t="s">
        <v>13</v>
      </c>
      <c r="F235" s="506"/>
      <c r="G235" s="513">
        <f t="shared" si="26"/>
        <v>0</v>
      </c>
      <c r="H235" s="592"/>
      <c r="I235" s="645"/>
    </row>
    <row r="236" spans="2:9">
      <c r="B236" s="603">
        <f t="shared" si="25"/>
        <v>6.0499999999999989</v>
      </c>
      <c r="C236" s="523" t="s">
        <v>1109</v>
      </c>
      <c r="D236" s="506">
        <v>2</v>
      </c>
      <c r="E236" s="323" t="s">
        <v>13</v>
      </c>
      <c r="F236" s="506"/>
      <c r="G236" s="513">
        <f t="shared" si="26"/>
        <v>0</v>
      </c>
      <c r="H236" s="592"/>
      <c r="I236" s="645"/>
    </row>
    <row r="237" spans="2:9">
      <c r="B237" s="603">
        <f t="shared" si="25"/>
        <v>6.0599999999999987</v>
      </c>
      <c r="C237" s="523" t="s">
        <v>1110</v>
      </c>
      <c r="D237" s="506">
        <v>2</v>
      </c>
      <c r="E237" s="323" t="s">
        <v>13</v>
      </c>
      <c r="F237" s="506"/>
      <c r="G237" s="513">
        <f t="shared" si="26"/>
        <v>0</v>
      </c>
      <c r="H237" s="592"/>
      <c r="I237" s="645"/>
    </row>
    <row r="238" spans="2:9">
      <c r="B238" s="603">
        <f t="shared" si="25"/>
        <v>6.0699999999999985</v>
      </c>
      <c r="C238" s="523" t="s">
        <v>1111</v>
      </c>
      <c r="D238" s="506">
        <v>8</v>
      </c>
      <c r="E238" s="323" t="s">
        <v>13</v>
      </c>
      <c r="F238" s="506"/>
      <c r="G238" s="513">
        <f t="shared" si="26"/>
        <v>0</v>
      </c>
      <c r="H238" s="592"/>
      <c r="I238" s="645"/>
    </row>
    <row r="239" spans="2:9">
      <c r="B239" s="603">
        <f t="shared" si="25"/>
        <v>6.0799999999999983</v>
      </c>
      <c r="C239" s="523" t="s">
        <v>561</v>
      </c>
      <c r="D239" s="506">
        <v>2</v>
      </c>
      <c r="E239" s="323" t="s">
        <v>13</v>
      </c>
      <c r="F239" s="506"/>
      <c r="G239" s="513">
        <f t="shared" si="26"/>
        <v>0</v>
      </c>
      <c r="H239" s="592"/>
      <c r="I239" s="645"/>
    </row>
    <row r="240" spans="2:9">
      <c r="B240" s="605"/>
      <c r="C240" s="523"/>
      <c r="D240" s="506"/>
      <c r="E240" s="537"/>
      <c r="F240" s="506"/>
      <c r="G240" s="513">
        <f t="shared" si="26"/>
        <v>0</v>
      </c>
      <c r="H240" s="592">
        <f>SUM(G232:G239)</f>
        <v>0</v>
      </c>
      <c r="I240" s="645"/>
    </row>
    <row r="241" spans="2:9">
      <c r="B241" s="606">
        <v>7</v>
      </c>
      <c r="C241" s="538" t="s">
        <v>942</v>
      </c>
      <c r="D241" s="506"/>
      <c r="E241" s="537"/>
      <c r="F241" s="506"/>
      <c r="G241" s="513"/>
      <c r="H241" s="592"/>
      <c r="I241" s="645"/>
    </row>
    <row r="242" spans="2:9" ht="37.5">
      <c r="B242" s="603">
        <f t="shared" ref="B242:B245" si="27">+B241+0.01</f>
        <v>7.01</v>
      </c>
      <c r="C242" s="523" t="s">
        <v>1790</v>
      </c>
      <c r="D242" s="506">
        <v>2</v>
      </c>
      <c r="E242" s="323" t="s">
        <v>13</v>
      </c>
      <c r="F242" s="506"/>
      <c r="G242" s="513">
        <f t="shared" ref="G242:G246" si="28">ROUND(F242*D242,2)</f>
        <v>0</v>
      </c>
      <c r="H242" s="592"/>
      <c r="I242" s="645"/>
    </row>
    <row r="243" spans="2:9">
      <c r="B243" s="603">
        <f t="shared" si="27"/>
        <v>7.02</v>
      </c>
      <c r="C243" s="523" t="s">
        <v>558</v>
      </c>
      <c r="D243" s="506">
        <v>1</v>
      </c>
      <c r="E243" s="323" t="s">
        <v>13</v>
      </c>
      <c r="F243" s="506"/>
      <c r="G243" s="513">
        <f t="shared" si="28"/>
        <v>0</v>
      </c>
      <c r="H243" s="592"/>
      <c r="I243" s="645"/>
    </row>
    <row r="244" spans="2:9">
      <c r="B244" s="603">
        <f t="shared" si="27"/>
        <v>7.0299999999999994</v>
      </c>
      <c r="C244" s="523" t="s">
        <v>1107</v>
      </c>
      <c r="D244" s="506">
        <v>6</v>
      </c>
      <c r="E244" s="323" t="s">
        <v>13</v>
      </c>
      <c r="F244" s="506"/>
      <c r="G244" s="513">
        <f t="shared" si="28"/>
        <v>0</v>
      </c>
      <c r="H244" s="592"/>
      <c r="I244" s="645"/>
    </row>
    <row r="245" spans="2:9">
      <c r="B245" s="603">
        <f t="shared" si="27"/>
        <v>7.0399999999999991</v>
      </c>
      <c r="C245" s="523" t="s">
        <v>1109</v>
      </c>
      <c r="D245" s="506">
        <v>1</v>
      </c>
      <c r="E245" s="323" t="s">
        <v>13</v>
      </c>
      <c r="F245" s="506"/>
      <c r="G245" s="513">
        <f t="shared" si="28"/>
        <v>0</v>
      </c>
      <c r="H245" s="592"/>
      <c r="I245" s="645"/>
    </row>
    <row r="246" spans="2:9">
      <c r="B246" s="605"/>
      <c r="C246" s="523"/>
      <c r="D246" s="506"/>
      <c r="E246" s="537"/>
      <c r="F246" s="506"/>
      <c r="G246" s="513">
        <f t="shared" si="28"/>
        <v>0</v>
      </c>
      <c r="H246" s="592">
        <f>SUM(G242:G245)</f>
        <v>0</v>
      </c>
      <c r="I246" s="645"/>
    </row>
    <row r="247" spans="2:9">
      <c r="B247" s="602">
        <v>8</v>
      </c>
      <c r="C247" s="538" t="s">
        <v>943</v>
      </c>
      <c r="D247" s="506"/>
      <c r="E247" s="537"/>
      <c r="F247" s="506"/>
      <c r="G247" s="513"/>
      <c r="H247" s="592"/>
      <c r="I247" s="645"/>
    </row>
    <row r="248" spans="2:9" ht="37.5">
      <c r="B248" s="603">
        <f t="shared" ref="B248:B252" si="29">+B247+0.01</f>
        <v>8.01</v>
      </c>
      <c r="C248" s="523" t="s">
        <v>1790</v>
      </c>
      <c r="D248" s="506">
        <v>2</v>
      </c>
      <c r="E248" s="323" t="s">
        <v>13</v>
      </c>
      <c r="F248" s="506"/>
      <c r="G248" s="513">
        <f t="shared" ref="G248:G253" si="30">ROUND(F248*D248,2)</f>
        <v>0</v>
      </c>
      <c r="H248" s="592"/>
      <c r="I248" s="645"/>
    </row>
    <row r="249" spans="2:9">
      <c r="B249" s="603">
        <f t="shared" si="29"/>
        <v>8.02</v>
      </c>
      <c r="C249" s="523" t="s">
        <v>558</v>
      </c>
      <c r="D249" s="506">
        <v>1</v>
      </c>
      <c r="E249" s="323" t="s">
        <v>13</v>
      </c>
      <c r="F249" s="506"/>
      <c r="G249" s="513">
        <f t="shared" si="30"/>
        <v>0</v>
      </c>
      <c r="H249" s="592"/>
      <c r="I249" s="645"/>
    </row>
    <row r="250" spans="2:9">
      <c r="B250" s="603">
        <f t="shared" si="29"/>
        <v>8.0299999999999994</v>
      </c>
      <c r="C250" s="523" t="s">
        <v>1109</v>
      </c>
      <c r="D250" s="506">
        <v>2</v>
      </c>
      <c r="E250" s="323" t="s">
        <v>13</v>
      </c>
      <c r="F250" s="506"/>
      <c r="G250" s="513">
        <f t="shared" si="30"/>
        <v>0</v>
      </c>
      <c r="H250" s="592"/>
      <c r="I250" s="645"/>
    </row>
    <row r="251" spans="2:9">
      <c r="B251" s="603">
        <f t="shared" si="29"/>
        <v>8.0399999999999991</v>
      </c>
      <c r="C251" s="523" t="s">
        <v>1111</v>
      </c>
      <c r="D251" s="506">
        <v>3</v>
      </c>
      <c r="E251" s="323" t="s">
        <v>13</v>
      </c>
      <c r="F251" s="506"/>
      <c r="G251" s="513">
        <f t="shared" si="30"/>
        <v>0</v>
      </c>
      <c r="H251" s="592"/>
      <c r="I251" s="645"/>
    </row>
    <row r="252" spans="2:9">
      <c r="B252" s="603">
        <f t="shared" si="29"/>
        <v>8.0499999999999989</v>
      </c>
      <c r="C252" s="523" t="s">
        <v>561</v>
      </c>
      <c r="D252" s="506">
        <v>1</v>
      </c>
      <c r="E252" s="323" t="s">
        <v>13</v>
      </c>
      <c r="F252" s="506"/>
      <c r="G252" s="513">
        <f t="shared" si="30"/>
        <v>0</v>
      </c>
      <c r="H252" s="592"/>
      <c r="I252" s="645"/>
    </row>
    <row r="253" spans="2:9">
      <c r="B253" s="605"/>
      <c r="C253" s="523"/>
      <c r="D253" s="506"/>
      <c r="E253" s="537"/>
      <c r="F253" s="506"/>
      <c r="G253" s="513">
        <f t="shared" si="30"/>
        <v>0</v>
      </c>
      <c r="H253" s="592">
        <f>SUM(G248:G252)</f>
        <v>0</v>
      </c>
      <c r="I253" s="645"/>
    </row>
    <row r="254" spans="2:9">
      <c r="B254" s="606">
        <v>10</v>
      </c>
      <c r="C254" s="538" t="s">
        <v>944</v>
      </c>
      <c r="D254" s="506"/>
      <c r="E254" s="537"/>
      <c r="F254" s="506"/>
      <c r="G254" s="513"/>
      <c r="H254" s="592"/>
      <c r="I254" s="645"/>
    </row>
    <row r="255" spans="2:9" ht="37.5">
      <c r="B255" s="603">
        <f t="shared" ref="B255:B260" si="31">+B254+0.01</f>
        <v>10.01</v>
      </c>
      <c r="C255" s="523" t="s">
        <v>1790</v>
      </c>
      <c r="D255" s="506">
        <v>2</v>
      </c>
      <c r="E255" s="323" t="s">
        <v>13</v>
      </c>
      <c r="F255" s="506"/>
      <c r="G255" s="513">
        <f t="shared" ref="G255:G261" si="32">ROUND(F255*D255,2)</f>
        <v>0</v>
      </c>
      <c r="H255" s="592"/>
      <c r="I255" s="645"/>
    </row>
    <row r="256" spans="2:9">
      <c r="B256" s="603">
        <f t="shared" si="31"/>
        <v>10.02</v>
      </c>
      <c r="C256" s="523" t="s">
        <v>558</v>
      </c>
      <c r="D256" s="506">
        <v>1</v>
      </c>
      <c r="E256" s="323" t="s">
        <v>13</v>
      </c>
      <c r="F256" s="506"/>
      <c r="G256" s="513">
        <f t="shared" si="32"/>
        <v>0</v>
      </c>
      <c r="H256" s="592"/>
      <c r="I256" s="645"/>
    </row>
    <row r="257" spans="2:9">
      <c r="B257" s="603">
        <f t="shared" si="31"/>
        <v>10.029999999999999</v>
      </c>
      <c r="C257" s="523" t="s">
        <v>1107</v>
      </c>
      <c r="D257" s="506">
        <v>2</v>
      </c>
      <c r="E257" s="323" t="s">
        <v>13</v>
      </c>
      <c r="F257" s="506"/>
      <c r="G257" s="513">
        <f t="shared" si="32"/>
        <v>0</v>
      </c>
      <c r="H257" s="592"/>
      <c r="I257" s="645"/>
    </row>
    <row r="258" spans="2:9">
      <c r="B258" s="603">
        <f t="shared" si="31"/>
        <v>10.039999999999999</v>
      </c>
      <c r="C258" s="523" t="s">
        <v>1109</v>
      </c>
      <c r="D258" s="506">
        <v>5</v>
      </c>
      <c r="E258" s="323" t="s">
        <v>13</v>
      </c>
      <c r="F258" s="506"/>
      <c r="G258" s="513">
        <f t="shared" si="32"/>
        <v>0</v>
      </c>
      <c r="H258" s="592"/>
      <c r="I258" s="645"/>
    </row>
    <row r="259" spans="2:9">
      <c r="B259" s="603">
        <f t="shared" si="31"/>
        <v>10.049999999999999</v>
      </c>
      <c r="C259" s="523" t="s">
        <v>1111</v>
      </c>
      <c r="D259" s="506">
        <v>1</v>
      </c>
      <c r="E259" s="323" t="s">
        <v>13</v>
      </c>
      <c r="F259" s="506"/>
      <c r="G259" s="513">
        <f t="shared" si="32"/>
        <v>0</v>
      </c>
      <c r="H259" s="592"/>
      <c r="I259" s="645"/>
    </row>
    <row r="260" spans="2:9">
      <c r="B260" s="603">
        <f t="shared" si="31"/>
        <v>10.059999999999999</v>
      </c>
      <c r="C260" s="523" t="s">
        <v>561</v>
      </c>
      <c r="D260" s="506">
        <v>1</v>
      </c>
      <c r="E260" s="323" t="s">
        <v>13</v>
      </c>
      <c r="F260" s="506"/>
      <c r="G260" s="513">
        <f t="shared" si="32"/>
        <v>0</v>
      </c>
      <c r="H260" s="592"/>
      <c r="I260" s="645"/>
    </row>
    <row r="261" spans="2:9">
      <c r="B261" s="605"/>
      <c r="C261" s="523"/>
      <c r="D261" s="506"/>
      <c r="E261" s="537"/>
      <c r="F261" s="506"/>
      <c r="G261" s="513">
        <f t="shared" si="32"/>
        <v>0</v>
      </c>
      <c r="H261" s="592">
        <f>SUM(G255:G260)</f>
        <v>0</v>
      </c>
      <c r="I261" s="645"/>
    </row>
    <row r="262" spans="2:9">
      <c r="B262" s="602">
        <v>11</v>
      </c>
      <c r="C262" s="538" t="s">
        <v>945</v>
      </c>
      <c r="D262" s="506"/>
      <c r="E262" s="537"/>
      <c r="F262" s="506"/>
      <c r="G262" s="513"/>
      <c r="H262" s="592"/>
      <c r="I262" s="645"/>
    </row>
    <row r="263" spans="2:9" ht="37.5">
      <c r="B263" s="603">
        <f t="shared" ref="B263:B268" si="33">+B262+0.01</f>
        <v>11.01</v>
      </c>
      <c r="C263" s="523" t="s">
        <v>1790</v>
      </c>
      <c r="D263" s="506">
        <v>6</v>
      </c>
      <c r="E263" s="323" t="s">
        <v>13</v>
      </c>
      <c r="F263" s="506"/>
      <c r="G263" s="513">
        <f t="shared" ref="G263:G269" si="34">ROUND(F263*D263,2)</f>
        <v>0</v>
      </c>
      <c r="H263" s="592"/>
      <c r="I263" s="645"/>
    </row>
    <row r="264" spans="2:9">
      <c r="B264" s="603">
        <f t="shared" si="33"/>
        <v>11.02</v>
      </c>
      <c r="C264" s="523" t="s">
        <v>564</v>
      </c>
      <c r="D264" s="506">
        <v>2</v>
      </c>
      <c r="E264" s="323" t="s">
        <v>13</v>
      </c>
      <c r="F264" s="506"/>
      <c r="G264" s="513">
        <f t="shared" si="34"/>
        <v>0</v>
      </c>
      <c r="H264" s="592"/>
      <c r="I264" s="645"/>
    </row>
    <row r="265" spans="2:9">
      <c r="B265" s="603">
        <f t="shared" si="33"/>
        <v>11.03</v>
      </c>
      <c r="C265" s="523" t="s">
        <v>1107</v>
      </c>
      <c r="D265" s="506">
        <v>2</v>
      </c>
      <c r="E265" s="323" t="s">
        <v>13</v>
      </c>
      <c r="F265" s="506"/>
      <c r="G265" s="513">
        <f t="shared" si="34"/>
        <v>0</v>
      </c>
      <c r="H265" s="592"/>
      <c r="I265" s="645"/>
    </row>
    <row r="266" spans="2:9">
      <c r="B266" s="603">
        <f t="shared" si="33"/>
        <v>11.04</v>
      </c>
      <c r="C266" s="523" t="s">
        <v>1109</v>
      </c>
      <c r="D266" s="506">
        <v>2</v>
      </c>
      <c r="E266" s="323" t="s">
        <v>13</v>
      </c>
      <c r="F266" s="506"/>
      <c r="G266" s="513">
        <f t="shared" si="34"/>
        <v>0</v>
      </c>
      <c r="H266" s="592"/>
      <c r="I266" s="645"/>
    </row>
    <row r="267" spans="2:9">
      <c r="B267" s="603">
        <f t="shared" si="33"/>
        <v>11.049999999999999</v>
      </c>
      <c r="C267" s="523" t="s">
        <v>1111</v>
      </c>
      <c r="D267" s="506">
        <v>6</v>
      </c>
      <c r="E267" s="323" t="s">
        <v>13</v>
      </c>
      <c r="F267" s="506"/>
      <c r="G267" s="513">
        <f t="shared" si="34"/>
        <v>0</v>
      </c>
      <c r="H267" s="592"/>
      <c r="I267" s="645"/>
    </row>
    <row r="268" spans="2:9">
      <c r="B268" s="603">
        <f t="shared" si="33"/>
        <v>11.059999999999999</v>
      </c>
      <c r="C268" s="523" t="s">
        <v>561</v>
      </c>
      <c r="D268" s="506">
        <v>2</v>
      </c>
      <c r="E268" s="323" t="s">
        <v>13</v>
      </c>
      <c r="F268" s="506"/>
      <c r="G268" s="513">
        <f t="shared" si="34"/>
        <v>0</v>
      </c>
      <c r="H268" s="592"/>
      <c r="I268" s="645"/>
    </row>
    <row r="269" spans="2:9">
      <c r="B269" s="605"/>
      <c r="C269" s="523"/>
      <c r="D269" s="506"/>
      <c r="E269" s="537"/>
      <c r="F269" s="506"/>
      <c r="G269" s="513">
        <f t="shared" si="34"/>
        <v>0</v>
      </c>
      <c r="H269" s="592">
        <f>SUM(G263:G268)</f>
        <v>0</v>
      </c>
      <c r="I269" s="645"/>
    </row>
    <row r="270" spans="2:9">
      <c r="B270" s="602">
        <v>12</v>
      </c>
      <c r="C270" s="514" t="s">
        <v>946</v>
      </c>
      <c r="D270" s="506"/>
      <c r="E270" s="540"/>
      <c r="F270" s="506"/>
      <c r="G270" s="513"/>
      <c r="H270" s="592"/>
      <c r="I270" s="645"/>
    </row>
    <row r="271" spans="2:9" ht="37.5">
      <c r="B271" s="603">
        <f t="shared" ref="B271:B272" si="35">+B270+0.01</f>
        <v>12.01</v>
      </c>
      <c r="C271" s="523" t="s">
        <v>1790</v>
      </c>
      <c r="D271" s="506">
        <v>10</v>
      </c>
      <c r="E271" s="323" t="s">
        <v>13</v>
      </c>
      <c r="F271" s="506"/>
      <c r="G271" s="513">
        <f t="shared" ref="G271:G273" si="36">ROUND(F271*D271,2)</f>
        <v>0</v>
      </c>
      <c r="H271" s="592"/>
      <c r="I271" s="645"/>
    </row>
    <row r="272" spans="2:9">
      <c r="B272" s="603">
        <f t="shared" si="35"/>
        <v>12.02</v>
      </c>
      <c r="C272" s="523" t="s">
        <v>558</v>
      </c>
      <c r="D272" s="506">
        <v>4</v>
      </c>
      <c r="E272" s="323" t="s">
        <v>13</v>
      </c>
      <c r="F272" s="506"/>
      <c r="G272" s="513">
        <f t="shared" si="36"/>
        <v>0</v>
      </c>
      <c r="H272" s="592"/>
      <c r="I272" s="645"/>
    </row>
    <row r="273" spans="2:9">
      <c r="B273" s="605"/>
      <c r="C273" s="523"/>
      <c r="D273" s="506"/>
      <c r="E273" s="537"/>
      <c r="F273" s="506"/>
      <c r="G273" s="513">
        <f t="shared" si="36"/>
        <v>0</v>
      </c>
      <c r="H273" s="592">
        <f>SUM(G271:G272)</f>
        <v>0</v>
      </c>
      <c r="I273" s="645"/>
    </row>
    <row r="274" spans="2:9">
      <c r="B274" s="605"/>
      <c r="C274" s="514" t="s">
        <v>565</v>
      </c>
      <c r="D274" s="506"/>
      <c r="E274" s="537"/>
      <c r="F274" s="506"/>
      <c r="G274" s="513"/>
      <c r="H274" s="592"/>
      <c r="I274" s="645"/>
    </row>
    <row r="275" spans="2:9">
      <c r="B275" s="606">
        <v>13</v>
      </c>
      <c r="C275" s="538" t="s">
        <v>947</v>
      </c>
      <c r="D275" s="506"/>
      <c r="E275" s="537"/>
      <c r="F275" s="506"/>
      <c r="G275" s="513"/>
      <c r="H275" s="592"/>
      <c r="I275" s="645"/>
    </row>
    <row r="276" spans="2:9" ht="37.5">
      <c r="B276" s="603">
        <f t="shared" ref="B276:B277" si="37">+B275+0.01</f>
        <v>13.01</v>
      </c>
      <c r="C276" s="523" t="s">
        <v>1790</v>
      </c>
      <c r="D276" s="506">
        <v>2</v>
      </c>
      <c r="E276" s="323" t="s">
        <v>13</v>
      </c>
      <c r="F276" s="506"/>
      <c r="G276" s="513">
        <f t="shared" ref="G276:G285" si="38">ROUND(F276*D276,2)</f>
        <v>0</v>
      </c>
      <c r="H276" s="592"/>
      <c r="I276" s="645"/>
    </row>
    <row r="277" spans="2:9">
      <c r="B277" s="603">
        <f t="shared" si="37"/>
        <v>13.02</v>
      </c>
      <c r="C277" s="523" t="s">
        <v>558</v>
      </c>
      <c r="D277" s="506">
        <v>1</v>
      </c>
      <c r="E277" s="323" t="s">
        <v>13</v>
      </c>
      <c r="F277" s="506"/>
      <c r="G277" s="513">
        <f t="shared" si="38"/>
        <v>0</v>
      </c>
      <c r="H277" s="592"/>
      <c r="I277" s="645"/>
    </row>
    <row r="278" spans="2:9">
      <c r="B278" s="605"/>
      <c r="C278" s="523"/>
      <c r="D278" s="506"/>
      <c r="E278" s="537"/>
      <c r="F278" s="506"/>
      <c r="G278" s="513">
        <f t="shared" si="38"/>
        <v>0</v>
      </c>
      <c r="H278" s="592">
        <f>SUM(G276:G277)</f>
        <v>0</v>
      </c>
      <c r="I278" s="645"/>
    </row>
    <row r="279" spans="2:9">
      <c r="B279" s="606">
        <v>14</v>
      </c>
      <c r="C279" s="538" t="s">
        <v>948</v>
      </c>
      <c r="D279" s="506"/>
      <c r="E279" s="537"/>
      <c r="F279" s="506"/>
      <c r="G279" s="513">
        <f t="shared" si="38"/>
        <v>0</v>
      </c>
      <c r="H279" s="592"/>
      <c r="I279" s="645"/>
    </row>
    <row r="280" spans="2:9" ht="37.5">
      <c r="B280" s="603">
        <f t="shared" ref="B280:B284" si="39">+B279+0.01</f>
        <v>14.01</v>
      </c>
      <c r="C280" s="523" t="s">
        <v>1790</v>
      </c>
      <c r="D280" s="506">
        <v>5</v>
      </c>
      <c r="E280" s="323" t="s">
        <v>13</v>
      </c>
      <c r="F280" s="506"/>
      <c r="G280" s="513">
        <f t="shared" si="38"/>
        <v>0</v>
      </c>
      <c r="H280" s="592"/>
      <c r="I280" s="645"/>
    </row>
    <row r="281" spans="2:9">
      <c r="B281" s="603">
        <f t="shared" si="39"/>
        <v>14.02</v>
      </c>
      <c r="C281" s="539" t="s">
        <v>557</v>
      </c>
      <c r="D281" s="506">
        <v>1</v>
      </c>
      <c r="E281" s="323" t="s">
        <v>13</v>
      </c>
      <c r="F281" s="506"/>
      <c r="G281" s="513">
        <f t="shared" si="38"/>
        <v>0</v>
      </c>
      <c r="H281" s="592"/>
      <c r="I281" s="645"/>
    </row>
    <row r="282" spans="2:9">
      <c r="B282" s="603">
        <f t="shared" si="39"/>
        <v>14.03</v>
      </c>
      <c r="C282" s="523" t="s">
        <v>558</v>
      </c>
      <c r="D282" s="506">
        <v>3</v>
      </c>
      <c r="E282" s="323" t="s">
        <v>13</v>
      </c>
      <c r="F282" s="506"/>
      <c r="G282" s="513">
        <f t="shared" si="38"/>
        <v>0</v>
      </c>
      <c r="H282" s="592"/>
      <c r="I282" s="645"/>
    </row>
    <row r="283" spans="2:9">
      <c r="B283" s="603">
        <f t="shared" si="39"/>
        <v>14.04</v>
      </c>
      <c r="C283" s="523" t="s">
        <v>1111</v>
      </c>
      <c r="D283" s="506">
        <v>6</v>
      </c>
      <c r="E283" s="323" t="s">
        <v>13</v>
      </c>
      <c r="F283" s="506"/>
      <c r="G283" s="513">
        <f t="shared" si="38"/>
        <v>0</v>
      </c>
      <c r="H283" s="592"/>
      <c r="I283" s="645"/>
    </row>
    <row r="284" spans="2:9">
      <c r="B284" s="603">
        <f t="shared" si="39"/>
        <v>14.049999999999999</v>
      </c>
      <c r="C284" s="523" t="s">
        <v>561</v>
      </c>
      <c r="D284" s="506">
        <v>2</v>
      </c>
      <c r="E284" s="323" t="s">
        <v>13</v>
      </c>
      <c r="F284" s="506"/>
      <c r="G284" s="513">
        <f t="shared" si="38"/>
        <v>0</v>
      </c>
      <c r="H284" s="592"/>
      <c r="I284" s="645"/>
    </row>
    <row r="285" spans="2:9">
      <c r="B285" s="605"/>
      <c r="C285" s="523"/>
      <c r="D285" s="506"/>
      <c r="E285" s="537"/>
      <c r="F285" s="506"/>
      <c r="G285" s="513">
        <f t="shared" si="38"/>
        <v>0</v>
      </c>
      <c r="H285" s="592">
        <f>SUM(G280:G284)</f>
        <v>0</v>
      </c>
      <c r="I285" s="645"/>
    </row>
    <row r="286" spans="2:9">
      <c r="B286" s="606">
        <v>15</v>
      </c>
      <c r="C286" s="538" t="s">
        <v>949</v>
      </c>
      <c r="D286" s="506"/>
      <c r="E286" s="537"/>
      <c r="F286" s="506"/>
      <c r="G286" s="513"/>
      <c r="H286" s="592"/>
      <c r="I286" s="645"/>
    </row>
    <row r="287" spans="2:9" ht="37.5">
      <c r="B287" s="603">
        <f t="shared" ref="B287:B290" si="40">+B286+0.01</f>
        <v>15.01</v>
      </c>
      <c r="C287" s="523" t="s">
        <v>1790</v>
      </c>
      <c r="D287" s="506">
        <v>2</v>
      </c>
      <c r="E287" s="323" t="s">
        <v>13</v>
      </c>
      <c r="F287" s="506"/>
      <c r="G287" s="513">
        <f t="shared" ref="G287:G297" si="41">ROUND(F287*D287,2)</f>
        <v>0</v>
      </c>
      <c r="H287" s="592"/>
      <c r="I287" s="645"/>
    </row>
    <row r="288" spans="2:9">
      <c r="B288" s="603">
        <f t="shared" si="40"/>
        <v>15.02</v>
      </c>
      <c r="C288" s="539" t="s">
        <v>557</v>
      </c>
      <c r="D288" s="506">
        <v>2</v>
      </c>
      <c r="E288" s="323" t="s">
        <v>13</v>
      </c>
      <c r="F288" s="506"/>
      <c r="G288" s="513">
        <f t="shared" si="41"/>
        <v>0</v>
      </c>
      <c r="H288" s="592"/>
      <c r="I288" s="645"/>
    </row>
    <row r="289" spans="2:9">
      <c r="B289" s="603">
        <f t="shared" si="40"/>
        <v>15.03</v>
      </c>
      <c r="C289" s="523" t="s">
        <v>558</v>
      </c>
      <c r="D289" s="506">
        <v>4</v>
      </c>
      <c r="E289" s="323" t="s">
        <v>13</v>
      </c>
      <c r="F289" s="506"/>
      <c r="G289" s="513">
        <f t="shared" si="41"/>
        <v>0</v>
      </c>
      <c r="H289" s="592"/>
      <c r="I289" s="645"/>
    </row>
    <row r="290" spans="2:9">
      <c r="B290" s="603">
        <f t="shared" si="40"/>
        <v>15.04</v>
      </c>
      <c r="C290" s="523" t="s">
        <v>1109</v>
      </c>
      <c r="D290" s="506">
        <v>1</v>
      </c>
      <c r="E290" s="323" t="s">
        <v>13</v>
      </c>
      <c r="F290" s="506"/>
      <c r="G290" s="513">
        <f t="shared" si="41"/>
        <v>0</v>
      </c>
      <c r="H290" s="592"/>
      <c r="I290" s="645"/>
    </row>
    <row r="291" spans="2:9">
      <c r="B291" s="605"/>
      <c r="C291" s="523"/>
      <c r="D291" s="506"/>
      <c r="E291" s="537"/>
      <c r="F291" s="506"/>
      <c r="G291" s="513">
        <f t="shared" si="41"/>
        <v>0</v>
      </c>
      <c r="H291" s="592">
        <f>SUM(G287:G290)</f>
        <v>0</v>
      </c>
      <c r="I291" s="645"/>
    </row>
    <row r="292" spans="2:9">
      <c r="B292" s="606">
        <v>16</v>
      </c>
      <c r="C292" s="538" t="s">
        <v>950</v>
      </c>
      <c r="D292" s="506"/>
      <c r="E292" s="537"/>
      <c r="F292" s="506"/>
      <c r="G292" s="513">
        <f t="shared" si="41"/>
        <v>0</v>
      </c>
      <c r="H292" s="592"/>
      <c r="I292" s="645"/>
    </row>
    <row r="293" spans="2:9" ht="37.5">
      <c r="B293" s="603">
        <f t="shared" ref="B293:B296" si="42">+B292+0.01</f>
        <v>16.010000000000002</v>
      </c>
      <c r="C293" s="523" t="s">
        <v>1790</v>
      </c>
      <c r="D293" s="506">
        <v>2</v>
      </c>
      <c r="E293" s="323" t="s">
        <v>13</v>
      </c>
      <c r="F293" s="506"/>
      <c r="G293" s="513">
        <f t="shared" si="41"/>
        <v>0</v>
      </c>
      <c r="H293" s="592"/>
      <c r="I293" s="645"/>
    </row>
    <row r="294" spans="2:9">
      <c r="B294" s="603">
        <f t="shared" si="42"/>
        <v>16.020000000000003</v>
      </c>
      <c r="C294" s="523" t="s">
        <v>558</v>
      </c>
      <c r="D294" s="506">
        <v>1</v>
      </c>
      <c r="E294" s="323" t="s">
        <v>13</v>
      </c>
      <c r="F294" s="506"/>
      <c r="G294" s="513">
        <f t="shared" si="41"/>
        <v>0</v>
      </c>
      <c r="H294" s="592"/>
      <c r="I294" s="645"/>
    </row>
    <row r="295" spans="2:9">
      <c r="B295" s="603">
        <f t="shared" si="42"/>
        <v>16.030000000000005</v>
      </c>
      <c r="C295" s="523" t="s">
        <v>1107</v>
      </c>
      <c r="D295" s="506">
        <v>1</v>
      </c>
      <c r="E295" s="323" t="s">
        <v>13</v>
      </c>
      <c r="F295" s="506"/>
      <c r="G295" s="513">
        <f t="shared" si="41"/>
        <v>0</v>
      </c>
      <c r="H295" s="592"/>
      <c r="I295" s="645"/>
    </row>
    <row r="296" spans="2:9">
      <c r="B296" s="603">
        <f t="shared" si="42"/>
        <v>16.040000000000006</v>
      </c>
      <c r="C296" s="523" t="s">
        <v>1109</v>
      </c>
      <c r="D296" s="506">
        <v>1</v>
      </c>
      <c r="E296" s="323" t="s">
        <v>13</v>
      </c>
      <c r="F296" s="506"/>
      <c r="G296" s="513">
        <f t="shared" si="41"/>
        <v>0</v>
      </c>
      <c r="H296" s="592"/>
      <c r="I296" s="645"/>
    </row>
    <row r="297" spans="2:9">
      <c r="B297" s="605"/>
      <c r="C297" s="523"/>
      <c r="D297" s="506"/>
      <c r="E297" s="537"/>
      <c r="F297" s="506"/>
      <c r="G297" s="513">
        <f t="shared" si="41"/>
        <v>0</v>
      </c>
      <c r="H297" s="592">
        <f>SUM(G293:G296)</f>
        <v>0</v>
      </c>
      <c r="I297" s="645"/>
    </row>
    <row r="298" spans="2:9">
      <c r="B298" s="606">
        <v>17</v>
      </c>
      <c r="C298" s="538" t="s">
        <v>951</v>
      </c>
      <c r="D298" s="506"/>
      <c r="E298" s="537"/>
      <c r="F298" s="506"/>
      <c r="G298" s="513"/>
      <c r="H298" s="592"/>
      <c r="I298" s="645"/>
    </row>
    <row r="299" spans="2:9" ht="37.5">
      <c r="B299" s="603">
        <f t="shared" ref="B299:B302" si="43">+B298+0.01</f>
        <v>17.010000000000002</v>
      </c>
      <c r="C299" s="523" t="s">
        <v>1790</v>
      </c>
      <c r="D299" s="506">
        <v>2</v>
      </c>
      <c r="E299" s="323" t="s">
        <v>13</v>
      </c>
      <c r="F299" s="506"/>
      <c r="G299" s="513">
        <f t="shared" ref="G299:G309" si="44">ROUND(F299*D299,2)</f>
        <v>0</v>
      </c>
      <c r="H299" s="592"/>
      <c r="I299" s="645"/>
    </row>
    <row r="300" spans="2:9">
      <c r="B300" s="603">
        <f t="shared" si="43"/>
        <v>17.020000000000003</v>
      </c>
      <c r="C300" s="523" t="s">
        <v>558</v>
      </c>
      <c r="D300" s="506">
        <v>1</v>
      </c>
      <c r="E300" s="323" t="s">
        <v>13</v>
      </c>
      <c r="F300" s="506"/>
      <c r="G300" s="513">
        <f t="shared" si="44"/>
        <v>0</v>
      </c>
      <c r="H300" s="592"/>
      <c r="I300" s="645"/>
    </row>
    <row r="301" spans="2:9">
      <c r="B301" s="603">
        <f t="shared" si="43"/>
        <v>17.030000000000005</v>
      </c>
      <c r="C301" s="523" t="s">
        <v>1107</v>
      </c>
      <c r="D301" s="506">
        <v>1</v>
      </c>
      <c r="E301" s="323" t="s">
        <v>13</v>
      </c>
      <c r="F301" s="506"/>
      <c r="G301" s="513">
        <f t="shared" si="44"/>
        <v>0</v>
      </c>
      <c r="H301" s="592"/>
      <c r="I301" s="645"/>
    </row>
    <row r="302" spans="2:9">
      <c r="B302" s="603">
        <f t="shared" si="43"/>
        <v>17.040000000000006</v>
      </c>
      <c r="C302" s="523" t="s">
        <v>1109</v>
      </c>
      <c r="D302" s="506">
        <v>5</v>
      </c>
      <c r="E302" s="323" t="s">
        <v>13</v>
      </c>
      <c r="F302" s="506"/>
      <c r="G302" s="513">
        <f t="shared" si="44"/>
        <v>0</v>
      </c>
      <c r="H302" s="592"/>
      <c r="I302" s="645"/>
    </row>
    <row r="303" spans="2:9">
      <c r="B303" s="605"/>
      <c r="C303" s="541"/>
      <c r="D303" s="506"/>
      <c r="E303" s="537"/>
      <c r="F303" s="506"/>
      <c r="G303" s="513">
        <f t="shared" si="44"/>
        <v>0</v>
      </c>
      <c r="H303" s="592">
        <f>SUM(G299:G302)</f>
        <v>0</v>
      </c>
      <c r="I303" s="645"/>
    </row>
    <row r="304" spans="2:9">
      <c r="B304" s="606">
        <v>18</v>
      </c>
      <c r="C304" s="538" t="s">
        <v>952</v>
      </c>
      <c r="D304" s="506"/>
      <c r="E304" s="537"/>
      <c r="F304" s="506"/>
      <c r="G304" s="513">
        <f t="shared" si="44"/>
        <v>0</v>
      </c>
      <c r="H304" s="592"/>
      <c r="I304" s="645"/>
    </row>
    <row r="305" spans="2:9" ht="37.5">
      <c r="B305" s="603">
        <f t="shared" ref="B305:B308" si="45">+B304+0.01</f>
        <v>18.010000000000002</v>
      </c>
      <c r="C305" s="523" t="s">
        <v>1790</v>
      </c>
      <c r="D305" s="506">
        <v>15</v>
      </c>
      <c r="E305" s="323" t="s">
        <v>13</v>
      </c>
      <c r="F305" s="506"/>
      <c r="G305" s="513">
        <f t="shared" si="44"/>
        <v>0</v>
      </c>
      <c r="H305" s="592"/>
      <c r="I305" s="645"/>
    </row>
    <row r="306" spans="2:9">
      <c r="B306" s="603">
        <f t="shared" si="45"/>
        <v>18.020000000000003</v>
      </c>
      <c r="C306" s="523" t="s">
        <v>558</v>
      </c>
      <c r="D306" s="506">
        <v>4</v>
      </c>
      <c r="E306" s="323" t="s">
        <v>13</v>
      </c>
      <c r="F306" s="506"/>
      <c r="G306" s="513">
        <f t="shared" si="44"/>
        <v>0</v>
      </c>
      <c r="H306" s="592"/>
      <c r="I306" s="645"/>
    </row>
    <row r="307" spans="2:9">
      <c r="B307" s="603">
        <f t="shared" si="45"/>
        <v>18.030000000000005</v>
      </c>
      <c r="C307" s="523" t="s">
        <v>1111</v>
      </c>
      <c r="D307" s="506">
        <v>34</v>
      </c>
      <c r="E307" s="323" t="s">
        <v>13</v>
      </c>
      <c r="F307" s="506"/>
      <c r="G307" s="513">
        <f t="shared" si="44"/>
        <v>0</v>
      </c>
      <c r="H307" s="592"/>
      <c r="I307" s="645"/>
    </row>
    <row r="308" spans="2:9">
      <c r="B308" s="603">
        <f t="shared" si="45"/>
        <v>18.040000000000006</v>
      </c>
      <c r="C308" s="523" t="s">
        <v>561</v>
      </c>
      <c r="D308" s="506">
        <v>6</v>
      </c>
      <c r="E308" s="323" t="s">
        <v>13</v>
      </c>
      <c r="F308" s="506"/>
      <c r="G308" s="513">
        <f t="shared" si="44"/>
        <v>0</v>
      </c>
      <c r="H308" s="592"/>
      <c r="I308" s="645"/>
    </row>
    <row r="309" spans="2:9">
      <c r="B309" s="605"/>
      <c r="C309" s="541"/>
      <c r="D309" s="506"/>
      <c r="E309" s="537"/>
      <c r="F309" s="506"/>
      <c r="G309" s="513">
        <f t="shared" si="44"/>
        <v>0</v>
      </c>
      <c r="H309" s="592">
        <f>SUM(G305:G308)</f>
        <v>0</v>
      </c>
      <c r="I309" s="645"/>
    </row>
    <row r="310" spans="2:9">
      <c r="B310" s="606">
        <v>19</v>
      </c>
      <c r="C310" s="538" t="s">
        <v>953</v>
      </c>
      <c r="D310" s="506"/>
      <c r="E310" s="537"/>
      <c r="F310" s="506"/>
      <c r="G310" s="513"/>
      <c r="H310" s="592"/>
      <c r="I310" s="645"/>
    </row>
    <row r="311" spans="2:9" ht="37.5">
      <c r="B311" s="603">
        <f t="shared" ref="B311:B315" si="46">+B310+0.01</f>
        <v>19.010000000000002</v>
      </c>
      <c r="C311" s="523" t="s">
        <v>1790</v>
      </c>
      <c r="D311" s="506">
        <v>6</v>
      </c>
      <c r="E311" s="323" t="s">
        <v>13</v>
      </c>
      <c r="F311" s="506"/>
      <c r="G311" s="513">
        <f t="shared" ref="G311:G317" si="47">ROUND(F311*D311,2)</f>
        <v>0</v>
      </c>
      <c r="H311" s="592"/>
      <c r="I311" s="645"/>
    </row>
    <row r="312" spans="2:9">
      <c r="B312" s="603">
        <f t="shared" si="46"/>
        <v>19.020000000000003</v>
      </c>
      <c r="C312" s="523" t="s">
        <v>558</v>
      </c>
      <c r="D312" s="506">
        <v>2</v>
      </c>
      <c r="E312" s="323" t="s">
        <v>13</v>
      </c>
      <c r="F312" s="506"/>
      <c r="G312" s="513">
        <f t="shared" si="47"/>
        <v>0</v>
      </c>
      <c r="H312" s="592"/>
      <c r="I312" s="645"/>
    </row>
    <row r="313" spans="2:9">
      <c r="B313" s="603">
        <f t="shared" si="46"/>
        <v>19.030000000000005</v>
      </c>
      <c r="C313" s="523" t="s">
        <v>1109</v>
      </c>
      <c r="D313" s="506">
        <v>3</v>
      </c>
      <c r="E313" s="323" t="s">
        <v>13</v>
      </c>
      <c r="F313" s="506"/>
      <c r="G313" s="513">
        <f t="shared" si="47"/>
        <v>0</v>
      </c>
      <c r="H313" s="592"/>
      <c r="I313" s="645"/>
    </row>
    <row r="314" spans="2:9">
      <c r="B314" s="603">
        <f t="shared" si="46"/>
        <v>19.040000000000006</v>
      </c>
      <c r="C314" s="523" t="s">
        <v>1112</v>
      </c>
      <c r="D314" s="506">
        <v>4</v>
      </c>
      <c r="E314" s="323" t="s">
        <v>13</v>
      </c>
      <c r="F314" s="506"/>
      <c r="G314" s="513">
        <f t="shared" si="47"/>
        <v>0</v>
      </c>
      <c r="H314" s="592"/>
      <c r="I314" s="645"/>
    </row>
    <row r="315" spans="2:9">
      <c r="B315" s="603">
        <f t="shared" si="46"/>
        <v>19.050000000000008</v>
      </c>
      <c r="C315" s="523" t="s">
        <v>561</v>
      </c>
      <c r="D315" s="506">
        <v>1</v>
      </c>
      <c r="E315" s="323" t="s">
        <v>13</v>
      </c>
      <c r="F315" s="506"/>
      <c r="G315" s="513">
        <f t="shared" si="47"/>
        <v>0</v>
      </c>
      <c r="H315" s="592"/>
      <c r="I315" s="645"/>
    </row>
    <row r="316" spans="2:9">
      <c r="B316" s="605"/>
      <c r="C316" s="541"/>
      <c r="D316" s="506"/>
      <c r="E316" s="537"/>
      <c r="F316" s="506"/>
      <c r="G316" s="513">
        <f t="shared" si="47"/>
        <v>0</v>
      </c>
      <c r="H316" s="592">
        <f>SUM(G311:G315)</f>
        <v>0</v>
      </c>
      <c r="I316" s="645"/>
    </row>
    <row r="317" spans="2:9">
      <c r="B317" s="605"/>
      <c r="C317" s="541" t="s">
        <v>567</v>
      </c>
      <c r="D317" s="506"/>
      <c r="E317" s="537"/>
      <c r="F317" s="506"/>
      <c r="G317" s="513">
        <f t="shared" si="47"/>
        <v>0</v>
      </c>
      <c r="H317" s="592"/>
      <c r="I317" s="645"/>
    </row>
    <row r="318" spans="2:9">
      <c r="B318" s="606">
        <v>20</v>
      </c>
      <c r="C318" s="538" t="s">
        <v>568</v>
      </c>
      <c r="D318" s="506"/>
      <c r="E318" s="537"/>
      <c r="F318" s="506"/>
      <c r="G318" s="513"/>
      <c r="H318" s="592"/>
      <c r="I318" s="645"/>
    </row>
    <row r="319" spans="2:9" ht="37.5">
      <c r="B319" s="603">
        <f t="shared" ref="B319:B321" si="48">+B318+0.01</f>
        <v>20.010000000000002</v>
      </c>
      <c r="C319" s="523" t="s">
        <v>1790</v>
      </c>
      <c r="D319" s="506">
        <v>4</v>
      </c>
      <c r="E319" s="323" t="s">
        <v>13</v>
      </c>
      <c r="F319" s="506"/>
      <c r="G319" s="513">
        <f t="shared" ref="G319:G322" si="49">ROUND(F319*D319,2)</f>
        <v>0</v>
      </c>
      <c r="H319" s="592"/>
      <c r="I319" s="645"/>
    </row>
    <row r="320" spans="2:9">
      <c r="B320" s="603">
        <f t="shared" si="48"/>
        <v>20.020000000000003</v>
      </c>
      <c r="C320" s="523" t="s">
        <v>558</v>
      </c>
      <c r="D320" s="506">
        <v>1</v>
      </c>
      <c r="E320" s="323" t="s">
        <v>13</v>
      </c>
      <c r="F320" s="506"/>
      <c r="G320" s="513">
        <f t="shared" si="49"/>
        <v>0</v>
      </c>
      <c r="H320" s="592"/>
      <c r="I320" s="645"/>
    </row>
    <row r="321" spans="2:9">
      <c r="B321" s="603">
        <f t="shared" si="48"/>
        <v>20.030000000000005</v>
      </c>
      <c r="C321" s="523" t="s">
        <v>1107</v>
      </c>
      <c r="D321" s="506">
        <v>2</v>
      </c>
      <c r="E321" s="323" t="s">
        <v>13</v>
      </c>
      <c r="F321" s="506"/>
      <c r="G321" s="513">
        <f t="shared" si="49"/>
        <v>0</v>
      </c>
      <c r="H321" s="592"/>
      <c r="I321" s="645"/>
    </row>
    <row r="322" spans="2:9">
      <c r="B322" s="605"/>
      <c r="C322" s="541"/>
      <c r="D322" s="506"/>
      <c r="E322" s="537"/>
      <c r="F322" s="506"/>
      <c r="G322" s="513">
        <f t="shared" si="49"/>
        <v>0</v>
      </c>
      <c r="H322" s="592">
        <f>SUM(G319:G321)</f>
        <v>0</v>
      </c>
      <c r="I322" s="645"/>
    </row>
    <row r="323" spans="2:9">
      <c r="B323" s="606">
        <v>21</v>
      </c>
      <c r="C323" s="538" t="s">
        <v>569</v>
      </c>
      <c r="D323" s="506"/>
      <c r="E323" s="537"/>
      <c r="F323" s="506"/>
      <c r="G323" s="513"/>
      <c r="H323" s="592"/>
      <c r="I323" s="645"/>
    </row>
    <row r="324" spans="2:9" ht="37.5">
      <c r="B324" s="603">
        <f t="shared" ref="B324:B329" si="50">+B323+0.01</f>
        <v>21.01</v>
      </c>
      <c r="C324" s="523" t="s">
        <v>1790</v>
      </c>
      <c r="D324" s="506">
        <v>3</v>
      </c>
      <c r="E324" s="323" t="s">
        <v>13</v>
      </c>
      <c r="F324" s="506"/>
      <c r="G324" s="513">
        <f t="shared" ref="G324:G330" si="51">ROUND(F324*D324,2)</f>
        <v>0</v>
      </c>
      <c r="H324" s="592"/>
      <c r="I324" s="645"/>
    </row>
    <row r="325" spans="2:9">
      <c r="B325" s="603">
        <f t="shared" si="50"/>
        <v>21.020000000000003</v>
      </c>
      <c r="C325" s="523" t="s">
        <v>558</v>
      </c>
      <c r="D325" s="506">
        <v>1</v>
      </c>
      <c r="E325" s="323" t="s">
        <v>13</v>
      </c>
      <c r="F325" s="506"/>
      <c r="G325" s="513">
        <f t="shared" si="51"/>
        <v>0</v>
      </c>
      <c r="H325" s="592"/>
      <c r="I325" s="645"/>
    </row>
    <row r="326" spans="2:9">
      <c r="B326" s="603">
        <f t="shared" si="50"/>
        <v>21.030000000000005</v>
      </c>
      <c r="C326" s="523" t="s">
        <v>1107</v>
      </c>
      <c r="D326" s="506">
        <v>2</v>
      </c>
      <c r="E326" s="323" t="s">
        <v>13</v>
      </c>
      <c r="F326" s="506"/>
      <c r="G326" s="513">
        <f t="shared" si="51"/>
        <v>0</v>
      </c>
      <c r="H326" s="592"/>
      <c r="I326" s="645"/>
    </row>
    <row r="327" spans="2:9">
      <c r="B327" s="603">
        <f t="shared" si="50"/>
        <v>21.040000000000006</v>
      </c>
      <c r="C327" s="523" t="s">
        <v>1109</v>
      </c>
      <c r="D327" s="506">
        <v>1</v>
      </c>
      <c r="E327" s="323" t="s">
        <v>13</v>
      </c>
      <c r="F327" s="506"/>
      <c r="G327" s="513">
        <f t="shared" si="51"/>
        <v>0</v>
      </c>
      <c r="H327" s="592"/>
      <c r="I327" s="645"/>
    </row>
    <row r="328" spans="2:9">
      <c r="B328" s="603">
        <f t="shared" si="50"/>
        <v>21.050000000000008</v>
      </c>
      <c r="C328" s="523" t="s">
        <v>561</v>
      </c>
      <c r="D328" s="506">
        <v>1</v>
      </c>
      <c r="E328" s="323" t="s">
        <v>13</v>
      </c>
      <c r="F328" s="506"/>
      <c r="G328" s="513">
        <f t="shared" si="51"/>
        <v>0</v>
      </c>
      <c r="H328" s="592"/>
      <c r="I328" s="645"/>
    </row>
    <row r="329" spans="2:9">
      <c r="B329" s="603">
        <f t="shared" si="50"/>
        <v>21.060000000000009</v>
      </c>
      <c r="C329" s="523" t="s">
        <v>1741</v>
      </c>
      <c r="D329" s="506">
        <v>1</v>
      </c>
      <c r="E329" s="323" t="s">
        <v>13</v>
      </c>
      <c r="F329" s="506"/>
      <c r="G329" s="513">
        <f t="shared" si="51"/>
        <v>0</v>
      </c>
      <c r="H329" s="592"/>
      <c r="I329" s="645"/>
    </row>
    <row r="330" spans="2:9">
      <c r="B330" s="605"/>
      <c r="C330" s="523"/>
      <c r="D330" s="506"/>
      <c r="E330" s="537"/>
      <c r="F330" s="506"/>
      <c r="G330" s="513">
        <f t="shared" si="51"/>
        <v>0</v>
      </c>
      <c r="H330" s="592">
        <f>SUM(G324:G329)</f>
        <v>0</v>
      </c>
      <c r="I330" s="645"/>
    </row>
    <row r="331" spans="2:9">
      <c r="B331" s="606">
        <v>22</v>
      </c>
      <c r="C331" s="538" t="s">
        <v>570</v>
      </c>
      <c r="D331" s="506"/>
      <c r="E331" s="537"/>
      <c r="F331" s="506"/>
      <c r="G331" s="513"/>
      <c r="H331" s="592"/>
      <c r="I331" s="645"/>
    </row>
    <row r="332" spans="2:9" ht="37.5">
      <c r="B332" s="603">
        <f t="shared" ref="B332:B336" si="52">+B331+0.01</f>
        <v>22.01</v>
      </c>
      <c r="C332" s="523" t="s">
        <v>1790</v>
      </c>
      <c r="D332" s="506">
        <v>1</v>
      </c>
      <c r="E332" s="323" t="s">
        <v>13</v>
      </c>
      <c r="F332" s="506"/>
      <c r="G332" s="513">
        <f t="shared" ref="G332:G337" si="53">ROUND(F332*D332,2)</f>
        <v>0</v>
      </c>
      <c r="H332" s="592"/>
      <c r="I332" s="645"/>
    </row>
    <row r="333" spans="2:9">
      <c r="B333" s="603">
        <f t="shared" si="52"/>
        <v>22.020000000000003</v>
      </c>
      <c r="C333" s="523" t="s">
        <v>558</v>
      </c>
      <c r="D333" s="506">
        <v>1</v>
      </c>
      <c r="E333" s="323" t="s">
        <v>13</v>
      </c>
      <c r="F333" s="506"/>
      <c r="G333" s="513">
        <f t="shared" si="53"/>
        <v>0</v>
      </c>
      <c r="H333" s="592"/>
      <c r="I333" s="645"/>
    </row>
    <row r="334" spans="2:9">
      <c r="B334" s="603">
        <f t="shared" si="52"/>
        <v>22.030000000000005</v>
      </c>
      <c r="C334" s="523" t="s">
        <v>1109</v>
      </c>
      <c r="D334" s="506">
        <v>3</v>
      </c>
      <c r="E334" s="323" t="s">
        <v>13</v>
      </c>
      <c r="F334" s="506"/>
      <c r="G334" s="513">
        <f t="shared" si="53"/>
        <v>0</v>
      </c>
      <c r="H334" s="592"/>
      <c r="I334" s="645"/>
    </row>
    <row r="335" spans="2:9">
      <c r="B335" s="603">
        <f t="shared" si="52"/>
        <v>22.040000000000006</v>
      </c>
      <c r="C335" s="523" t="s">
        <v>1742</v>
      </c>
      <c r="D335" s="506">
        <v>1</v>
      </c>
      <c r="E335" s="323" t="s">
        <v>13</v>
      </c>
      <c r="F335" s="506"/>
      <c r="G335" s="513">
        <f t="shared" si="53"/>
        <v>0</v>
      </c>
      <c r="H335" s="592"/>
      <c r="I335" s="645"/>
    </row>
    <row r="336" spans="2:9">
      <c r="B336" s="603">
        <f t="shared" si="52"/>
        <v>22.050000000000008</v>
      </c>
      <c r="C336" s="523" t="s">
        <v>1743</v>
      </c>
      <c r="D336" s="506">
        <v>1</v>
      </c>
      <c r="E336" s="323" t="s">
        <v>13</v>
      </c>
      <c r="F336" s="506"/>
      <c r="G336" s="513">
        <f t="shared" si="53"/>
        <v>0</v>
      </c>
      <c r="H336" s="592"/>
      <c r="I336" s="645"/>
    </row>
    <row r="337" spans="2:9">
      <c r="B337" s="605"/>
      <c r="C337" s="541"/>
      <c r="D337" s="506"/>
      <c r="E337" s="537"/>
      <c r="F337" s="506"/>
      <c r="G337" s="513">
        <f t="shared" si="53"/>
        <v>0</v>
      </c>
      <c r="H337" s="592">
        <f>SUM(G332:G336)</f>
        <v>0</v>
      </c>
      <c r="I337" s="645"/>
    </row>
    <row r="338" spans="2:9">
      <c r="B338" s="606">
        <v>23</v>
      </c>
      <c r="C338" s="538" t="s">
        <v>571</v>
      </c>
      <c r="D338" s="506"/>
      <c r="E338" s="537"/>
      <c r="F338" s="506"/>
      <c r="G338" s="513"/>
      <c r="H338" s="592"/>
      <c r="I338" s="645"/>
    </row>
    <row r="339" spans="2:9" ht="37.5">
      <c r="B339" s="603">
        <f t="shared" ref="B339:B343" si="54">+B338+0.01</f>
        <v>23.01</v>
      </c>
      <c r="C339" s="523" t="s">
        <v>1790</v>
      </c>
      <c r="D339" s="506">
        <v>8</v>
      </c>
      <c r="E339" s="323" t="s">
        <v>13</v>
      </c>
      <c r="F339" s="506"/>
      <c r="G339" s="513">
        <f t="shared" ref="G339:G344" si="55">ROUND(F339*D339,2)</f>
        <v>0</v>
      </c>
      <c r="H339" s="592"/>
      <c r="I339" s="645"/>
    </row>
    <row r="340" spans="2:9">
      <c r="B340" s="603">
        <f t="shared" si="54"/>
        <v>23.020000000000003</v>
      </c>
      <c r="C340" s="523" t="s">
        <v>558</v>
      </c>
      <c r="D340" s="506">
        <v>3</v>
      </c>
      <c r="E340" s="323" t="s">
        <v>13</v>
      </c>
      <c r="F340" s="506"/>
      <c r="G340" s="513">
        <f t="shared" si="55"/>
        <v>0</v>
      </c>
      <c r="H340" s="592"/>
      <c r="I340" s="645"/>
    </row>
    <row r="341" spans="2:9">
      <c r="B341" s="603">
        <f t="shared" si="54"/>
        <v>23.030000000000005</v>
      </c>
      <c r="C341" s="523" t="s">
        <v>1109</v>
      </c>
      <c r="D341" s="506">
        <v>3</v>
      </c>
      <c r="E341" s="323" t="s">
        <v>13</v>
      </c>
      <c r="F341" s="506"/>
      <c r="G341" s="513">
        <f t="shared" si="55"/>
        <v>0</v>
      </c>
      <c r="H341" s="592"/>
      <c r="I341" s="645"/>
    </row>
    <row r="342" spans="2:9">
      <c r="B342" s="603">
        <f t="shared" si="54"/>
        <v>23.040000000000006</v>
      </c>
      <c r="C342" s="523" t="s">
        <v>1744</v>
      </c>
      <c r="D342" s="506">
        <v>1</v>
      </c>
      <c r="E342" s="323" t="s">
        <v>13</v>
      </c>
      <c r="F342" s="506"/>
      <c r="G342" s="513">
        <f t="shared" si="55"/>
        <v>0</v>
      </c>
      <c r="H342" s="592"/>
      <c r="I342" s="645"/>
    </row>
    <row r="343" spans="2:9">
      <c r="B343" s="603">
        <f t="shared" si="54"/>
        <v>23.050000000000008</v>
      </c>
      <c r="C343" s="523" t="s">
        <v>1745</v>
      </c>
      <c r="D343" s="506">
        <v>1</v>
      </c>
      <c r="E343" s="323" t="s">
        <v>13</v>
      </c>
      <c r="F343" s="506"/>
      <c r="G343" s="513">
        <f t="shared" si="55"/>
        <v>0</v>
      </c>
      <c r="H343" s="592"/>
      <c r="I343" s="645"/>
    </row>
    <row r="344" spans="2:9">
      <c r="B344" s="605"/>
      <c r="C344" s="541"/>
      <c r="D344" s="506"/>
      <c r="E344" s="537"/>
      <c r="F344" s="506"/>
      <c r="G344" s="513">
        <f t="shared" si="55"/>
        <v>0</v>
      </c>
      <c r="H344" s="592">
        <f>SUM(G339:G343)</f>
        <v>0</v>
      </c>
      <c r="I344" s="645"/>
    </row>
    <row r="345" spans="2:9">
      <c r="B345" s="606">
        <v>24</v>
      </c>
      <c r="C345" s="538" t="s">
        <v>572</v>
      </c>
      <c r="D345" s="506"/>
      <c r="E345" s="537"/>
      <c r="F345" s="506"/>
      <c r="G345" s="513"/>
      <c r="H345" s="592"/>
      <c r="I345" s="645"/>
    </row>
    <row r="346" spans="2:9" ht="37.5">
      <c r="B346" s="603">
        <f t="shared" ref="B346:B347" si="56">+B345+0.01</f>
        <v>24.01</v>
      </c>
      <c r="C346" s="523" t="s">
        <v>1790</v>
      </c>
      <c r="D346" s="506">
        <v>3</v>
      </c>
      <c r="E346" s="323" t="s">
        <v>13</v>
      </c>
      <c r="F346" s="506"/>
      <c r="G346" s="513">
        <f t="shared" ref="G346:G352" si="57">ROUND(F346*D346,2)</f>
        <v>0</v>
      </c>
      <c r="H346" s="592"/>
      <c r="I346" s="645"/>
    </row>
    <row r="347" spans="2:9">
      <c r="B347" s="603">
        <f t="shared" si="56"/>
        <v>24.020000000000003</v>
      </c>
      <c r="C347" s="523" t="s">
        <v>558</v>
      </c>
      <c r="D347" s="506">
        <v>1</v>
      </c>
      <c r="E347" s="323" t="s">
        <v>13</v>
      </c>
      <c r="F347" s="506"/>
      <c r="G347" s="513">
        <f t="shared" si="57"/>
        <v>0</v>
      </c>
      <c r="H347" s="592"/>
      <c r="I347" s="645"/>
    </row>
    <row r="348" spans="2:9">
      <c r="B348" s="605"/>
      <c r="C348" s="523"/>
      <c r="D348" s="506"/>
      <c r="E348" s="537"/>
      <c r="F348" s="506"/>
      <c r="G348" s="513">
        <f t="shared" si="57"/>
        <v>0</v>
      </c>
      <c r="H348" s="592">
        <f>SUM(G346:G347)</f>
        <v>0</v>
      </c>
      <c r="I348" s="645"/>
    </row>
    <row r="349" spans="2:9">
      <c r="B349" s="606">
        <v>25</v>
      </c>
      <c r="C349" s="538" t="s">
        <v>573</v>
      </c>
      <c r="D349" s="506"/>
      <c r="E349" s="537"/>
      <c r="F349" s="506"/>
      <c r="G349" s="513">
        <f t="shared" si="57"/>
        <v>0</v>
      </c>
      <c r="H349" s="592"/>
      <c r="I349" s="645"/>
    </row>
    <row r="350" spans="2:9" ht="37.5">
      <c r="B350" s="603">
        <f t="shared" ref="B350:B351" si="58">+B349+0.01</f>
        <v>25.01</v>
      </c>
      <c r="C350" s="523" t="s">
        <v>1790</v>
      </c>
      <c r="D350" s="506">
        <v>8</v>
      </c>
      <c r="E350" s="323" t="s">
        <v>13</v>
      </c>
      <c r="F350" s="506"/>
      <c r="G350" s="513">
        <f t="shared" si="57"/>
        <v>0</v>
      </c>
      <c r="H350" s="592"/>
      <c r="I350" s="645"/>
    </row>
    <row r="351" spans="2:9">
      <c r="B351" s="603">
        <f t="shared" si="58"/>
        <v>25.020000000000003</v>
      </c>
      <c r="C351" s="523" t="s">
        <v>558</v>
      </c>
      <c r="D351" s="506">
        <v>2</v>
      </c>
      <c r="E351" s="323" t="s">
        <v>13</v>
      </c>
      <c r="F351" s="506"/>
      <c r="G351" s="513">
        <f t="shared" si="57"/>
        <v>0</v>
      </c>
      <c r="H351" s="592"/>
      <c r="I351" s="645"/>
    </row>
    <row r="352" spans="2:9">
      <c r="B352" s="605"/>
      <c r="C352" s="523"/>
      <c r="D352" s="506"/>
      <c r="E352" s="537"/>
      <c r="F352" s="506"/>
      <c r="G352" s="513">
        <f t="shared" si="57"/>
        <v>0</v>
      </c>
      <c r="H352" s="592">
        <f>SUM(G350:G352)</f>
        <v>0</v>
      </c>
      <c r="I352" s="645"/>
    </row>
    <row r="353" spans="2:9">
      <c r="B353" s="606">
        <v>26</v>
      </c>
      <c r="C353" s="538" t="s">
        <v>574</v>
      </c>
      <c r="D353" s="506"/>
      <c r="E353" s="537"/>
      <c r="F353" s="506"/>
      <c r="G353" s="513"/>
      <c r="H353" s="592"/>
      <c r="I353" s="645"/>
    </row>
    <row r="354" spans="2:9" ht="37.5">
      <c r="B354" s="603">
        <f t="shared" ref="B354:B355" si="59">+B353+0.01</f>
        <v>26.01</v>
      </c>
      <c r="C354" s="523" t="s">
        <v>1790</v>
      </c>
      <c r="D354" s="506">
        <v>4</v>
      </c>
      <c r="E354" s="323" t="s">
        <v>13</v>
      </c>
      <c r="F354" s="506"/>
      <c r="G354" s="513">
        <f t="shared" ref="G354:G356" si="60">ROUND(F354*D354,2)</f>
        <v>0</v>
      </c>
      <c r="H354" s="592"/>
      <c r="I354" s="645"/>
    </row>
    <row r="355" spans="2:9">
      <c r="B355" s="603">
        <f t="shared" si="59"/>
        <v>26.020000000000003</v>
      </c>
      <c r="C355" s="523" t="s">
        <v>558</v>
      </c>
      <c r="D355" s="506">
        <v>1</v>
      </c>
      <c r="E355" s="323" t="s">
        <v>13</v>
      </c>
      <c r="F355" s="506"/>
      <c r="G355" s="513">
        <f t="shared" si="60"/>
        <v>0</v>
      </c>
      <c r="H355" s="592"/>
      <c r="I355" s="645"/>
    </row>
    <row r="356" spans="2:9">
      <c r="B356" s="605"/>
      <c r="C356" s="523"/>
      <c r="D356" s="506"/>
      <c r="E356" s="537"/>
      <c r="F356" s="506"/>
      <c r="G356" s="513">
        <f t="shared" si="60"/>
        <v>0</v>
      </c>
      <c r="H356" s="592">
        <f>SUM(G354:G355)</f>
        <v>0</v>
      </c>
      <c r="I356" s="645"/>
    </row>
    <row r="357" spans="2:9">
      <c r="B357" s="606">
        <v>27</v>
      </c>
      <c r="C357" s="538" t="s">
        <v>575</v>
      </c>
      <c r="D357" s="506"/>
      <c r="E357" s="537"/>
      <c r="F357" s="506"/>
      <c r="G357" s="513"/>
      <c r="H357" s="592"/>
      <c r="I357" s="645"/>
    </row>
    <row r="358" spans="2:9" ht="37.5">
      <c r="B358" s="603">
        <f t="shared" ref="B358:B361" si="61">+B357+0.01</f>
        <v>27.01</v>
      </c>
      <c r="C358" s="523" t="s">
        <v>1790</v>
      </c>
      <c r="D358" s="506">
        <v>2</v>
      </c>
      <c r="E358" s="323" t="s">
        <v>13</v>
      </c>
      <c r="F358" s="506"/>
      <c r="G358" s="513">
        <f t="shared" ref="G358:G362" si="62">ROUND(F358*D358,2)</f>
        <v>0</v>
      </c>
      <c r="H358" s="592"/>
      <c r="I358" s="645"/>
    </row>
    <row r="359" spans="2:9">
      <c r="B359" s="603">
        <f t="shared" si="61"/>
        <v>27.020000000000003</v>
      </c>
      <c r="C359" s="523" t="s">
        <v>558</v>
      </c>
      <c r="D359" s="506">
        <v>1</v>
      </c>
      <c r="E359" s="323" t="s">
        <v>13</v>
      </c>
      <c r="F359" s="506"/>
      <c r="G359" s="513">
        <f t="shared" si="62"/>
        <v>0</v>
      </c>
      <c r="H359" s="592"/>
      <c r="I359" s="645"/>
    </row>
    <row r="360" spans="2:9">
      <c r="B360" s="603">
        <f t="shared" si="61"/>
        <v>27.030000000000005</v>
      </c>
      <c r="C360" s="523" t="s">
        <v>563</v>
      </c>
      <c r="D360" s="506">
        <v>12</v>
      </c>
      <c r="E360" s="323" t="s">
        <v>13</v>
      </c>
      <c r="F360" s="506"/>
      <c r="G360" s="513">
        <f t="shared" si="62"/>
        <v>0</v>
      </c>
      <c r="H360" s="592"/>
      <c r="I360" s="645"/>
    </row>
    <row r="361" spans="2:9">
      <c r="B361" s="603">
        <f t="shared" si="61"/>
        <v>27.040000000000006</v>
      </c>
      <c r="C361" s="523" t="s">
        <v>561</v>
      </c>
      <c r="D361" s="506">
        <v>2</v>
      </c>
      <c r="E361" s="323" t="s">
        <v>13</v>
      </c>
      <c r="F361" s="506"/>
      <c r="G361" s="513">
        <f t="shared" si="62"/>
        <v>0</v>
      </c>
      <c r="H361" s="592"/>
      <c r="I361" s="645"/>
    </row>
    <row r="362" spans="2:9">
      <c r="B362" s="605"/>
      <c r="C362" s="523"/>
      <c r="D362" s="506"/>
      <c r="E362" s="537"/>
      <c r="F362" s="506"/>
      <c r="G362" s="513">
        <f t="shared" si="62"/>
        <v>0</v>
      </c>
      <c r="H362" s="592">
        <f>SUM(G358:G361)</f>
        <v>0</v>
      </c>
      <c r="I362" s="645"/>
    </row>
    <row r="363" spans="2:9">
      <c r="B363" s="606">
        <v>28</v>
      </c>
      <c r="C363" s="538" t="s">
        <v>566</v>
      </c>
      <c r="D363" s="506"/>
      <c r="E363" s="537"/>
      <c r="F363" s="506"/>
      <c r="G363" s="513"/>
      <c r="H363" s="592"/>
      <c r="I363" s="645"/>
    </row>
    <row r="364" spans="2:9" ht="37.5">
      <c r="B364" s="603">
        <f t="shared" ref="B364:B368" si="63">+B363+0.01</f>
        <v>28.01</v>
      </c>
      <c r="C364" s="523" t="s">
        <v>1790</v>
      </c>
      <c r="D364" s="506">
        <v>3</v>
      </c>
      <c r="E364" s="323" t="s">
        <v>13</v>
      </c>
      <c r="F364" s="506"/>
      <c r="G364" s="513">
        <f t="shared" ref="G364:G369" si="64">ROUND(F364*D364,2)</f>
        <v>0</v>
      </c>
      <c r="H364" s="592"/>
      <c r="I364" s="645"/>
    </row>
    <row r="365" spans="2:9">
      <c r="B365" s="603">
        <f t="shared" si="63"/>
        <v>28.020000000000003</v>
      </c>
      <c r="C365" s="523" t="s">
        <v>558</v>
      </c>
      <c r="D365" s="506">
        <v>1</v>
      </c>
      <c r="E365" s="323" t="s">
        <v>13</v>
      </c>
      <c r="F365" s="506"/>
      <c r="G365" s="513">
        <f t="shared" si="64"/>
        <v>0</v>
      </c>
      <c r="H365" s="592"/>
      <c r="I365" s="645"/>
    </row>
    <row r="366" spans="2:9">
      <c r="B366" s="603">
        <f t="shared" si="63"/>
        <v>28.030000000000005</v>
      </c>
      <c r="C366" s="523" t="s">
        <v>1107</v>
      </c>
      <c r="D366" s="506">
        <v>1</v>
      </c>
      <c r="E366" s="323" t="s">
        <v>13</v>
      </c>
      <c r="F366" s="506"/>
      <c r="G366" s="513">
        <f t="shared" si="64"/>
        <v>0</v>
      </c>
      <c r="H366" s="592"/>
      <c r="I366" s="645"/>
    </row>
    <row r="367" spans="2:9">
      <c r="B367" s="603">
        <f t="shared" si="63"/>
        <v>28.040000000000006</v>
      </c>
      <c r="C367" s="523" t="s">
        <v>1109</v>
      </c>
      <c r="D367" s="506">
        <v>1</v>
      </c>
      <c r="E367" s="323" t="s">
        <v>13</v>
      </c>
      <c r="F367" s="506"/>
      <c r="G367" s="513">
        <f t="shared" si="64"/>
        <v>0</v>
      </c>
      <c r="H367" s="592"/>
      <c r="I367" s="645"/>
    </row>
    <row r="368" spans="2:9">
      <c r="B368" s="603">
        <f t="shared" si="63"/>
        <v>28.050000000000008</v>
      </c>
      <c r="C368" s="523" t="s">
        <v>576</v>
      </c>
      <c r="D368" s="506">
        <v>1</v>
      </c>
      <c r="E368" s="323" t="s">
        <v>13</v>
      </c>
      <c r="F368" s="506"/>
      <c r="G368" s="513">
        <f t="shared" si="64"/>
        <v>0</v>
      </c>
      <c r="H368" s="592"/>
      <c r="I368" s="645"/>
    </row>
    <row r="369" spans="2:9">
      <c r="B369" s="605"/>
      <c r="C369" s="523"/>
      <c r="D369" s="506"/>
      <c r="E369" s="537"/>
      <c r="F369" s="506"/>
      <c r="G369" s="513">
        <f t="shared" si="64"/>
        <v>0</v>
      </c>
      <c r="H369" s="592">
        <f>SUM(G364:G368)</f>
        <v>0</v>
      </c>
      <c r="I369" s="645"/>
    </row>
    <row r="370" spans="2:9">
      <c r="B370" s="606">
        <v>29</v>
      </c>
      <c r="C370" s="538" t="s">
        <v>577</v>
      </c>
      <c r="D370" s="506"/>
      <c r="E370" s="537"/>
      <c r="F370" s="506"/>
      <c r="G370" s="513"/>
      <c r="H370" s="592"/>
      <c r="I370" s="645"/>
    </row>
    <row r="371" spans="2:9" ht="37.5">
      <c r="B371" s="603">
        <f t="shared" ref="B371:B378" si="65">+B370+0.01</f>
        <v>29.01</v>
      </c>
      <c r="C371" s="523" t="s">
        <v>1790</v>
      </c>
      <c r="D371" s="506">
        <v>6</v>
      </c>
      <c r="E371" s="323" t="s">
        <v>13</v>
      </c>
      <c r="F371" s="506"/>
      <c r="G371" s="513">
        <f t="shared" ref="G371:G379" si="66">ROUND(F371*D371,2)</f>
        <v>0</v>
      </c>
      <c r="H371" s="592"/>
      <c r="I371" s="645"/>
    </row>
    <row r="372" spans="2:9">
      <c r="B372" s="603">
        <f t="shared" si="65"/>
        <v>29.020000000000003</v>
      </c>
      <c r="C372" s="523" t="s">
        <v>558</v>
      </c>
      <c r="D372" s="506">
        <v>2</v>
      </c>
      <c r="E372" s="323" t="s">
        <v>13</v>
      </c>
      <c r="F372" s="506"/>
      <c r="G372" s="513">
        <f t="shared" si="66"/>
        <v>0</v>
      </c>
      <c r="H372" s="592"/>
      <c r="I372" s="645"/>
    </row>
    <row r="373" spans="2:9">
      <c r="B373" s="603">
        <f t="shared" si="65"/>
        <v>29.030000000000005</v>
      </c>
      <c r="C373" s="523" t="s">
        <v>1107</v>
      </c>
      <c r="D373" s="506">
        <v>3</v>
      </c>
      <c r="E373" s="323" t="s">
        <v>13</v>
      </c>
      <c r="F373" s="506"/>
      <c r="G373" s="513">
        <f t="shared" si="66"/>
        <v>0</v>
      </c>
      <c r="H373" s="592"/>
      <c r="I373" s="645"/>
    </row>
    <row r="374" spans="2:9">
      <c r="B374" s="603">
        <f t="shared" si="65"/>
        <v>29.040000000000006</v>
      </c>
      <c r="C374" s="523" t="s">
        <v>1109</v>
      </c>
      <c r="D374" s="506">
        <v>3</v>
      </c>
      <c r="E374" s="323" t="s">
        <v>13</v>
      </c>
      <c r="F374" s="506"/>
      <c r="G374" s="513">
        <f t="shared" si="66"/>
        <v>0</v>
      </c>
      <c r="H374" s="592"/>
      <c r="I374" s="645"/>
    </row>
    <row r="375" spans="2:9">
      <c r="B375" s="603">
        <f t="shared" si="65"/>
        <v>29.050000000000008</v>
      </c>
      <c r="C375" s="523" t="s">
        <v>1110</v>
      </c>
      <c r="D375" s="506">
        <v>1</v>
      </c>
      <c r="E375" s="323" t="s">
        <v>13</v>
      </c>
      <c r="F375" s="506"/>
      <c r="G375" s="513">
        <f t="shared" si="66"/>
        <v>0</v>
      </c>
      <c r="H375" s="592"/>
      <c r="I375" s="645"/>
    </row>
    <row r="376" spans="2:9">
      <c r="B376" s="603">
        <f t="shared" si="65"/>
        <v>29.060000000000009</v>
      </c>
      <c r="C376" s="523" t="s">
        <v>1111</v>
      </c>
      <c r="D376" s="506">
        <v>12</v>
      </c>
      <c r="E376" s="323" t="s">
        <v>13</v>
      </c>
      <c r="F376" s="506"/>
      <c r="G376" s="513">
        <f t="shared" si="66"/>
        <v>0</v>
      </c>
      <c r="H376" s="592"/>
      <c r="I376" s="645"/>
    </row>
    <row r="377" spans="2:9">
      <c r="B377" s="603">
        <f t="shared" si="65"/>
        <v>29.070000000000011</v>
      </c>
      <c r="C377" s="523" t="s">
        <v>561</v>
      </c>
      <c r="D377" s="506">
        <v>5</v>
      </c>
      <c r="E377" s="323" t="s">
        <v>13</v>
      </c>
      <c r="F377" s="506"/>
      <c r="G377" s="513">
        <f t="shared" si="66"/>
        <v>0</v>
      </c>
      <c r="H377" s="592"/>
      <c r="I377" s="645"/>
    </row>
    <row r="378" spans="2:9">
      <c r="B378" s="603">
        <f t="shared" si="65"/>
        <v>29.080000000000013</v>
      </c>
      <c r="C378" s="523" t="s">
        <v>578</v>
      </c>
      <c r="D378" s="506">
        <v>2</v>
      </c>
      <c r="E378" s="323" t="s">
        <v>13</v>
      </c>
      <c r="F378" s="506"/>
      <c r="G378" s="513">
        <f t="shared" si="66"/>
        <v>0</v>
      </c>
      <c r="H378" s="592"/>
      <c r="I378" s="645"/>
    </row>
    <row r="379" spans="2:9">
      <c r="B379" s="605"/>
      <c r="C379" s="541"/>
      <c r="D379" s="506"/>
      <c r="E379" s="537"/>
      <c r="F379" s="506"/>
      <c r="G379" s="513">
        <f t="shared" si="66"/>
        <v>0</v>
      </c>
      <c r="H379" s="592">
        <f>SUM(G371:G378)</f>
        <v>0</v>
      </c>
      <c r="I379" s="645"/>
    </row>
    <row r="380" spans="2:9" ht="37.5">
      <c r="B380" s="606">
        <v>30</v>
      </c>
      <c r="C380" s="538" t="s">
        <v>579</v>
      </c>
      <c r="D380" s="506"/>
      <c r="E380" s="537"/>
      <c r="F380" s="506"/>
      <c r="G380" s="513"/>
      <c r="H380" s="592"/>
      <c r="I380" s="645"/>
    </row>
    <row r="381" spans="2:9" ht="37.5">
      <c r="B381" s="603">
        <f t="shared" ref="B381:B388" si="67">+B380+0.01</f>
        <v>30.01</v>
      </c>
      <c r="C381" s="523" t="s">
        <v>1790</v>
      </c>
      <c r="D381" s="506">
        <v>5</v>
      </c>
      <c r="E381" s="323" t="s">
        <v>13</v>
      </c>
      <c r="F381" s="506"/>
      <c r="G381" s="513">
        <f t="shared" ref="G381:G444" si="68">ROUND(F381*D381,2)</f>
        <v>0</v>
      </c>
      <c r="H381" s="592"/>
      <c r="I381" s="645"/>
    </row>
    <row r="382" spans="2:9">
      <c r="B382" s="603">
        <f t="shared" si="67"/>
        <v>30.020000000000003</v>
      </c>
      <c r="C382" s="539" t="s">
        <v>557</v>
      </c>
      <c r="D382" s="506">
        <v>4</v>
      </c>
      <c r="E382" s="323" t="s">
        <v>13</v>
      </c>
      <c r="F382" s="506"/>
      <c r="G382" s="513">
        <f t="shared" si="68"/>
        <v>0</v>
      </c>
      <c r="H382" s="592"/>
      <c r="I382" s="645"/>
    </row>
    <row r="383" spans="2:9">
      <c r="B383" s="603">
        <f t="shared" si="67"/>
        <v>30.030000000000005</v>
      </c>
      <c r="C383" s="523" t="s">
        <v>558</v>
      </c>
      <c r="D383" s="506">
        <v>4</v>
      </c>
      <c r="E383" s="323" t="s">
        <v>13</v>
      </c>
      <c r="F383" s="506"/>
      <c r="G383" s="513">
        <f t="shared" si="68"/>
        <v>0</v>
      </c>
      <c r="H383" s="592"/>
      <c r="I383" s="645"/>
    </row>
    <row r="384" spans="2:9">
      <c r="B384" s="603">
        <f t="shared" si="67"/>
        <v>30.040000000000006</v>
      </c>
      <c r="C384" s="523" t="s">
        <v>1107</v>
      </c>
      <c r="D384" s="506">
        <v>2</v>
      </c>
      <c r="E384" s="323" t="s">
        <v>13</v>
      </c>
      <c r="F384" s="506"/>
      <c r="G384" s="513">
        <f t="shared" si="68"/>
        <v>0</v>
      </c>
      <c r="H384" s="592"/>
      <c r="I384" s="645"/>
    </row>
    <row r="385" spans="2:9">
      <c r="B385" s="603">
        <f t="shared" si="67"/>
        <v>30.050000000000008</v>
      </c>
      <c r="C385" s="523" t="s">
        <v>1109</v>
      </c>
      <c r="D385" s="506">
        <v>3</v>
      </c>
      <c r="E385" s="323" t="s">
        <v>13</v>
      </c>
      <c r="F385" s="506"/>
      <c r="G385" s="513">
        <f t="shared" si="68"/>
        <v>0</v>
      </c>
      <c r="H385" s="592"/>
      <c r="I385" s="645"/>
    </row>
    <row r="386" spans="2:9">
      <c r="B386" s="603">
        <f t="shared" si="67"/>
        <v>30.060000000000009</v>
      </c>
      <c r="C386" s="523" t="s">
        <v>1110</v>
      </c>
      <c r="D386" s="506">
        <v>1</v>
      </c>
      <c r="E386" s="323" t="s">
        <v>13</v>
      </c>
      <c r="F386" s="506"/>
      <c r="G386" s="513">
        <f t="shared" si="68"/>
        <v>0</v>
      </c>
      <c r="H386" s="592"/>
      <c r="I386" s="645"/>
    </row>
    <row r="387" spans="2:9">
      <c r="B387" s="603">
        <f t="shared" si="67"/>
        <v>30.070000000000011</v>
      </c>
      <c r="C387" s="523" t="s">
        <v>1111</v>
      </c>
      <c r="D387" s="506">
        <v>6</v>
      </c>
      <c r="E387" s="323" t="s">
        <v>13</v>
      </c>
      <c r="F387" s="506"/>
      <c r="G387" s="513">
        <f t="shared" si="68"/>
        <v>0</v>
      </c>
      <c r="H387" s="592"/>
      <c r="I387" s="645"/>
    </row>
    <row r="388" spans="2:9">
      <c r="B388" s="603">
        <f t="shared" si="67"/>
        <v>30.080000000000013</v>
      </c>
      <c r="C388" s="523" t="s">
        <v>561</v>
      </c>
      <c r="D388" s="506">
        <v>3</v>
      </c>
      <c r="E388" s="323" t="s">
        <v>13</v>
      </c>
      <c r="F388" s="506"/>
      <c r="G388" s="513">
        <f t="shared" si="68"/>
        <v>0</v>
      </c>
      <c r="H388" s="592"/>
      <c r="I388" s="645"/>
    </row>
    <row r="389" spans="2:9">
      <c r="B389" s="605"/>
      <c r="C389" s="523"/>
      <c r="D389" s="506"/>
      <c r="E389" s="537"/>
      <c r="F389" s="506"/>
      <c r="G389" s="513">
        <f t="shared" si="68"/>
        <v>0</v>
      </c>
      <c r="H389" s="592">
        <f>SUM(G381:G388)</f>
        <v>0</v>
      </c>
      <c r="I389" s="645"/>
    </row>
    <row r="390" spans="2:9">
      <c r="B390" s="606">
        <v>31</v>
      </c>
      <c r="C390" s="538" t="s">
        <v>580</v>
      </c>
      <c r="D390" s="506"/>
      <c r="E390" s="537"/>
      <c r="F390" s="506"/>
      <c r="G390" s="513">
        <f t="shared" si="68"/>
        <v>0</v>
      </c>
      <c r="H390" s="592"/>
      <c r="I390" s="645"/>
    </row>
    <row r="391" spans="2:9" ht="37.5">
      <c r="B391" s="603">
        <f t="shared" ref="B391:B395" si="69">+B390+0.01</f>
        <v>31.01</v>
      </c>
      <c r="C391" s="523" t="s">
        <v>1790</v>
      </c>
      <c r="D391" s="506">
        <v>4</v>
      </c>
      <c r="E391" s="323" t="s">
        <v>13</v>
      </c>
      <c r="F391" s="506"/>
      <c r="G391" s="513">
        <f t="shared" si="68"/>
        <v>0</v>
      </c>
      <c r="H391" s="592"/>
      <c r="I391" s="645"/>
    </row>
    <row r="392" spans="2:9">
      <c r="B392" s="603">
        <f t="shared" si="69"/>
        <v>31.020000000000003</v>
      </c>
      <c r="C392" s="523" t="s">
        <v>558</v>
      </c>
      <c r="D392" s="506">
        <v>1</v>
      </c>
      <c r="E392" s="323" t="s">
        <v>13</v>
      </c>
      <c r="F392" s="506"/>
      <c r="G392" s="513">
        <f t="shared" si="68"/>
        <v>0</v>
      </c>
      <c r="H392" s="592"/>
      <c r="I392" s="645"/>
    </row>
    <row r="393" spans="2:9">
      <c r="B393" s="603">
        <f t="shared" si="69"/>
        <v>31.030000000000005</v>
      </c>
      <c r="C393" s="523" t="s">
        <v>1107</v>
      </c>
      <c r="D393" s="506">
        <v>4</v>
      </c>
      <c r="E393" s="323" t="s">
        <v>13</v>
      </c>
      <c r="F393" s="506"/>
      <c r="G393" s="513">
        <f t="shared" si="68"/>
        <v>0</v>
      </c>
      <c r="H393" s="592"/>
      <c r="I393" s="645"/>
    </row>
    <row r="394" spans="2:9">
      <c r="B394" s="603">
        <f t="shared" si="69"/>
        <v>31.040000000000006</v>
      </c>
      <c r="C394" s="523" t="s">
        <v>1110</v>
      </c>
      <c r="D394" s="506">
        <v>2</v>
      </c>
      <c r="E394" s="323" t="s">
        <v>13</v>
      </c>
      <c r="F394" s="506"/>
      <c r="G394" s="513">
        <f t="shared" si="68"/>
        <v>0</v>
      </c>
      <c r="H394" s="592"/>
      <c r="I394" s="645"/>
    </row>
    <row r="395" spans="2:9">
      <c r="B395" s="603">
        <f t="shared" si="69"/>
        <v>31.050000000000008</v>
      </c>
      <c r="C395" s="523" t="s">
        <v>561</v>
      </c>
      <c r="D395" s="506">
        <v>2</v>
      </c>
      <c r="E395" s="323" t="s">
        <v>13</v>
      </c>
      <c r="F395" s="506"/>
      <c r="G395" s="513">
        <f t="shared" si="68"/>
        <v>0</v>
      </c>
      <c r="H395" s="592"/>
      <c r="I395" s="645"/>
    </row>
    <row r="396" spans="2:9">
      <c r="B396" s="605"/>
      <c r="C396" s="523"/>
      <c r="D396" s="506"/>
      <c r="E396" s="537"/>
      <c r="F396" s="506"/>
      <c r="G396" s="513">
        <f t="shared" si="68"/>
        <v>0</v>
      </c>
      <c r="H396" s="592">
        <f>SUM(G391:G395)</f>
        <v>0</v>
      </c>
      <c r="I396" s="645"/>
    </row>
    <row r="397" spans="2:9">
      <c r="B397" s="606"/>
      <c r="C397" s="538" t="s">
        <v>581</v>
      </c>
      <c r="D397" s="506"/>
      <c r="E397" s="537"/>
      <c r="F397" s="506"/>
      <c r="G397" s="513">
        <f t="shared" si="68"/>
        <v>0</v>
      </c>
      <c r="H397" s="592"/>
      <c r="I397" s="645"/>
    </row>
    <row r="398" spans="2:9">
      <c r="B398" s="606">
        <v>32</v>
      </c>
      <c r="C398" s="538" t="s">
        <v>582</v>
      </c>
      <c r="D398" s="506"/>
      <c r="E398" s="537"/>
      <c r="F398" s="506"/>
      <c r="G398" s="513">
        <f t="shared" si="68"/>
        <v>0</v>
      </c>
      <c r="H398" s="592"/>
      <c r="I398" s="645"/>
    </row>
    <row r="399" spans="2:9" ht="37.5">
      <c r="B399" s="603">
        <f t="shared" ref="B399:B405" si="70">+B398+0.01</f>
        <v>32.01</v>
      </c>
      <c r="C399" s="523" t="s">
        <v>1790</v>
      </c>
      <c r="D399" s="506">
        <v>1</v>
      </c>
      <c r="E399" s="323" t="s">
        <v>13</v>
      </c>
      <c r="F399" s="506"/>
      <c r="G399" s="513">
        <f t="shared" si="68"/>
        <v>0</v>
      </c>
      <c r="H399" s="592"/>
      <c r="I399" s="645"/>
    </row>
    <row r="400" spans="2:9">
      <c r="B400" s="603">
        <f t="shared" si="70"/>
        <v>32.019999999999996</v>
      </c>
      <c r="C400" s="523" t="s">
        <v>557</v>
      </c>
      <c r="D400" s="506">
        <v>2</v>
      </c>
      <c r="E400" s="323" t="s">
        <v>13</v>
      </c>
      <c r="F400" s="506"/>
      <c r="G400" s="513">
        <f t="shared" si="68"/>
        <v>0</v>
      </c>
      <c r="H400" s="592"/>
      <c r="I400" s="645"/>
    </row>
    <row r="401" spans="2:9">
      <c r="B401" s="603">
        <f t="shared" si="70"/>
        <v>32.029999999999994</v>
      </c>
      <c r="C401" s="523" t="s">
        <v>558</v>
      </c>
      <c r="D401" s="506">
        <v>3</v>
      </c>
      <c r="E401" s="323" t="s">
        <v>13</v>
      </c>
      <c r="F401" s="506"/>
      <c r="G401" s="513">
        <f t="shared" si="68"/>
        <v>0</v>
      </c>
      <c r="H401" s="592"/>
      <c r="I401" s="645"/>
    </row>
    <row r="402" spans="2:9">
      <c r="B402" s="603">
        <f t="shared" si="70"/>
        <v>32.039999999999992</v>
      </c>
      <c r="C402" s="523" t="s">
        <v>1107</v>
      </c>
      <c r="D402" s="506">
        <v>2</v>
      </c>
      <c r="E402" s="323" t="s">
        <v>13</v>
      </c>
      <c r="F402" s="506"/>
      <c r="G402" s="513">
        <f t="shared" si="68"/>
        <v>0</v>
      </c>
      <c r="H402" s="592"/>
      <c r="I402" s="645"/>
    </row>
    <row r="403" spans="2:9">
      <c r="B403" s="603">
        <f t="shared" si="70"/>
        <v>32.04999999999999</v>
      </c>
      <c r="C403" s="523" t="s">
        <v>1109</v>
      </c>
      <c r="D403" s="506">
        <v>2</v>
      </c>
      <c r="E403" s="323" t="s">
        <v>13</v>
      </c>
      <c r="F403" s="506"/>
      <c r="G403" s="513">
        <f t="shared" si="68"/>
        <v>0</v>
      </c>
      <c r="H403" s="592"/>
      <c r="I403" s="645"/>
    </row>
    <row r="404" spans="2:9">
      <c r="B404" s="603">
        <f t="shared" si="70"/>
        <v>32.059999999999988</v>
      </c>
      <c r="C404" s="523" t="s">
        <v>1110</v>
      </c>
      <c r="D404" s="506">
        <v>2</v>
      </c>
      <c r="E404" s="323" t="s">
        <v>13</v>
      </c>
      <c r="F404" s="506"/>
      <c r="G404" s="513">
        <f t="shared" si="68"/>
        <v>0</v>
      </c>
      <c r="H404" s="592"/>
      <c r="I404" s="645"/>
    </row>
    <row r="405" spans="2:9">
      <c r="B405" s="603">
        <f t="shared" si="70"/>
        <v>32.069999999999986</v>
      </c>
      <c r="C405" s="523" t="s">
        <v>561</v>
      </c>
      <c r="D405" s="506">
        <v>2</v>
      </c>
      <c r="E405" s="323" t="s">
        <v>13</v>
      </c>
      <c r="F405" s="506"/>
      <c r="G405" s="513">
        <f t="shared" si="68"/>
        <v>0</v>
      </c>
      <c r="H405" s="592"/>
      <c r="I405" s="645"/>
    </row>
    <row r="406" spans="2:9">
      <c r="B406" s="605"/>
      <c r="C406" s="523"/>
      <c r="D406" s="506"/>
      <c r="E406" s="537"/>
      <c r="F406" s="506"/>
      <c r="G406" s="513">
        <f t="shared" si="68"/>
        <v>0</v>
      </c>
      <c r="H406" s="592">
        <f>SUM(G399:G405)</f>
        <v>0</v>
      </c>
      <c r="I406" s="645"/>
    </row>
    <row r="407" spans="2:9">
      <c r="B407" s="606">
        <v>33</v>
      </c>
      <c r="C407" s="538" t="s">
        <v>583</v>
      </c>
      <c r="D407" s="506"/>
      <c r="E407" s="537"/>
      <c r="F407" s="506"/>
      <c r="G407" s="513">
        <f t="shared" si="68"/>
        <v>0</v>
      </c>
      <c r="H407" s="592"/>
      <c r="I407" s="645"/>
    </row>
    <row r="408" spans="2:9" ht="37.5">
      <c r="B408" s="603">
        <f t="shared" ref="B408:B413" si="71">+B407+0.01</f>
        <v>33.01</v>
      </c>
      <c r="C408" s="523" t="s">
        <v>1790</v>
      </c>
      <c r="D408" s="506">
        <v>13</v>
      </c>
      <c r="E408" s="323" t="s">
        <v>13</v>
      </c>
      <c r="F408" s="506"/>
      <c r="G408" s="513">
        <f t="shared" si="68"/>
        <v>0</v>
      </c>
      <c r="H408" s="592"/>
      <c r="I408" s="645"/>
    </row>
    <row r="409" spans="2:9">
      <c r="B409" s="603">
        <f t="shared" si="71"/>
        <v>33.019999999999996</v>
      </c>
      <c r="C409" s="523" t="s">
        <v>558</v>
      </c>
      <c r="D409" s="506">
        <v>5</v>
      </c>
      <c r="E409" s="323" t="s">
        <v>13</v>
      </c>
      <c r="F409" s="506"/>
      <c r="G409" s="513">
        <f t="shared" si="68"/>
        <v>0</v>
      </c>
      <c r="H409" s="592"/>
      <c r="I409" s="645"/>
    </row>
    <row r="410" spans="2:9">
      <c r="B410" s="603">
        <f t="shared" si="71"/>
        <v>33.029999999999994</v>
      </c>
      <c r="C410" s="523" t="s">
        <v>1107</v>
      </c>
      <c r="D410" s="506">
        <v>12</v>
      </c>
      <c r="E410" s="323" t="s">
        <v>13</v>
      </c>
      <c r="F410" s="506"/>
      <c r="G410" s="513">
        <f t="shared" si="68"/>
        <v>0</v>
      </c>
      <c r="H410" s="592"/>
      <c r="I410" s="645"/>
    </row>
    <row r="411" spans="2:9">
      <c r="B411" s="603">
        <f t="shared" si="71"/>
        <v>33.039999999999992</v>
      </c>
      <c r="C411" s="523" t="s">
        <v>1111</v>
      </c>
      <c r="D411" s="506">
        <v>18</v>
      </c>
      <c r="E411" s="323" t="s">
        <v>13</v>
      </c>
      <c r="F411" s="506"/>
      <c r="G411" s="513">
        <f t="shared" si="68"/>
        <v>0</v>
      </c>
      <c r="H411" s="592"/>
      <c r="I411" s="645"/>
    </row>
    <row r="412" spans="2:9">
      <c r="B412" s="603">
        <f t="shared" si="71"/>
        <v>33.04999999999999</v>
      </c>
      <c r="C412" s="523" t="s">
        <v>561</v>
      </c>
      <c r="D412" s="506">
        <v>6</v>
      </c>
      <c r="E412" s="323" t="s">
        <v>13</v>
      </c>
      <c r="F412" s="506"/>
      <c r="G412" s="513">
        <f t="shared" si="68"/>
        <v>0</v>
      </c>
      <c r="H412" s="592"/>
      <c r="I412" s="645"/>
    </row>
    <row r="413" spans="2:9">
      <c r="B413" s="603">
        <f t="shared" si="71"/>
        <v>33.059999999999988</v>
      </c>
      <c r="C413" s="523" t="s">
        <v>1746</v>
      </c>
      <c r="D413" s="506">
        <v>3</v>
      </c>
      <c r="E413" s="323" t="s">
        <v>13</v>
      </c>
      <c r="F413" s="506"/>
      <c r="G413" s="513">
        <f t="shared" si="68"/>
        <v>0</v>
      </c>
      <c r="H413" s="592"/>
      <c r="I413" s="645"/>
    </row>
    <row r="414" spans="2:9">
      <c r="B414" s="605"/>
      <c r="C414" s="523"/>
      <c r="D414" s="506"/>
      <c r="E414" s="537"/>
      <c r="F414" s="506"/>
      <c r="G414" s="513">
        <f t="shared" si="68"/>
        <v>0</v>
      </c>
      <c r="H414" s="592">
        <f>SUM(G408:G413)</f>
        <v>0</v>
      </c>
      <c r="I414" s="645"/>
    </row>
    <row r="415" spans="2:9">
      <c r="B415" s="606">
        <v>34</v>
      </c>
      <c r="C415" s="538" t="s">
        <v>584</v>
      </c>
      <c r="D415" s="506"/>
      <c r="E415" s="537"/>
      <c r="F415" s="506"/>
      <c r="G415" s="513">
        <f t="shared" si="68"/>
        <v>0</v>
      </c>
      <c r="H415" s="592"/>
      <c r="I415" s="645"/>
    </row>
    <row r="416" spans="2:9">
      <c r="B416" s="603">
        <f t="shared" ref="B416:B419" si="72">+B415+0.01</f>
        <v>34.01</v>
      </c>
      <c r="C416" s="523" t="s">
        <v>557</v>
      </c>
      <c r="D416" s="506">
        <v>5</v>
      </c>
      <c r="E416" s="323" t="s">
        <v>13</v>
      </c>
      <c r="F416" s="506"/>
      <c r="G416" s="513">
        <f t="shared" si="68"/>
        <v>0</v>
      </c>
      <c r="H416" s="592"/>
      <c r="I416" s="645"/>
    </row>
    <row r="417" spans="2:9">
      <c r="B417" s="603">
        <f t="shared" si="72"/>
        <v>34.019999999999996</v>
      </c>
      <c r="C417" s="523" t="s">
        <v>558</v>
      </c>
      <c r="D417" s="506">
        <v>4</v>
      </c>
      <c r="E417" s="323" t="s">
        <v>13</v>
      </c>
      <c r="F417" s="506"/>
      <c r="G417" s="513">
        <f t="shared" si="68"/>
        <v>0</v>
      </c>
      <c r="H417" s="592"/>
      <c r="I417" s="645"/>
    </row>
    <row r="418" spans="2:9">
      <c r="B418" s="603">
        <f t="shared" si="72"/>
        <v>34.029999999999994</v>
      </c>
      <c r="C418" s="523" t="s">
        <v>1107</v>
      </c>
      <c r="D418" s="506">
        <v>1</v>
      </c>
      <c r="E418" s="323" t="s">
        <v>13</v>
      </c>
      <c r="F418" s="506"/>
      <c r="G418" s="513">
        <f t="shared" si="68"/>
        <v>0</v>
      </c>
      <c r="H418" s="592"/>
      <c r="I418" s="645"/>
    </row>
    <row r="419" spans="2:9">
      <c r="B419" s="603">
        <f t="shared" si="72"/>
        <v>34.039999999999992</v>
      </c>
      <c r="C419" s="523" t="s">
        <v>576</v>
      </c>
      <c r="D419" s="506">
        <v>1</v>
      </c>
      <c r="E419" s="323" t="s">
        <v>13</v>
      </c>
      <c r="F419" s="506"/>
      <c r="G419" s="513">
        <f t="shared" si="68"/>
        <v>0</v>
      </c>
      <c r="H419" s="592"/>
      <c r="I419" s="645"/>
    </row>
    <row r="420" spans="2:9">
      <c r="B420" s="605"/>
      <c r="C420" s="523"/>
      <c r="D420" s="506"/>
      <c r="E420" s="537"/>
      <c r="F420" s="506"/>
      <c r="G420" s="513">
        <f t="shared" si="68"/>
        <v>0</v>
      </c>
      <c r="H420" s="592">
        <f>SUM(G416:G420)</f>
        <v>0</v>
      </c>
      <c r="I420" s="645"/>
    </row>
    <row r="421" spans="2:9">
      <c r="B421" s="606">
        <v>35</v>
      </c>
      <c r="C421" s="538" t="s">
        <v>585</v>
      </c>
      <c r="D421" s="506"/>
      <c r="E421" s="537"/>
      <c r="F421" s="506"/>
      <c r="G421" s="513">
        <f t="shared" si="68"/>
        <v>0</v>
      </c>
      <c r="H421" s="592"/>
      <c r="I421" s="645"/>
    </row>
    <row r="422" spans="2:9" ht="37.5">
      <c r="B422" s="603">
        <f t="shared" ref="B422:B428" si="73">+B421+0.01</f>
        <v>35.01</v>
      </c>
      <c r="C422" s="523" t="s">
        <v>1790</v>
      </c>
      <c r="D422" s="506">
        <v>6</v>
      </c>
      <c r="E422" s="323" t="s">
        <v>13</v>
      </c>
      <c r="F422" s="506"/>
      <c r="G422" s="513">
        <f t="shared" si="68"/>
        <v>0</v>
      </c>
      <c r="H422" s="592"/>
      <c r="I422" s="645"/>
    </row>
    <row r="423" spans="2:9">
      <c r="B423" s="603">
        <f t="shared" si="73"/>
        <v>35.019999999999996</v>
      </c>
      <c r="C423" s="523" t="s">
        <v>558</v>
      </c>
      <c r="D423" s="506">
        <v>2</v>
      </c>
      <c r="E423" s="323" t="s">
        <v>13</v>
      </c>
      <c r="F423" s="506"/>
      <c r="G423" s="513">
        <f t="shared" si="68"/>
        <v>0</v>
      </c>
      <c r="H423" s="592"/>
      <c r="I423" s="645"/>
    </row>
    <row r="424" spans="2:9">
      <c r="B424" s="603">
        <f t="shared" si="73"/>
        <v>35.029999999999994</v>
      </c>
      <c r="C424" s="523" t="s">
        <v>1107</v>
      </c>
      <c r="D424" s="506">
        <v>2</v>
      </c>
      <c r="E424" s="323" t="s">
        <v>13</v>
      </c>
      <c r="F424" s="506"/>
      <c r="G424" s="513">
        <f t="shared" si="68"/>
        <v>0</v>
      </c>
      <c r="H424" s="592"/>
      <c r="I424" s="645"/>
    </row>
    <row r="425" spans="2:9">
      <c r="B425" s="603">
        <f t="shared" si="73"/>
        <v>35.039999999999992</v>
      </c>
      <c r="C425" s="523" t="s">
        <v>1109</v>
      </c>
      <c r="D425" s="506">
        <v>3</v>
      </c>
      <c r="E425" s="323" t="s">
        <v>13</v>
      </c>
      <c r="F425" s="506"/>
      <c r="G425" s="513">
        <f t="shared" si="68"/>
        <v>0</v>
      </c>
      <c r="H425" s="592"/>
      <c r="I425" s="645"/>
    </row>
    <row r="426" spans="2:9">
      <c r="B426" s="603">
        <f t="shared" si="73"/>
        <v>35.04999999999999</v>
      </c>
      <c r="C426" s="523" t="s">
        <v>1110</v>
      </c>
      <c r="D426" s="506">
        <v>1</v>
      </c>
      <c r="E426" s="323" t="s">
        <v>13</v>
      </c>
      <c r="F426" s="506"/>
      <c r="G426" s="513">
        <f t="shared" si="68"/>
        <v>0</v>
      </c>
      <c r="H426" s="592"/>
      <c r="I426" s="645"/>
    </row>
    <row r="427" spans="2:9">
      <c r="B427" s="603">
        <f t="shared" si="73"/>
        <v>35.059999999999988</v>
      </c>
      <c r="C427" s="523" t="s">
        <v>1747</v>
      </c>
      <c r="D427" s="506">
        <v>1</v>
      </c>
      <c r="E427" s="323" t="s">
        <v>13</v>
      </c>
      <c r="F427" s="506"/>
      <c r="G427" s="513">
        <f t="shared" si="68"/>
        <v>0</v>
      </c>
      <c r="H427" s="592"/>
      <c r="I427" s="645"/>
    </row>
    <row r="428" spans="2:9">
      <c r="B428" s="603">
        <f t="shared" si="73"/>
        <v>35.069999999999986</v>
      </c>
      <c r="C428" s="523" t="s">
        <v>561</v>
      </c>
      <c r="D428" s="506">
        <v>1</v>
      </c>
      <c r="E428" s="323" t="s">
        <v>13</v>
      </c>
      <c r="F428" s="506"/>
      <c r="G428" s="513">
        <f t="shared" si="68"/>
        <v>0</v>
      </c>
      <c r="H428" s="592"/>
      <c r="I428" s="645"/>
    </row>
    <row r="429" spans="2:9">
      <c r="B429" s="605"/>
      <c r="C429" s="523"/>
      <c r="D429" s="506"/>
      <c r="E429" s="537"/>
      <c r="F429" s="506"/>
      <c r="G429" s="513">
        <f t="shared" si="68"/>
        <v>0</v>
      </c>
      <c r="H429" s="592">
        <f>SUM(G422:G428)</f>
        <v>0</v>
      </c>
      <c r="I429" s="645"/>
    </row>
    <row r="430" spans="2:9">
      <c r="B430" s="606">
        <v>36</v>
      </c>
      <c r="C430" s="538" t="s">
        <v>586</v>
      </c>
      <c r="D430" s="506"/>
      <c r="E430" s="537"/>
      <c r="F430" s="506"/>
      <c r="G430" s="513">
        <f t="shared" si="68"/>
        <v>0</v>
      </c>
      <c r="H430" s="592"/>
      <c r="I430" s="645"/>
    </row>
    <row r="431" spans="2:9">
      <c r="B431" s="603">
        <f t="shared" ref="B431:B433" si="74">+B430+0.01</f>
        <v>36.01</v>
      </c>
      <c r="C431" s="523" t="s">
        <v>557</v>
      </c>
      <c r="D431" s="506">
        <v>3</v>
      </c>
      <c r="E431" s="323" t="s">
        <v>13</v>
      </c>
      <c r="F431" s="506"/>
      <c r="G431" s="513">
        <f t="shared" si="68"/>
        <v>0</v>
      </c>
      <c r="H431" s="592"/>
      <c r="I431" s="645"/>
    </row>
    <row r="432" spans="2:9">
      <c r="B432" s="603">
        <f t="shared" si="74"/>
        <v>36.019999999999996</v>
      </c>
      <c r="C432" s="523" t="s">
        <v>558</v>
      </c>
      <c r="D432" s="506">
        <v>2</v>
      </c>
      <c r="E432" s="323" t="s">
        <v>13</v>
      </c>
      <c r="F432" s="506"/>
      <c r="G432" s="513">
        <f t="shared" si="68"/>
        <v>0</v>
      </c>
      <c r="H432" s="592"/>
      <c r="I432" s="645"/>
    </row>
    <row r="433" spans="2:9">
      <c r="B433" s="603">
        <f t="shared" si="74"/>
        <v>36.029999999999994</v>
      </c>
      <c r="C433" s="523" t="s">
        <v>1107</v>
      </c>
      <c r="D433" s="506">
        <v>1</v>
      </c>
      <c r="E433" s="323" t="s">
        <v>13</v>
      </c>
      <c r="F433" s="506"/>
      <c r="G433" s="513">
        <f t="shared" si="68"/>
        <v>0</v>
      </c>
      <c r="H433" s="592"/>
      <c r="I433" s="645"/>
    </row>
    <row r="434" spans="2:9">
      <c r="B434" s="605"/>
      <c r="C434" s="523"/>
      <c r="D434" s="506"/>
      <c r="E434" s="537"/>
      <c r="F434" s="506"/>
      <c r="G434" s="513">
        <f t="shared" si="68"/>
        <v>0</v>
      </c>
      <c r="H434" s="592">
        <f>SUM(G431:G433)</f>
        <v>0</v>
      </c>
      <c r="I434" s="645"/>
    </row>
    <row r="435" spans="2:9">
      <c r="B435" s="606">
        <v>37</v>
      </c>
      <c r="C435" s="538" t="s">
        <v>587</v>
      </c>
      <c r="D435" s="506"/>
      <c r="E435" s="537"/>
      <c r="F435" s="506"/>
      <c r="G435" s="513">
        <f t="shared" si="68"/>
        <v>0</v>
      </c>
      <c r="H435" s="592"/>
      <c r="I435" s="645"/>
    </row>
    <row r="436" spans="2:9" ht="37.5">
      <c r="B436" s="603">
        <f t="shared" ref="B436:B440" si="75">+B435+0.01</f>
        <v>37.01</v>
      </c>
      <c r="C436" s="523" t="s">
        <v>1790</v>
      </c>
      <c r="D436" s="506">
        <v>11</v>
      </c>
      <c r="E436" s="323" t="s">
        <v>13</v>
      </c>
      <c r="F436" s="506"/>
      <c r="G436" s="513">
        <f t="shared" si="68"/>
        <v>0</v>
      </c>
      <c r="H436" s="592"/>
      <c r="I436" s="645"/>
    </row>
    <row r="437" spans="2:9">
      <c r="B437" s="603">
        <f t="shared" si="75"/>
        <v>37.019999999999996</v>
      </c>
      <c r="C437" s="523" t="s">
        <v>558</v>
      </c>
      <c r="D437" s="506">
        <v>3</v>
      </c>
      <c r="E437" s="323" t="s">
        <v>13</v>
      </c>
      <c r="F437" s="506"/>
      <c r="G437" s="513">
        <f t="shared" si="68"/>
        <v>0</v>
      </c>
      <c r="H437" s="592"/>
      <c r="I437" s="645"/>
    </row>
    <row r="438" spans="2:9">
      <c r="B438" s="603">
        <f t="shared" si="75"/>
        <v>37.029999999999994</v>
      </c>
      <c r="C438" s="523" t="s">
        <v>559</v>
      </c>
      <c r="D438" s="506">
        <v>2</v>
      </c>
      <c r="E438" s="323" t="s">
        <v>13</v>
      </c>
      <c r="F438" s="506"/>
      <c r="G438" s="513">
        <f t="shared" si="68"/>
        <v>0</v>
      </c>
      <c r="H438" s="592"/>
      <c r="I438" s="645"/>
    </row>
    <row r="439" spans="2:9">
      <c r="B439" s="603">
        <f t="shared" si="75"/>
        <v>37.039999999999992</v>
      </c>
      <c r="C439" s="523" t="s">
        <v>560</v>
      </c>
      <c r="D439" s="506">
        <v>2</v>
      </c>
      <c r="E439" s="323" t="s">
        <v>13</v>
      </c>
      <c r="F439" s="506"/>
      <c r="G439" s="513">
        <f t="shared" si="68"/>
        <v>0</v>
      </c>
      <c r="H439" s="592"/>
      <c r="I439" s="645"/>
    </row>
    <row r="440" spans="2:9">
      <c r="B440" s="603">
        <f t="shared" si="75"/>
        <v>37.04999999999999</v>
      </c>
      <c r="C440" s="523" t="s">
        <v>561</v>
      </c>
      <c r="D440" s="506">
        <v>2</v>
      </c>
      <c r="E440" s="323" t="s">
        <v>13</v>
      </c>
      <c r="F440" s="506"/>
      <c r="G440" s="513">
        <f t="shared" si="68"/>
        <v>0</v>
      </c>
      <c r="H440" s="592"/>
      <c r="I440" s="645"/>
    </row>
    <row r="441" spans="2:9">
      <c r="B441" s="605"/>
      <c r="C441" s="523"/>
      <c r="D441" s="506"/>
      <c r="E441" s="537"/>
      <c r="F441" s="506"/>
      <c r="G441" s="513">
        <f t="shared" si="68"/>
        <v>0</v>
      </c>
      <c r="H441" s="592">
        <f>SUM(G436:G440)</f>
        <v>0</v>
      </c>
      <c r="I441" s="645"/>
    </row>
    <row r="442" spans="2:9">
      <c r="B442" s="606">
        <v>38</v>
      </c>
      <c r="C442" s="538" t="s">
        <v>588</v>
      </c>
      <c r="D442" s="506"/>
      <c r="E442" s="537"/>
      <c r="F442" s="506"/>
      <c r="G442" s="513">
        <f t="shared" si="68"/>
        <v>0</v>
      </c>
      <c r="H442" s="592"/>
      <c r="I442" s="645"/>
    </row>
    <row r="443" spans="2:9" ht="37.5">
      <c r="B443" s="603">
        <f t="shared" ref="B443:B447" si="76">+B442+0.01</f>
        <v>38.01</v>
      </c>
      <c r="C443" s="523" t="s">
        <v>1790</v>
      </c>
      <c r="D443" s="506">
        <v>1</v>
      </c>
      <c r="E443" s="323" t="s">
        <v>13</v>
      </c>
      <c r="F443" s="506"/>
      <c r="G443" s="513">
        <f t="shared" si="68"/>
        <v>0</v>
      </c>
      <c r="H443" s="592"/>
      <c r="I443" s="645"/>
    </row>
    <row r="444" spans="2:9">
      <c r="B444" s="603">
        <f t="shared" si="76"/>
        <v>38.019999999999996</v>
      </c>
      <c r="C444" s="523" t="s">
        <v>558</v>
      </c>
      <c r="D444" s="506">
        <v>1</v>
      </c>
      <c r="E444" s="323" t="s">
        <v>13</v>
      </c>
      <c r="F444" s="506"/>
      <c r="G444" s="513">
        <f t="shared" si="68"/>
        <v>0</v>
      </c>
      <c r="H444" s="592"/>
      <c r="I444" s="645"/>
    </row>
    <row r="445" spans="2:9">
      <c r="B445" s="603">
        <f t="shared" si="76"/>
        <v>38.029999999999994</v>
      </c>
      <c r="C445" s="523" t="s">
        <v>559</v>
      </c>
      <c r="D445" s="506">
        <v>2</v>
      </c>
      <c r="E445" s="323" t="s">
        <v>13</v>
      </c>
      <c r="F445" s="506"/>
      <c r="G445" s="513">
        <f t="shared" ref="G445:G508" si="77">ROUND(F445*D445,2)</f>
        <v>0</v>
      </c>
      <c r="H445" s="592"/>
      <c r="I445" s="645"/>
    </row>
    <row r="446" spans="2:9">
      <c r="B446" s="603">
        <f t="shared" si="76"/>
        <v>38.039999999999992</v>
      </c>
      <c r="C446" s="523" t="s">
        <v>560</v>
      </c>
      <c r="D446" s="506">
        <v>2</v>
      </c>
      <c r="E446" s="323" t="s">
        <v>13</v>
      </c>
      <c r="F446" s="506"/>
      <c r="G446" s="513">
        <f t="shared" si="77"/>
        <v>0</v>
      </c>
      <c r="H446" s="592"/>
      <c r="I446" s="645"/>
    </row>
    <row r="447" spans="2:9">
      <c r="B447" s="603">
        <f t="shared" si="76"/>
        <v>38.04999999999999</v>
      </c>
      <c r="C447" s="523" t="s">
        <v>561</v>
      </c>
      <c r="D447" s="506">
        <v>2</v>
      </c>
      <c r="E447" s="323" t="s">
        <v>13</v>
      </c>
      <c r="F447" s="506"/>
      <c r="G447" s="513">
        <f t="shared" si="77"/>
        <v>0</v>
      </c>
      <c r="H447" s="592"/>
      <c r="I447" s="645"/>
    </row>
    <row r="448" spans="2:9">
      <c r="B448" s="605"/>
      <c r="C448" s="523"/>
      <c r="D448" s="506"/>
      <c r="E448" s="537"/>
      <c r="F448" s="506"/>
      <c r="G448" s="513">
        <f t="shared" si="77"/>
        <v>0</v>
      </c>
      <c r="H448" s="592">
        <f>SUM(G443:G447)</f>
        <v>0</v>
      </c>
      <c r="I448" s="645"/>
    </row>
    <row r="449" spans="2:9">
      <c r="B449" s="606">
        <v>39</v>
      </c>
      <c r="C449" s="538" t="s">
        <v>589</v>
      </c>
      <c r="D449" s="506"/>
      <c r="E449" s="537"/>
      <c r="F449" s="506"/>
      <c r="G449" s="513">
        <f t="shared" si="77"/>
        <v>0</v>
      </c>
      <c r="H449" s="592"/>
      <c r="I449" s="645"/>
    </row>
    <row r="450" spans="2:9" ht="37.5">
      <c r="B450" s="603">
        <f t="shared" ref="B450:B455" si="78">+B449+0.01</f>
        <v>39.01</v>
      </c>
      <c r="C450" s="523" t="s">
        <v>1790</v>
      </c>
      <c r="D450" s="506">
        <v>1</v>
      </c>
      <c r="E450" s="323" t="s">
        <v>13</v>
      </c>
      <c r="F450" s="506"/>
      <c r="G450" s="513">
        <f t="shared" si="77"/>
        <v>0</v>
      </c>
      <c r="H450" s="592"/>
      <c r="I450" s="645"/>
    </row>
    <row r="451" spans="2:9">
      <c r="B451" s="603">
        <f t="shared" si="78"/>
        <v>39.019999999999996</v>
      </c>
      <c r="C451" s="523" t="s">
        <v>557</v>
      </c>
      <c r="D451" s="506">
        <v>1</v>
      </c>
      <c r="E451" s="323" t="s">
        <v>13</v>
      </c>
      <c r="F451" s="506"/>
      <c r="G451" s="513">
        <f t="shared" si="77"/>
        <v>0</v>
      </c>
      <c r="H451" s="592"/>
      <c r="I451" s="645"/>
    </row>
    <row r="452" spans="2:9">
      <c r="B452" s="603">
        <f t="shared" si="78"/>
        <v>39.029999999999994</v>
      </c>
      <c r="C452" s="523" t="s">
        <v>558</v>
      </c>
      <c r="D452" s="506">
        <v>2</v>
      </c>
      <c r="E452" s="323" t="s">
        <v>13</v>
      </c>
      <c r="F452" s="506"/>
      <c r="G452" s="513">
        <f t="shared" si="77"/>
        <v>0</v>
      </c>
      <c r="H452" s="592"/>
      <c r="I452" s="645"/>
    </row>
    <row r="453" spans="2:9">
      <c r="B453" s="603">
        <f t="shared" si="78"/>
        <v>39.039999999999992</v>
      </c>
      <c r="C453" s="523" t="s">
        <v>559</v>
      </c>
      <c r="D453" s="506">
        <v>2</v>
      </c>
      <c r="E453" s="323" t="s">
        <v>13</v>
      </c>
      <c r="F453" s="506"/>
      <c r="G453" s="513">
        <f t="shared" si="77"/>
        <v>0</v>
      </c>
      <c r="H453" s="592"/>
      <c r="I453" s="645"/>
    </row>
    <row r="454" spans="2:9">
      <c r="B454" s="603">
        <f t="shared" si="78"/>
        <v>39.04999999999999</v>
      </c>
      <c r="C454" s="523" t="s">
        <v>560</v>
      </c>
      <c r="D454" s="506">
        <v>1</v>
      </c>
      <c r="E454" s="323" t="s">
        <v>13</v>
      </c>
      <c r="F454" s="506"/>
      <c r="G454" s="513">
        <f t="shared" si="77"/>
        <v>0</v>
      </c>
      <c r="H454" s="592"/>
      <c r="I454" s="645"/>
    </row>
    <row r="455" spans="2:9">
      <c r="B455" s="603">
        <f t="shared" si="78"/>
        <v>39.059999999999988</v>
      </c>
      <c r="C455" s="523" t="s">
        <v>561</v>
      </c>
      <c r="D455" s="506">
        <v>1</v>
      </c>
      <c r="E455" s="323" t="s">
        <v>13</v>
      </c>
      <c r="F455" s="506"/>
      <c r="G455" s="513">
        <f t="shared" si="77"/>
        <v>0</v>
      </c>
      <c r="H455" s="592"/>
      <c r="I455" s="645"/>
    </row>
    <row r="456" spans="2:9">
      <c r="B456" s="605"/>
      <c r="C456" s="523"/>
      <c r="D456" s="506"/>
      <c r="E456" s="537"/>
      <c r="F456" s="506"/>
      <c r="G456" s="513">
        <f t="shared" si="77"/>
        <v>0</v>
      </c>
      <c r="H456" s="592">
        <f>SUM(G450:G455)</f>
        <v>0</v>
      </c>
      <c r="I456" s="645"/>
    </row>
    <row r="457" spans="2:9">
      <c r="B457" s="606">
        <v>40</v>
      </c>
      <c r="C457" s="538" t="s">
        <v>590</v>
      </c>
      <c r="D457" s="506"/>
      <c r="E457" s="537"/>
      <c r="F457" s="506"/>
      <c r="G457" s="513">
        <f t="shared" si="77"/>
        <v>0</v>
      </c>
      <c r="H457" s="592"/>
      <c r="I457" s="645"/>
    </row>
    <row r="458" spans="2:9">
      <c r="B458" s="603">
        <f t="shared" ref="B458:B459" si="79">+B457+0.01</f>
        <v>40.01</v>
      </c>
      <c r="C458" s="523" t="s">
        <v>557</v>
      </c>
      <c r="D458" s="506">
        <v>1</v>
      </c>
      <c r="E458" s="323" t="s">
        <v>13</v>
      </c>
      <c r="F458" s="506"/>
      <c r="G458" s="513">
        <f t="shared" si="77"/>
        <v>0</v>
      </c>
      <c r="H458" s="592"/>
      <c r="I458" s="645"/>
    </row>
    <row r="459" spans="2:9">
      <c r="B459" s="603">
        <f t="shared" si="79"/>
        <v>40.019999999999996</v>
      </c>
      <c r="C459" s="523" t="s">
        <v>558</v>
      </c>
      <c r="D459" s="506">
        <v>1</v>
      </c>
      <c r="E459" s="323" t="s">
        <v>13</v>
      </c>
      <c r="F459" s="506"/>
      <c r="G459" s="513">
        <f t="shared" si="77"/>
        <v>0</v>
      </c>
      <c r="H459" s="592"/>
      <c r="I459" s="645"/>
    </row>
    <row r="460" spans="2:9">
      <c r="B460" s="605"/>
      <c r="C460" s="523"/>
      <c r="D460" s="506"/>
      <c r="E460" s="537"/>
      <c r="F460" s="506"/>
      <c r="G460" s="513">
        <f t="shared" si="77"/>
        <v>0</v>
      </c>
      <c r="H460" s="592">
        <f>SUM(G458:G459)</f>
        <v>0</v>
      </c>
      <c r="I460" s="645"/>
    </row>
    <row r="461" spans="2:9">
      <c r="B461" s="606"/>
      <c r="C461" s="538" t="s">
        <v>591</v>
      </c>
      <c r="D461" s="506"/>
      <c r="E461" s="537"/>
      <c r="F461" s="506"/>
      <c r="G461" s="513">
        <f t="shared" si="77"/>
        <v>0</v>
      </c>
      <c r="H461" s="592"/>
      <c r="I461" s="645"/>
    </row>
    <row r="462" spans="2:9">
      <c r="B462" s="606">
        <v>41</v>
      </c>
      <c r="C462" s="538" t="s">
        <v>592</v>
      </c>
      <c r="D462" s="506"/>
      <c r="E462" s="537"/>
      <c r="F462" s="506"/>
      <c r="G462" s="513">
        <f t="shared" si="77"/>
        <v>0</v>
      </c>
      <c r="H462" s="592"/>
      <c r="I462" s="645"/>
    </row>
    <row r="463" spans="2:9" ht="37.5">
      <c r="B463" s="603">
        <f t="shared" ref="B463:B464" si="80">+B462+0.01</f>
        <v>41.01</v>
      </c>
      <c r="C463" s="523" t="s">
        <v>1790</v>
      </c>
      <c r="D463" s="506">
        <v>13</v>
      </c>
      <c r="E463" s="323" t="s">
        <v>13</v>
      </c>
      <c r="F463" s="506"/>
      <c r="G463" s="513">
        <f t="shared" si="77"/>
        <v>0</v>
      </c>
      <c r="H463" s="592"/>
      <c r="I463" s="645"/>
    </row>
    <row r="464" spans="2:9">
      <c r="B464" s="603">
        <f t="shared" si="80"/>
        <v>41.019999999999996</v>
      </c>
      <c r="C464" s="523" t="s">
        <v>593</v>
      </c>
      <c r="D464" s="506">
        <v>2</v>
      </c>
      <c r="E464" s="323" t="s">
        <v>13</v>
      </c>
      <c r="F464" s="506"/>
      <c r="G464" s="513">
        <f t="shared" si="77"/>
        <v>0</v>
      </c>
      <c r="H464" s="592"/>
      <c r="I464" s="645"/>
    </row>
    <row r="465" spans="2:9">
      <c r="B465" s="605"/>
      <c r="C465" s="523"/>
      <c r="D465" s="506"/>
      <c r="E465" s="537"/>
      <c r="F465" s="506"/>
      <c r="G465" s="513">
        <f t="shared" si="77"/>
        <v>0</v>
      </c>
      <c r="H465" s="592">
        <f>SUM(G463:G464)</f>
        <v>0</v>
      </c>
      <c r="I465" s="645"/>
    </row>
    <row r="466" spans="2:9" ht="37.5">
      <c r="B466" s="606">
        <v>42</v>
      </c>
      <c r="C466" s="538" t="s">
        <v>594</v>
      </c>
      <c r="D466" s="506"/>
      <c r="E466" s="537"/>
      <c r="F466" s="506"/>
      <c r="G466" s="513">
        <f t="shared" si="77"/>
        <v>0</v>
      </c>
      <c r="H466" s="592"/>
      <c r="I466" s="645"/>
    </row>
    <row r="467" spans="2:9" ht="37.5">
      <c r="B467" s="603">
        <f t="shared" ref="B467:B472" si="81">+B466+0.01</f>
        <v>42.01</v>
      </c>
      <c r="C467" s="523" t="s">
        <v>1790</v>
      </c>
      <c r="D467" s="506">
        <v>1</v>
      </c>
      <c r="E467" s="323" t="s">
        <v>13</v>
      </c>
      <c r="F467" s="506"/>
      <c r="G467" s="513">
        <f t="shared" si="77"/>
        <v>0</v>
      </c>
      <c r="H467" s="592"/>
      <c r="I467" s="645"/>
    </row>
    <row r="468" spans="2:9">
      <c r="B468" s="603">
        <f t="shared" si="81"/>
        <v>42.019999999999996</v>
      </c>
      <c r="C468" s="523" t="s">
        <v>557</v>
      </c>
      <c r="D468" s="506">
        <v>1</v>
      </c>
      <c r="E468" s="323" t="s">
        <v>13</v>
      </c>
      <c r="F468" s="506"/>
      <c r="G468" s="513">
        <f t="shared" si="77"/>
        <v>0</v>
      </c>
      <c r="H468" s="592"/>
      <c r="I468" s="645"/>
    </row>
    <row r="469" spans="2:9">
      <c r="B469" s="603">
        <f t="shared" si="81"/>
        <v>42.029999999999994</v>
      </c>
      <c r="C469" s="523" t="s">
        <v>558</v>
      </c>
      <c r="D469" s="506">
        <v>2</v>
      </c>
      <c r="E469" s="323" t="s">
        <v>13</v>
      </c>
      <c r="F469" s="506"/>
      <c r="G469" s="513">
        <f t="shared" si="77"/>
        <v>0</v>
      </c>
      <c r="H469" s="592"/>
      <c r="I469" s="645"/>
    </row>
    <row r="470" spans="2:9">
      <c r="B470" s="603">
        <f t="shared" si="81"/>
        <v>42.039999999999992</v>
      </c>
      <c r="C470" s="523" t="s">
        <v>559</v>
      </c>
      <c r="D470" s="506">
        <v>4</v>
      </c>
      <c r="E470" s="323" t="s">
        <v>13</v>
      </c>
      <c r="F470" s="506"/>
      <c r="G470" s="513">
        <f t="shared" si="77"/>
        <v>0</v>
      </c>
      <c r="H470" s="592"/>
      <c r="I470" s="645"/>
    </row>
    <row r="471" spans="2:9">
      <c r="B471" s="603">
        <f t="shared" si="81"/>
        <v>42.04999999999999</v>
      </c>
      <c r="C471" s="523" t="s">
        <v>560</v>
      </c>
      <c r="D471" s="506">
        <v>3</v>
      </c>
      <c r="E471" s="323" t="s">
        <v>13</v>
      </c>
      <c r="F471" s="506"/>
      <c r="G471" s="513">
        <f t="shared" si="77"/>
        <v>0</v>
      </c>
      <c r="H471" s="592"/>
      <c r="I471" s="645"/>
    </row>
    <row r="472" spans="2:9">
      <c r="B472" s="603">
        <f t="shared" si="81"/>
        <v>42.059999999999988</v>
      </c>
      <c r="C472" s="523" t="s">
        <v>561</v>
      </c>
      <c r="D472" s="506">
        <v>3</v>
      </c>
      <c r="E472" s="323" t="s">
        <v>13</v>
      </c>
      <c r="F472" s="506"/>
      <c r="G472" s="513">
        <f t="shared" si="77"/>
        <v>0</v>
      </c>
      <c r="H472" s="592"/>
      <c r="I472" s="645"/>
    </row>
    <row r="473" spans="2:9">
      <c r="B473" s="605"/>
      <c r="C473" s="523"/>
      <c r="D473" s="506"/>
      <c r="E473" s="537"/>
      <c r="F473" s="506"/>
      <c r="G473" s="513">
        <f t="shared" si="77"/>
        <v>0</v>
      </c>
      <c r="H473" s="592">
        <f>SUM(G467:G472)</f>
        <v>0</v>
      </c>
      <c r="I473" s="645"/>
    </row>
    <row r="474" spans="2:9">
      <c r="B474" s="606">
        <v>43</v>
      </c>
      <c r="C474" s="538" t="s">
        <v>595</v>
      </c>
      <c r="D474" s="506"/>
      <c r="E474" s="537"/>
      <c r="F474" s="506"/>
      <c r="G474" s="513">
        <f t="shared" si="77"/>
        <v>0</v>
      </c>
      <c r="H474" s="592"/>
      <c r="I474" s="645"/>
    </row>
    <row r="475" spans="2:9" ht="37.5">
      <c r="B475" s="603">
        <f t="shared" ref="B475:B478" si="82">+B474+0.01</f>
        <v>43.01</v>
      </c>
      <c r="C475" s="523" t="s">
        <v>1790</v>
      </c>
      <c r="D475" s="506">
        <v>3</v>
      </c>
      <c r="E475" s="323" t="s">
        <v>13</v>
      </c>
      <c r="F475" s="506"/>
      <c r="G475" s="513">
        <f t="shared" si="77"/>
        <v>0</v>
      </c>
      <c r="H475" s="592"/>
      <c r="I475" s="645"/>
    </row>
    <row r="476" spans="2:9">
      <c r="B476" s="603">
        <f t="shared" si="82"/>
        <v>43.019999999999996</v>
      </c>
      <c r="C476" s="523" t="s">
        <v>557</v>
      </c>
      <c r="D476" s="506">
        <v>1</v>
      </c>
      <c r="E476" s="323" t="s">
        <v>13</v>
      </c>
      <c r="F476" s="506"/>
      <c r="G476" s="513">
        <f t="shared" si="77"/>
        <v>0</v>
      </c>
      <c r="H476" s="592"/>
      <c r="I476" s="645"/>
    </row>
    <row r="477" spans="2:9">
      <c r="B477" s="603">
        <f t="shared" si="82"/>
        <v>43.029999999999994</v>
      </c>
      <c r="C477" s="523" t="s">
        <v>558</v>
      </c>
      <c r="D477" s="506">
        <v>2</v>
      </c>
      <c r="E477" s="323" t="s">
        <v>13</v>
      </c>
      <c r="F477" s="506"/>
      <c r="G477" s="513">
        <f t="shared" si="77"/>
        <v>0</v>
      </c>
      <c r="H477" s="592"/>
      <c r="I477" s="645"/>
    </row>
    <row r="478" spans="2:9">
      <c r="B478" s="603">
        <f t="shared" si="82"/>
        <v>43.039999999999992</v>
      </c>
      <c r="C478" s="523" t="s">
        <v>562</v>
      </c>
      <c r="D478" s="506">
        <v>1</v>
      </c>
      <c r="E478" s="323" t="s">
        <v>13</v>
      </c>
      <c r="F478" s="506"/>
      <c r="G478" s="513">
        <f t="shared" si="77"/>
        <v>0</v>
      </c>
      <c r="H478" s="592"/>
      <c r="I478" s="645"/>
    </row>
    <row r="479" spans="2:9">
      <c r="B479" s="605"/>
      <c r="C479" s="523"/>
      <c r="D479" s="506"/>
      <c r="E479" s="537"/>
      <c r="F479" s="506"/>
      <c r="G479" s="513">
        <f t="shared" si="77"/>
        <v>0</v>
      </c>
      <c r="H479" s="592">
        <f>SUM(G475:G478)</f>
        <v>0</v>
      </c>
      <c r="I479" s="645"/>
    </row>
    <row r="480" spans="2:9">
      <c r="B480" s="606">
        <v>44</v>
      </c>
      <c r="C480" s="538" t="s">
        <v>596</v>
      </c>
      <c r="D480" s="506"/>
      <c r="E480" s="537"/>
      <c r="F480" s="506"/>
      <c r="G480" s="513">
        <f t="shared" si="77"/>
        <v>0</v>
      </c>
      <c r="H480" s="592"/>
      <c r="I480" s="645"/>
    </row>
    <row r="481" spans="2:9" ht="37.5">
      <c r="B481" s="603">
        <f t="shared" ref="B481:B487" si="83">+B480+0.01</f>
        <v>44.01</v>
      </c>
      <c r="C481" s="523" t="s">
        <v>1790</v>
      </c>
      <c r="D481" s="506">
        <v>2</v>
      </c>
      <c r="E481" s="323" t="s">
        <v>13</v>
      </c>
      <c r="F481" s="506"/>
      <c r="G481" s="513">
        <f t="shared" si="77"/>
        <v>0</v>
      </c>
      <c r="H481" s="592"/>
      <c r="I481" s="645"/>
    </row>
    <row r="482" spans="2:9">
      <c r="B482" s="603">
        <f t="shared" si="83"/>
        <v>44.019999999999996</v>
      </c>
      <c r="C482" s="523" t="s">
        <v>558</v>
      </c>
      <c r="D482" s="506">
        <v>1</v>
      </c>
      <c r="E482" s="323" t="s">
        <v>13</v>
      </c>
      <c r="F482" s="506"/>
      <c r="G482" s="513">
        <f t="shared" si="77"/>
        <v>0</v>
      </c>
      <c r="H482" s="592"/>
      <c r="I482" s="645"/>
    </row>
    <row r="483" spans="2:9">
      <c r="B483" s="603">
        <f t="shared" si="83"/>
        <v>44.029999999999994</v>
      </c>
      <c r="C483" s="523" t="s">
        <v>1107</v>
      </c>
      <c r="D483" s="506">
        <v>2</v>
      </c>
      <c r="E483" s="323" t="s">
        <v>13</v>
      </c>
      <c r="F483" s="506"/>
      <c r="G483" s="513">
        <f t="shared" si="77"/>
        <v>0</v>
      </c>
      <c r="H483" s="592"/>
      <c r="I483" s="645"/>
    </row>
    <row r="484" spans="2:9">
      <c r="B484" s="603">
        <f t="shared" si="83"/>
        <v>44.039999999999992</v>
      </c>
      <c r="C484" s="523" t="s">
        <v>1109</v>
      </c>
      <c r="D484" s="506">
        <v>2</v>
      </c>
      <c r="E484" s="323" t="s">
        <v>13</v>
      </c>
      <c r="F484" s="506"/>
      <c r="G484" s="513">
        <f t="shared" si="77"/>
        <v>0</v>
      </c>
      <c r="H484" s="592"/>
      <c r="I484" s="645"/>
    </row>
    <row r="485" spans="2:9">
      <c r="B485" s="603">
        <f t="shared" si="83"/>
        <v>44.04999999999999</v>
      </c>
      <c r="C485" s="523" t="s">
        <v>1110</v>
      </c>
      <c r="D485" s="506">
        <v>1</v>
      </c>
      <c r="E485" s="323" t="s">
        <v>13</v>
      </c>
      <c r="F485" s="506"/>
      <c r="G485" s="513">
        <f t="shared" si="77"/>
        <v>0</v>
      </c>
      <c r="H485" s="592"/>
      <c r="I485" s="645"/>
    </row>
    <row r="486" spans="2:9">
      <c r="B486" s="603">
        <f t="shared" si="83"/>
        <v>44.059999999999988</v>
      </c>
      <c r="C486" s="523" t="s">
        <v>561</v>
      </c>
      <c r="D486" s="506">
        <v>1</v>
      </c>
      <c r="E486" s="323" t="s">
        <v>13</v>
      </c>
      <c r="F486" s="506"/>
      <c r="G486" s="513">
        <f t="shared" si="77"/>
        <v>0</v>
      </c>
      <c r="H486" s="592"/>
      <c r="I486" s="645"/>
    </row>
    <row r="487" spans="2:9">
      <c r="B487" s="603">
        <f t="shared" si="83"/>
        <v>44.069999999999986</v>
      </c>
      <c r="C487" s="523" t="s">
        <v>1748</v>
      </c>
      <c r="D487" s="506">
        <v>1</v>
      </c>
      <c r="E487" s="323" t="s">
        <v>13</v>
      </c>
      <c r="F487" s="506"/>
      <c r="G487" s="513">
        <f t="shared" si="77"/>
        <v>0</v>
      </c>
      <c r="H487" s="592"/>
      <c r="I487" s="645"/>
    </row>
    <row r="488" spans="2:9">
      <c r="B488" s="605"/>
      <c r="C488" s="523"/>
      <c r="D488" s="506"/>
      <c r="E488" s="537"/>
      <c r="F488" s="506"/>
      <c r="G488" s="513">
        <f t="shared" si="77"/>
        <v>0</v>
      </c>
      <c r="H488" s="592">
        <f>SUM(G481:G487)</f>
        <v>0</v>
      </c>
      <c r="I488" s="645"/>
    </row>
    <row r="489" spans="2:9">
      <c r="B489" s="606">
        <v>45</v>
      </c>
      <c r="C489" s="538" t="s">
        <v>597</v>
      </c>
      <c r="D489" s="506"/>
      <c r="E489" s="537"/>
      <c r="F489" s="506"/>
      <c r="G489" s="513">
        <f t="shared" si="77"/>
        <v>0</v>
      </c>
      <c r="H489" s="592"/>
      <c r="I489" s="645"/>
    </row>
    <row r="490" spans="2:9" ht="37.5">
      <c r="B490" s="603">
        <f t="shared" ref="B490:B496" si="84">+B489+0.01</f>
        <v>45.01</v>
      </c>
      <c r="C490" s="523" t="s">
        <v>1790</v>
      </c>
      <c r="D490" s="506">
        <v>2</v>
      </c>
      <c r="E490" s="323" t="s">
        <v>13</v>
      </c>
      <c r="F490" s="506"/>
      <c r="G490" s="513">
        <f t="shared" si="77"/>
        <v>0</v>
      </c>
      <c r="H490" s="592"/>
      <c r="I490" s="645"/>
    </row>
    <row r="491" spans="2:9">
      <c r="B491" s="603">
        <f t="shared" si="84"/>
        <v>45.019999999999996</v>
      </c>
      <c r="C491" s="523" t="s">
        <v>558</v>
      </c>
      <c r="D491" s="506">
        <v>1</v>
      </c>
      <c r="E491" s="323" t="s">
        <v>13</v>
      </c>
      <c r="F491" s="506"/>
      <c r="G491" s="513">
        <f t="shared" si="77"/>
        <v>0</v>
      </c>
      <c r="H491" s="592"/>
      <c r="I491" s="645"/>
    </row>
    <row r="492" spans="2:9">
      <c r="B492" s="603">
        <f t="shared" si="84"/>
        <v>45.029999999999994</v>
      </c>
      <c r="C492" s="523" t="s">
        <v>1107</v>
      </c>
      <c r="D492" s="506">
        <v>2</v>
      </c>
      <c r="E492" s="323" t="s">
        <v>13</v>
      </c>
      <c r="F492" s="506"/>
      <c r="G492" s="513">
        <f t="shared" si="77"/>
        <v>0</v>
      </c>
      <c r="H492" s="592"/>
      <c r="I492" s="645"/>
    </row>
    <row r="493" spans="2:9">
      <c r="B493" s="603">
        <f t="shared" si="84"/>
        <v>45.039999999999992</v>
      </c>
      <c r="C493" s="523" t="s">
        <v>1109</v>
      </c>
      <c r="D493" s="506">
        <v>4</v>
      </c>
      <c r="E493" s="323" t="s">
        <v>13</v>
      </c>
      <c r="F493" s="506"/>
      <c r="G493" s="513">
        <f t="shared" si="77"/>
        <v>0</v>
      </c>
      <c r="H493" s="592"/>
      <c r="I493" s="645"/>
    </row>
    <row r="494" spans="2:9">
      <c r="B494" s="603">
        <f t="shared" si="84"/>
        <v>45.04999999999999</v>
      </c>
      <c r="C494" s="523" t="s">
        <v>1110</v>
      </c>
      <c r="D494" s="506">
        <v>1</v>
      </c>
      <c r="E494" s="323" t="s">
        <v>13</v>
      </c>
      <c r="F494" s="506"/>
      <c r="G494" s="513">
        <f t="shared" si="77"/>
        <v>0</v>
      </c>
      <c r="H494" s="592"/>
      <c r="I494" s="645"/>
    </row>
    <row r="495" spans="2:9">
      <c r="B495" s="603">
        <f t="shared" si="84"/>
        <v>45.059999999999988</v>
      </c>
      <c r="C495" s="523" t="s">
        <v>561</v>
      </c>
      <c r="D495" s="506">
        <v>1</v>
      </c>
      <c r="E495" s="323" t="s">
        <v>13</v>
      </c>
      <c r="F495" s="506"/>
      <c r="G495" s="513">
        <f t="shared" si="77"/>
        <v>0</v>
      </c>
      <c r="H495" s="592"/>
      <c r="I495" s="645"/>
    </row>
    <row r="496" spans="2:9">
      <c r="B496" s="603">
        <f t="shared" si="84"/>
        <v>45.069999999999986</v>
      </c>
      <c r="C496" s="523" t="s">
        <v>1748</v>
      </c>
      <c r="D496" s="506">
        <v>1</v>
      </c>
      <c r="E496" s="323" t="s">
        <v>13</v>
      </c>
      <c r="F496" s="506"/>
      <c r="G496" s="513">
        <f t="shared" si="77"/>
        <v>0</v>
      </c>
      <c r="H496" s="592"/>
      <c r="I496" s="645"/>
    </row>
    <row r="497" spans="2:9">
      <c r="B497" s="605"/>
      <c r="C497" s="523"/>
      <c r="D497" s="506"/>
      <c r="E497" s="537"/>
      <c r="F497" s="506"/>
      <c r="G497" s="513">
        <f t="shared" si="77"/>
        <v>0</v>
      </c>
      <c r="H497" s="592">
        <f>SUM(G490:G496)</f>
        <v>0</v>
      </c>
      <c r="I497" s="645"/>
    </row>
    <row r="498" spans="2:9">
      <c r="B498" s="606">
        <v>46</v>
      </c>
      <c r="C498" s="538" t="s">
        <v>598</v>
      </c>
      <c r="D498" s="506"/>
      <c r="E498" s="537"/>
      <c r="F498" s="506"/>
      <c r="G498" s="513">
        <f t="shared" si="77"/>
        <v>0</v>
      </c>
      <c r="H498" s="592"/>
      <c r="I498" s="645"/>
    </row>
    <row r="499" spans="2:9" ht="37.5">
      <c r="B499" s="603">
        <f t="shared" ref="B499:B506" si="85">+B498+0.01</f>
        <v>46.01</v>
      </c>
      <c r="C499" s="523" t="s">
        <v>1790</v>
      </c>
      <c r="D499" s="506">
        <v>1</v>
      </c>
      <c r="E499" s="323" t="s">
        <v>13</v>
      </c>
      <c r="F499" s="506"/>
      <c r="G499" s="513">
        <f t="shared" si="77"/>
        <v>0</v>
      </c>
      <c r="H499" s="592"/>
      <c r="I499" s="645"/>
    </row>
    <row r="500" spans="2:9">
      <c r="B500" s="603">
        <f t="shared" si="85"/>
        <v>46.019999999999996</v>
      </c>
      <c r="C500" s="523" t="s">
        <v>557</v>
      </c>
      <c r="D500" s="506">
        <v>1</v>
      </c>
      <c r="E500" s="323" t="s">
        <v>13</v>
      </c>
      <c r="F500" s="506"/>
      <c r="G500" s="513">
        <f t="shared" si="77"/>
        <v>0</v>
      </c>
      <c r="H500" s="592"/>
      <c r="I500" s="645"/>
    </row>
    <row r="501" spans="2:9">
      <c r="B501" s="603">
        <f t="shared" si="85"/>
        <v>46.029999999999994</v>
      </c>
      <c r="C501" s="523" t="s">
        <v>558</v>
      </c>
      <c r="D501" s="506">
        <v>2</v>
      </c>
      <c r="E501" s="323" t="s">
        <v>13</v>
      </c>
      <c r="F501" s="506"/>
      <c r="G501" s="513">
        <f t="shared" si="77"/>
        <v>0</v>
      </c>
      <c r="H501" s="592"/>
      <c r="I501" s="645"/>
    </row>
    <row r="502" spans="2:9">
      <c r="B502" s="603">
        <f t="shared" si="85"/>
        <v>46.039999999999992</v>
      </c>
      <c r="C502" s="523" t="s">
        <v>1107</v>
      </c>
      <c r="D502" s="506">
        <v>2</v>
      </c>
      <c r="E502" s="323" t="s">
        <v>13</v>
      </c>
      <c r="F502" s="506"/>
      <c r="G502" s="513">
        <f t="shared" si="77"/>
        <v>0</v>
      </c>
      <c r="H502" s="592"/>
      <c r="I502" s="645"/>
    </row>
    <row r="503" spans="2:9">
      <c r="B503" s="603">
        <f t="shared" si="85"/>
        <v>46.04999999999999</v>
      </c>
      <c r="C503" s="523" t="s">
        <v>1109</v>
      </c>
      <c r="D503" s="506">
        <v>4</v>
      </c>
      <c r="E503" s="323" t="s">
        <v>13</v>
      </c>
      <c r="F503" s="506"/>
      <c r="G503" s="513">
        <f t="shared" si="77"/>
        <v>0</v>
      </c>
      <c r="H503" s="592"/>
      <c r="I503" s="645"/>
    </row>
    <row r="504" spans="2:9">
      <c r="B504" s="603">
        <f t="shared" si="85"/>
        <v>46.059999999999988</v>
      </c>
      <c r="C504" s="523" t="s">
        <v>1110</v>
      </c>
      <c r="D504" s="506">
        <v>1</v>
      </c>
      <c r="E504" s="323" t="s">
        <v>13</v>
      </c>
      <c r="F504" s="506"/>
      <c r="G504" s="513">
        <f t="shared" si="77"/>
        <v>0</v>
      </c>
      <c r="H504" s="592"/>
      <c r="I504" s="645"/>
    </row>
    <row r="505" spans="2:9">
      <c r="B505" s="603">
        <f t="shared" si="85"/>
        <v>46.069999999999986</v>
      </c>
      <c r="C505" s="523" t="s">
        <v>561</v>
      </c>
      <c r="D505" s="506">
        <v>1</v>
      </c>
      <c r="E505" s="323" t="s">
        <v>13</v>
      </c>
      <c r="F505" s="506"/>
      <c r="G505" s="513">
        <f t="shared" si="77"/>
        <v>0</v>
      </c>
      <c r="H505" s="592"/>
      <c r="I505" s="645"/>
    </row>
    <row r="506" spans="2:9">
      <c r="B506" s="603">
        <f t="shared" si="85"/>
        <v>46.079999999999984</v>
      </c>
      <c r="C506" s="523" t="s">
        <v>1748</v>
      </c>
      <c r="D506" s="506">
        <v>1</v>
      </c>
      <c r="E506" s="323" t="s">
        <v>13</v>
      </c>
      <c r="F506" s="506"/>
      <c r="G506" s="513">
        <f t="shared" si="77"/>
        <v>0</v>
      </c>
      <c r="H506" s="592"/>
      <c r="I506" s="645"/>
    </row>
    <row r="507" spans="2:9">
      <c r="B507" s="605"/>
      <c r="C507" s="523"/>
      <c r="D507" s="506"/>
      <c r="E507" s="537"/>
      <c r="F507" s="506"/>
      <c r="G507" s="513">
        <f t="shared" si="77"/>
        <v>0</v>
      </c>
      <c r="H507" s="592">
        <f>SUM(G499:G506)</f>
        <v>0</v>
      </c>
      <c r="I507" s="645"/>
    </row>
    <row r="508" spans="2:9">
      <c r="B508" s="606"/>
      <c r="C508" s="538" t="s">
        <v>599</v>
      </c>
      <c r="D508" s="506"/>
      <c r="E508" s="537"/>
      <c r="F508" s="506"/>
      <c r="G508" s="513">
        <f t="shared" si="77"/>
        <v>0</v>
      </c>
      <c r="H508" s="592"/>
      <c r="I508" s="645"/>
    </row>
    <row r="509" spans="2:9" ht="37.5">
      <c r="B509" s="606">
        <v>47</v>
      </c>
      <c r="C509" s="538" t="s">
        <v>600</v>
      </c>
      <c r="D509" s="506"/>
      <c r="E509" s="537"/>
      <c r="F509" s="506"/>
      <c r="G509" s="513">
        <f t="shared" ref="G509:G572" si="86">ROUND(F509*D509,2)</f>
        <v>0</v>
      </c>
      <c r="H509" s="592"/>
      <c r="I509" s="645"/>
    </row>
    <row r="510" spans="2:9" ht="37.5">
      <c r="B510" s="603">
        <f t="shared" ref="B510:B518" si="87">+B509+0.01</f>
        <v>47.01</v>
      </c>
      <c r="C510" s="523" t="s">
        <v>1790</v>
      </c>
      <c r="D510" s="506">
        <v>5</v>
      </c>
      <c r="E510" s="323" t="s">
        <v>13</v>
      </c>
      <c r="F510" s="506"/>
      <c r="G510" s="513">
        <f t="shared" si="86"/>
        <v>0</v>
      </c>
      <c r="H510" s="592"/>
      <c r="I510" s="645"/>
    </row>
    <row r="511" spans="2:9">
      <c r="B511" s="603">
        <f t="shared" si="87"/>
        <v>47.019999999999996</v>
      </c>
      <c r="C511" s="523" t="s">
        <v>557</v>
      </c>
      <c r="D511" s="506">
        <v>2</v>
      </c>
      <c r="E511" s="323" t="s">
        <v>13</v>
      </c>
      <c r="F511" s="506"/>
      <c r="G511" s="513">
        <f t="shared" si="86"/>
        <v>0</v>
      </c>
      <c r="H511" s="592"/>
      <c r="I511" s="645"/>
    </row>
    <row r="512" spans="2:9">
      <c r="B512" s="603">
        <f t="shared" si="87"/>
        <v>47.029999999999994</v>
      </c>
      <c r="C512" s="523" t="s">
        <v>558</v>
      </c>
      <c r="D512" s="506">
        <v>4</v>
      </c>
      <c r="E512" s="323" t="s">
        <v>13</v>
      </c>
      <c r="F512" s="506"/>
      <c r="G512" s="513">
        <f t="shared" si="86"/>
        <v>0</v>
      </c>
      <c r="H512" s="592"/>
      <c r="I512" s="645"/>
    </row>
    <row r="513" spans="2:9">
      <c r="B513" s="603">
        <f t="shared" si="87"/>
        <v>47.039999999999992</v>
      </c>
      <c r="C513" s="523" t="s">
        <v>1113</v>
      </c>
      <c r="D513" s="506">
        <v>7</v>
      </c>
      <c r="E513" s="323" t="s">
        <v>13</v>
      </c>
      <c r="F513" s="506"/>
      <c r="G513" s="513">
        <f t="shared" si="86"/>
        <v>0</v>
      </c>
      <c r="H513" s="592"/>
      <c r="I513" s="645"/>
    </row>
    <row r="514" spans="2:9">
      <c r="B514" s="603">
        <f t="shared" si="87"/>
        <v>47.04999999999999</v>
      </c>
      <c r="C514" s="523" t="s">
        <v>1114</v>
      </c>
      <c r="D514" s="506">
        <v>1</v>
      </c>
      <c r="E514" s="323" t="s">
        <v>13</v>
      </c>
      <c r="F514" s="506"/>
      <c r="G514" s="513">
        <f t="shared" si="86"/>
        <v>0</v>
      </c>
      <c r="H514" s="592"/>
      <c r="I514" s="645"/>
    </row>
    <row r="515" spans="2:9">
      <c r="B515" s="603">
        <f t="shared" si="87"/>
        <v>47.059999999999988</v>
      </c>
      <c r="C515" s="523" t="s">
        <v>1110</v>
      </c>
      <c r="D515" s="506">
        <v>3</v>
      </c>
      <c r="E515" s="323" t="s">
        <v>13</v>
      </c>
      <c r="F515" s="506"/>
      <c r="G515" s="513">
        <f t="shared" si="86"/>
        <v>0</v>
      </c>
      <c r="H515" s="592"/>
      <c r="I515" s="645"/>
    </row>
    <row r="516" spans="2:9">
      <c r="B516" s="603">
        <f t="shared" si="87"/>
        <v>47.069999999999986</v>
      </c>
      <c r="C516" s="523" t="s">
        <v>1115</v>
      </c>
      <c r="D516" s="506">
        <v>1</v>
      </c>
      <c r="E516" s="323" t="s">
        <v>13</v>
      </c>
      <c r="F516" s="506"/>
      <c r="G516" s="513">
        <f t="shared" si="86"/>
        <v>0</v>
      </c>
      <c r="H516" s="592"/>
      <c r="I516" s="645"/>
    </row>
    <row r="517" spans="2:9">
      <c r="B517" s="603">
        <f t="shared" si="87"/>
        <v>47.079999999999984</v>
      </c>
      <c r="C517" s="523" t="s">
        <v>561</v>
      </c>
      <c r="D517" s="506">
        <v>4</v>
      </c>
      <c r="E517" s="323" t="s">
        <v>13</v>
      </c>
      <c r="F517" s="506"/>
      <c r="G517" s="513">
        <f t="shared" si="86"/>
        <v>0</v>
      </c>
      <c r="H517" s="592"/>
      <c r="I517" s="645"/>
    </row>
    <row r="518" spans="2:9">
      <c r="B518" s="603">
        <f t="shared" si="87"/>
        <v>47.089999999999982</v>
      </c>
      <c r="C518" s="523" t="s">
        <v>1749</v>
      </c>
      <c r="D518" s="506">
        <v>2</v>
      </c>
      <c r="E518" s="323" t="s">
        <v>13</v>
      </c>
      <c r="F518" s="506"/>
      <c r="G518" s="513">
        <f t="shared" si="86"/>
        <v>0</v>
      </c>
      <c r="H518" s="592"/>
      <c r="I518" s="645"/>
    </row>
    <row r="519" spans="2:9">
      <c r="B519" s="605"/>
      <c r="C519" s="523"/>
      <c r="D519" s="506"/>
      <c r="E519" s="537"/>
      <c r="F519" s="506"/>
      <c r="G519" s="513">
        <f t="shared" si="86"/>
        <v>0</v>
      </c>
      <c r="H519" s="592">
        <f>SUM(G510:G518)</f>
        <v>0</v>
      </c>
      <c r="I519" s="645"/>
    </row>
    <row r="520" spans="2:9">
      <c r="B520" s="606">
        <v>48</v>
      </c>
      <c r="C520" s="538" t="s">
        <v>602</v>
      </c>
      <c r="D520" s="506"/>
      <c r="E520" s="537"/>
      <c r="F520" s="506"/>
      <c r="G520" s="513">
        <f t="shared" si="86"/>
        <v>0</v>
      </c>
      <c r="H520" s="592"/>
      <c r="I520" s="645"/>
    </row>
    <row r="521" spans="2:9" ht="37.5">
      <c r="B521" s="603">
        <f t="shared" ref="B521:B527" si="88">+B520+0.01</f>
        <v>48.01</v>
      </c>
      <c r="C521" s="523" t="s">
        <v>1790</v>
      </c>
      <c r="D521" s="506">
        <v>2</v>
      </c>
      <c r="E521" s="323" t="s">
        <v>13</v>
      </c>
      <c r="F521" s="506"/>
      <c r="G521" s="513">
        <f t="shared" si="86"/>
        <v>0</v>
      </c>
      <c r="H521" s="592"/>
      <c r="I521" s="645"/>
    </row>
    <row r="522" spans="2:9">
      <c r="B522" s="603">
        <f t="shared" si="88"/>
        <v>48.019999999999996</v>
      </c>
      <c r="C522" s="523" t="s">
        <v>557</v>
      </c>
      <c r="D522" s="506">
        <v>2</v>
      </c>
      <c r="E522" s="323" t="s">
        <v>13</v>
      </c>
      <c r="F522" s="506"/>
      <c r="G522" s="513">
        <f t="shared" si="86"/>
        <v>0</v>
      </c>
      <c r="H522" s="592"/>
      <c r="I522" s="645"/>
    </row>
    <row r="523" spans="2:9">
      <c r="B523" s="603">
        <f t="shared" si="88"/>
        <v>48.029999999999994</v>
      </c>
      <c r="C523" s="523" t="s">
        <v>558</v>
      </c>
      <c r="D523" s="506">
        <v>2</v>
      </c>
      <c r="E523" s="323" t="s">
        <v>13</v>
      </c>
      <c r="F523" s="506"/>
      <c r="G523" s="513">
        <f t="shared" si="86"/>
        <v>0</v>
      </c>
      <c r="H523" s="592"/>
      <c r="I523" s="645"/>
    </row>
    <row r="524" spans="2:9">
      <c r="B524" s="603">
        <f t="shared" si="88"/>
        <v>48.039999999999992</v>
      </c>
      <c r="C524" s="523" t="s">
        <v>559</v>
      </c>
      <c r="D524" s="506">
        <v>4</v>
      </c>
      <c r="E524" s="323" t="s">
        <v>13</v>
      </c>
      <c r="F524" s="506"/>
      <c r="G524" s="513">
        <f t="shared" si="86"/>
        <v>0</v>
      </c>
      <c r="H524" s="592"/>
      <c r="I524" s="645"/>
    </row>
    <row r="525" spans="2:9">
      <c r="B525" s="603">
        <f t="shared" si="88"/>
        <v>48.04999999999999</v>
      </c>
      <c r="C525" s="523" t="s">
        <v>562</v>
      </c>
      <c r="D525" s="506">
        <v>2</v>
      </c>
      <c r="E525" s="323" t="s">
        <v>13</v>
      </c>
      <c r="F525" s="506"/>
      <c r="G525" s="513">
        <f t="shared" si="86"/>
        <v>0</v>
      </c>
      <c r="H525" s="592"/>
      <c r="I525" s="645"/>
    </row>
    <row r="526" spans="2:9">
      <c r="B526" s="603">
        <f t="shared" si="88"/>
        <v>48.059999999999988</v>
      </c>
      <c r="C526" s="523" t="s">
        <v>560</v>
      </c>
      <c r="D526" s="506">
        <v>2</v>
      </c>
      <c r="E526" s="323" t="s">
        <v>13</v>
      </c>
      <c r="F526" s="506"/>
      <c r="G526" s="513">
        <f t="shared" si="86"/>
        <v>0</v>
      </c>
      <c r="H526" s="592"/>
      <c r="I526" s="645"/>
    </row>
    <row r="527" spans="2:9">
      <c r="B527" s="603">
        <f t="shared" si="88"/>
        <v>48.069999999999986</v>
      </c>
      <c r="C527" s="523" t="s">
        <v>561</v>
      </c>
      <c r="D527" s="506">
        <v>2</v>
      </c>
      <c r="E527" s="323" t="s">
        <v>13</v>
      </c>
      <c r="F527" s="506"/>
      <c r="G527" s="513">
        <f t="shared" si="86"/>
        <v>0</v>
      </c>
      <c r="H527" s="592"/>
      <c r="I527" s="645"/>
    </row>
    <row r="528" spans="2:9">
      <c r="B528" s="605"/>
      <c r="C528" s="523"/>
      <c r="D528" s="506"/>
      <c r="E528" s="537"/>
      <c r="F528" s="506"/>
      <c r="G528" s="513">
        <f t="shared" si="86"/>
        <v>0</v>
      </c>
      <c r="H528" s="592">
        <f>SUM(G521:G527)</f>
        <v>0</v>
      </c>
      <c r="I528" s="645"/>
    </row>
    <row r="529" spans="2:9">
      <c r="B529" s="606">
        <v>49</v>
      </c>
      <c r="C529" s="538" t="s">
        <v>603</v>
      </c>
      <c r="D529" s="506"/>
      <c r="E529" s="537"/>
      <c r="F529" s="506"/>
      <c r="G529" s="513">
        <f t="shared" si="86"/>
        <v>0</v>
      </c>
      <c r="H529" s="592"/>
      <c r="I529" s="645"/>
    </row>
    <row r="530" spans="2:9" ht="37.5">
      <c r="B530" s="603">
        <f t="shared" ref="B530:B534" si="89">+B529+0.01</f>
        <v>49.01</v>
      </c>
      <c r="C530" s="523" t="s">
        <v>1790</v>
      </c>
      <c r="D530" s="506">
        <v>1</v>
      </c>
      <c r="E530" s="323" t="s">
        <v>13</v>
      </c>
      <c r="F530" s="506"/>
      <c r="G530" s="513">
        <f t="shared" si="86"/>
        <v>0</v>
      </c>
      <c r="H530" s="592"/>
      <c r="I530" s="645"/>
    </row>
    <row r="531" spans="2:9">
      <c r="B531" s="603">
        <f t="shared" si="89"/>
        <v>49.019999999999996</v>
      </c>
      <c r="C531" s="523" t="s">
        <v>558</v>
      </c>
      <c r="D531" s="506">
        <v>1</v>
      </c>
      <c r="E531" s="323" t="s">
        <v>13</v>
      </c>
      <c r="F531" s="506"/>
      <c r="G531" s="513">
        <f t="shared" si="86"/>
        <v>0</v>
      </c>
      <c r="H531" s="592"/>
      <c r="I531" s="645"/>
    </row>
    <row r="532" spans="2:9">
      <c r="B532" s="603">
        <f t="shared" si="89"/>
        <v>49.029999999999994</v>
      </c>
      <c r="C532" s="523" t="s">
        <v>559</v>
      </c>
      <c r="D532" s="506">
        <v>3</v>
      </c>
      <c r="E532" s="323" t="s">
        <v>13</v>
      </c>
      <c r="F532" s="506"/>
      <c r="G532" s="513">
        <f t="shared" si="86"/>
        <v>0</v>
      </c>
      <c r="H532" s="592"/>
      <c r="I532" s="645"/>
    </row>
    <row r="533" spans="2:9">
      <c r="B533" s="603">
        <f t="shared" si="89"/>
        <v>49.039999999999992</v>
      </c>
      <c r="C533" s="523" t="s">
        <v>560</v>
      </c>
      <c r="D533" s="506">
        <v>3</v>
      </c>
      <c r="E533" s="323" t="s">
        <v>13</v>
      </c>
      <c r="F533" s="506"/>
      <c r="G533" s="513">
        <f t="shared" si="86"/>
        <v>0</v>
      </c>
      <c r="H533" s="592"/>
      <c r="I533" s="645"/>
    </row>
    <row r="534" spans="2:9">
      <c r="B534" s="603">
        <f t="shared" si="89"/>
        <v>49.04999999999999</v>
      </c>
      <c r="C534" s="523" t="s">
        <v>561</v>
      </c>
      <c r="D534" s="506">
        <v>3</v>
      </c>
      <c r="E534" s="323" t="s">
        <v>13</v>
      </c>
      <c r="F534" s="506"/>
      <c r="G534" s="513">
        <f t="shared" si="86"/>
        <v>0</v>
      </c>
      <c r="H534" s="592"/>
      <c r="I534" s="645"/>
    </row>
    <row r="535" spans="2:9">
      <c r="B535" s="605"/>
      <c r="C535" s="523"/>
      <c r="D535" s="506"/>
      <c r="E535" s="537"/>
      <c r="F535" s="506"/>
      <c r="G535" s="513">
        <f t="shared" si="86"/>
        <v>0</v>
      </c>
      <c r="H535" s="592">
        <f>SUM(G530:G534)</f>
        <v>0</v>
      </c>
      <c r="I535" s="645"/>
    </row>
    <row r="536" spans="2:9">
      <c r="B536" s="606"/>
      <c r="C536" s="538" t="s">
        <v>604</v>
      </c>
      <c r="D536" s="506"/>
      <c r="E536" s="537"/>
      <c r="F536" s="506"/>
      <c r="G536" s="513">
        <f t="shared" si="86"/>
        <v>0</v>
      </c>
      <c r="H536" s="592"/>
      <c r="I536" s="645"/>
    </row>
    <row r="537" spans="2:9">
      <c r="B537" s="606">
        <v>50</v>
      </c>
      <c r="C537" s="538" t="s">
        <v>605</v>
      </c>
      <c r="D537" s="506"/>
      <c r="E537" s="537"/>
      <c r="F537" s="506"/>
      <c r="G537" s="513">
        <f t="shared" si="86"/>
        <v>0</v>
      </c>
      <c r="H537" s="592"/>
      <c r="I537" s="645"/>
    </row>
    <row r="538" spans="2:9" ht="37.5">
      <c r="B538" s="603">
        <f t="shared" ref="B538:B542" si="90">+B537+0.01</f>
        <v>50.01</v>
      </c>
      <c r="C538" s="523" t="s">
        <v>1790</v>
      </c>
      <c r="D538" s="506">
        <v>2</v>
      </c>
      <c r="E538" s="323" t="s">
        <v>13</v>
      </c>
      <c r="F538" s="506"/>
      <c r="G538" s="513">
        <f t="shared" si="86"/>
        <v>0</v>
      </c>
      <c r="H538" s="592"/>
      <c r="I538" s="645"/>
    </row>
    <row r="539" spans="2:9">
      <c r="B539" s="603">
        <f t="shared" si="90"/>
        <v>50.019999999999996</v>
      </c>
      <c r="C539" s="523" t="s">
        <v>558</v>
      </c>
      <c r="D539" s="506">
        <v>1</v>
      </c>
      <c r="E539" s="323" t="s">
        <v>13</v>
      </c>
      <c r="F539" s="506"/>
      <c r="G539" s="513">
        <f t="shared" si="86"/>
        <v>0</v>
      </c>
      <c r="H539" s="592"/>
      <c r="I539" s="645"/>
    </row>
    <row r="540" spans="2:9">
      <c r="B540" s="603">
        <f t="shared" si="90"/>
        <v>50.029999999999994</v>
      </c>
      <c r="C540" s="523" t="s">
        <v>559</v>
      </c>
      <c r="D540" s="506">
        <v>4</v>
      </c>
      <c r="E540" s="323" t="s">
        <v>13</v>
      </c>
      <c r="F540" s="506"/>
      <c r="G540" s="513">
        <f t="shared" si="86"/>
        <v>0</v>
      </c>
      <c r="H540" s="592"/>
      <c r="I540" s="645"/>
    </row>
    <row r="541" spans="2:9">
      <c r="B541" s="603">
        <f t="shared" si="90"/>
        <v>50.039999999999992</v>
      </c>
      <c r="C541" s="523" t="s">
        <v>560</v>
      </c>
      <c r="D541" s="506">
        <v>2</v>
      </c>
      <c r="E541" s="323" t="s">
        <v>13</v>
      </c>
      <c r="F541" s="506"/>
      <c r="G541" s="513">
        <f t="shared" si="86"/>
        <v>0</v>
      </c>
      <c r="H541" s="592"/>
      <c r="I541" s="645"/>
    </row>
    <row r="542" spans="2:9">
      <c r="B542" s="603">
        <f t="shared" si="90"/>
        <v>50.04999999999999</v>
      </c>
      <c r="C542" s="523" t="s">
        <v>561</v>
      </c>
      <c r="D542" s="506">
        <v>2</v>
      </c>
      <c r="E542" s="323" t="s">
        <v>13</v>
      </c>
      <c r="F542" s="506"/>
      <c r="G542" s="513">
        <f t="shared" si="86"/>
        <v>0</v>
      </c>
      <c r="H542" s="592"/>
      <c r="I542" s="645"/>
    </row>
    <row r="543" spans="2:9">
      <c r="B543" s="605"/>
      <c r="C543" s="523"/>
      <c r="D543" s="506"/>
      <c r="E543" s="537"/>
      <c r="F543" s="506"/>
      <c r="G543" s="513">
        <f t="shared" si="86"/>
        <v>0</v>
      </c>
      <c r="H543" s="592">
        <f>SUM(G538:G542)</f>
        <v>0</v>
      </c>
      <c r="I543" s="645"/>
    </row>
    <row r="544" spans="2:9">
      <c r="B544" s="606">
        <v>51</v>
      </c>
      <c r="C544" s="538" t="s">
        <v>606</v>
      </c>
      <c r="D544" s="506"/>
      <c r="E544" s="537"/>
      <c r="F544" s="506"/>
      <c r="G544" s="513">
        <f t="shared" si="86"/>
        <v>0</v>
      </c>
      <c r="H544" s="592"/>
      <c r="I544" s="645"/>
    </row>
    <row r="545" spans="2:9" ht="37.5">
      <c r="B545" s="603">
        <f t="shared" ref="B545:B549" si="91">+B544+0.01</f>
        <v>51.01</v>
      </c>
      <c r="C545" s="523" t="s">
        <v>1790</v>
      </c>
      <c r="D545" s="506">
        <v>2</v>
      </c>
      <c r="E545" s="323" t="s">
        <v>13</v>
      </c>
      <c r="F545" s="506"/>
      <c r="G545" s="513">
        <f t="shared" si="86"/>
        <v>0</v>
      </c>
      <c r="H545" s="592"/>
      <c r="I545" s="645"/>
    </row>
    <row r="546" spans="2:9">
      <c r="B546" s="603">
        <f t="shared" si="91"/>
        <v>51.019999999999996</v>
      </c>
      <c r="C546" s="523" t="s">
        <v>558</v>
      </c>
      <c r="D546" s="506">
        <v>2</v>
      </c>
      <c r="E546" s="323" t="s">
        <v>13</v>
      </c>
      <c r="F546" s="506"/>
      <c r="G546" s="513">
        <f t="shared" si="86"/>
        <v>0</v>
      </c>
      <c r="H546" s="592"/>
      <c r="I546" s="645"/>
    </row>
    <row r="547" spans="2:9">
      <c r="B547" s="603">
        <f t="shared" si="91"/>
        <v>51.029999999999994</v>
      </c>
      <c r="C547" s="523" t="s">
        <v>559</v>
      </c>
      <c r="D547" s="506">
        <v>4</v>
      </c>
      <c r="E547" s="323" t="s">
        <v>13</v>
      </c>
      <c r="F547" s="506"/>
      <c r="G547" s="513">
        <f t="shared" si="86"/>
        <v>0</v>
      </c>
      <c r="H547" s="592"/>
      <c r="I547" s="645"/>
    </row>
    <row r="548" spans="2:9">
      <c r="B548" s="603">
        <f t="shared" si="91"/>
        <v>51.039999999999992</v>
      </c>
      <c r="C548" s="523" t="s">
        <v>560</v>
      </c>
      <c r="D548" s="506">
        <v>3</v>
      </c>
      <c r="E548" s="323" t="s">
        <v>13</v>
      </c>
      <c r="F548" s="506"/>
      <c r="G548" s="513">
        <f t="shared" si="86"/>
        <v>0</v>
      </c>
      <c r="H548" s="592"/>
      <c r="I548" s="645"/>
    </row>
    <row r="549" spans="2:9">
      <c r="B549" s="603">
        <f t="shared" si="91"/>
        <v>51.04999999999999</v>
      </c>
      <c r="C549" s="523" t="s">
        <v>561</v>
      </c>
      <c r="D549" s="506">
        <v>3</v>
      </c>
      <c r="E549" s="323" t="s">
        <v>13</v>
      </c>
      <c r="F549" s="506"/>
      <c r="G549" s="513">
        <f t="shared" si="86"/>
        <v>0</v>
      </c>
      <c r="H549" s="592"/>
      <c r="I549" s="645"/>
    </row>
    <row r="550" spans="2:9">
      <c r="B550" s="605"/>
      <c r="C550" s="523"/>
      <c r="D550" s="506"/>
      <c r="E550" s="537"/>
      <c r="F550" s="506"/>
      <c r="G550" s="513">
        <f t="shared" si="86"/>
        <v>0</v>
      </c>
      <c r="H550" s="592">
        <f>SUM(G545:G549)</f>
        <v>0</v>
      </c>
      <c r="I550" s="645"/>
    </row>
    <row r="551" spans="2:9">
      <c r="B551" s="606">
        <v>52</v>
      </c>
      <c r="C551" s="538" t="s">
        <v>607</v>
      </c>
      <c r="D551" s="506"/>
      <c r="E551" s="537"/>
      <c r="F551" s="506"/>
      <c r="G551" s="513">
        <f t="shared" si="86"/>
        <v>0</v>
      </c>
      <c r="H551" s="592"/>
      <c r="I551" s="645"/>
    </row>
    <row r="552" spans="2:9" ht="37.5">
      <c r="B552" s="603">
        <f t="shared" ref="B552:B557" si="92">+B551+0.01</f>
        <v>52.01</v>
      </c>
      <c r="C552" s="523" t="s">
        <v>1790</v>
      </c>
      <c r="D552" s="506">
        <v>1</v>
      </c>
      <c r="E552" s="323" t="s">
        <v>13</v>
      </c>
      <c r="F552" s="506"/>
      <c r="G552" s="513">
        <f t="shared" si="86"/>
        <v>0</v>
      </c>
      <c r="H552" s="592"/>
      <c r="I552" s="645"/>
    </row>
    <row r="553" spans="2:9">
      <c r="B553" s="603">
        <f t="shared" si="92"/>
        <v>52.019999999999996</v>
      </c>
      <c r="C553" s="523" t="s">
        <v>557</v>
      </c>
      <c r="D553" s="506">
        <v>2</v>
      </c>
      <c r="E553" s="323" t="s">
        <v>13</v>
      </c>
      <c r="F553" s="506"/>
      <c r="G553" s="513">
        <f t="shared" si="86"/>
        <v>0</v>
      </c>
      <c r="H553" s="592"/>
      <c r="I553" s="645"/>
    </row>
    <row r="554" spans="2:9">
      <c r="B554" s="603">
        <f t="shared" si="92"/>
        <v>52.029999999999994</v>
      </c>
      <c r="C554" s="523" t="s">
        <v>558</v>
      </c>
      <c r="D554" s="506">
        <v>3</v>
      </c>
      <c r="E554" s="323" t="s">
        <v>13</v>
      </c>
      <c r="F554" s="506"/>
      <c r="G554" s="513">
        <f t="shared" si="86"/>
        <v>0</v>
      </c>
      <c r="H554" s="592"/>
      <c r="I554" s="645"/>
    </row>
    <row r="555" spans="2:9">
      <c r="B555" s="603">
        <f t="shared" si="92"/>
        <v>52.039999999999992</v>
      </c>
      <c r="C555" s="523" t="s">
        <v>559</v>
      </c>
      <c r="D555" s="506">
        <v>2</v>
      </c>
      <c r="E555" s="323" t="s">
        <v>13</v>
      </c>
      <c r="F555" s="506"/>
      <c r="G555" s="513">
        <f t="shared" si="86"/>
        <v>0</v>
      </c>
      <c r="H555" s="592"/>
      <c r="I555" s="645"/>
    </row>
    <row r="556" spans="2:9">
      <c r="B556" s="603">
        <f t="shared" si="92"/>
        <v>52.04999999999999</v>
      </c>
      <c r="C556" s="523" t="s">
        <v>560</v>
      </c>
      <c r="D556" s="506">
        <v>1</v>
      </c>
      <c r="E556" s="323" t="s">
        <v>13</v>
      </c>
      <c r="F556" s="506"/>
      <c r="G556" s="513">
        <f t="shared" si="86"/>
        <v>0</v>
      </c>
      <c r="H556" s="592"/>
      <c r="I556" s="645"/>
    </row>
    <row r="557" spans="2:9">
      <c r="B557" s="603">
        <f t="shared" si="92"/>
        <v>52.059999999999988</v>
      </c>
      <c r="C557" s="523" t="s">
        <v>561</v>
      </c>
      <c r="D557" s="506">
        <v>1</v>
      </c>
      <c r="E557" s="323" t="s">
        <v>13</v>
      </c>
      <c r="F557" s="506"/>
      <c r="G557" s="513">
        <f t="shared" si="86"/>
        <v>0</v>
      </c>
      <c r="H557" s="592"/>
      <c r="I557" s="645"/>
    </row>
    <row r="558" spans="2:9">
      <c r="B558" s="605"/>
      <c r="C558" s="523"/>
      <c r="D558" s="506"/>
      <c r="E558" s="537"/>
      <c r="F558" s="506"/>
      <c r="G558" s="513">
        <f t="shared" si="86"/>
        <v>0</v>
      </c>
      <c r="H558" s="592">
        <f>SUM(G552:G557)</f>
        <v>0</v>
      </c>
      <c r="I558" s="645"/>
    </row>
    <row r="559" spans="2:9">
      <c r="B559" s="606">
        <v>53</v>
      </c>
      <c r="C559" s="538" t="s">
        <v>608</v>
      </c>
      <c r="D559" s="506"/>
      <c r="E559" s="537"/>
      <c r="F559" s="506"/>
      <c r="G559" s="513">
        <f t="shared" si="86"/>
        <v>0</v>
      </c>
      <c r="H559" s="592"/>
      <c r="I559" s="645"/>
    </row>
    <row r="560" spans="2:9" ht="37.5">
      <c r="B560" s="603">
        <f t="shared" ref="B560:B564" si="93">+B559+0.01</f>
        <v>53.01</v>
      </c>
      <c r="C560" s="523" t="s">
        <v>1790</v>
      </c>
      <c r="D560" s="506">
        <v>3</v>
      </c>
      <c r="E560" s="323" t="s">
        <v>13</v>
      </c>
      <c r="F560" s="506"/>
      <c r="G560" s="513">
        <f t="shared" si="86"/>
        <v>0</v>
      </c>
      <c r="H560" s="592"/>
      <c r="I560" s="645"/>
    </row>
    <row r="561" spans="2:9">
      <c r="B561" s="603">
        <f t="shared" si="93"/>
        <v>53.019999999999996</v>
      </c>
      <c r="C561" s="523" t="s">
        <v>558</v>
      </c>
      <c r="D561" s="506">
        <v>1</v>
      </c>
      <c r="E561" s="323" t="s">
        <v>13</v>
      </c>
      <c r="F561" s="506"/>
      <c r="G561" s="513">
        <f t="shared" si="86"/>
        <v>0</v>
      </c>
      <c r="H561" s="592"/>
      <c r="I561" s="645"/>
    </row>
    <row r="562" spans="2:9">
      <c r="B562" s="603">
        <f t="shared" si="93"/>
        <v>53.029999999999994</v>
      </c>
      <c r="C562" s="523" t="s">
        <v>559</v>
      </c>
      <c r="D562" s="506">
        <v>7</v>
      </c>
      <c r="E562" s="323" t="s">
        <v>13</v>
      </c>
      <c r="F562" s="506"/>
      <c r="G562" s="513">
        <f t="shared" si="86"/>
        <v>0</v>
      </c>
      <c r="H562" s="592"/>
      <c r="I562" s="645"/>
    </row>
    <row r="563" spans="2:9">
      <c r="B563" s="603">
        <f t="shared" si="93"/>
        <v>53.039999999999992</v>
      </c>
      <c r="C563" s="523" t="s">
        <v>560</v>
      </c>
      <c r="D563" s="506">
        <v>5</v>
      </c>
      <c r="E563" s="323" t="s">
        <v>13</v>
      </c>
      <c r="F563" s="506"/>
      <c r="G563" s="513">
        <f t="shared" si="86"/>
        <v>0</v>
      </c>
      <c r="H563" s="592"/>
      <c r="I563" s="645"/>
    </row>
    <row r="564" spans="2:9">
      <c r="B564" s="603">
        <f t="shared" si="93"/>
        <v>53.04999999999999</v>
      </c>
      <c r="C564" s="523" t="s">
        <v>561</v>
      </c>
      <c r="D564" s="506">
        <v>5</v>
      </c>
      <c r="E564" s="323" t="s">
        <v>13</v>
      </c>
      <c r="F564" s="506"/>
      <c r="G564" s="513">
        <f t="shared" si="86"/>
        <v>0</v>
      </c>
      <c r="H564" s="592"/>
      <c r="I564" s="645"/>
    </row>
    <row r="565" spans="2:9">
      <c r="B565" s="605"/>
      <c r="C565" s="523"/>
      <c r="D565" s="506"/>
      <c r="E565" s="537"/>
      <c r="F565" s="506"/>
      <c r="G565" s="513">
        <f t="shared" si="86"/>
        <v>0</v>
      </c>
      <c r="H565" s="592">
        <f>SUM(G560:G564)</f>
        <v>0</v>
      </c>
      <c r="I565" s="645"/>
    </row>
    <row r="566" spans="2:9">
      <c r="B566" s="606">
        <v>54</v>
      </c>
      <c r="C566" s="538" t="s">
        <v>609</v>
      </c>
      <c r="D566" s="506"/>
      <c r="E566" s="537"/>
      <c r="F566" s="506"/>
      <c r="G566" s="513">
        <f t="shared" si="86"/>
        <v>0</v>
      </c>
      <c r="H566" s="592"/>
      <c r="I566" s="645"/>
    </row>
    <row r="567" spans="2:9" ht="37.5">
      <c r="B567" s="603">
        <f t="shared" ref="B567:B571" si="94">+B566+0.01</f>
        <v>54.01</v>
      </c>
      <c r="C567" s="523" t="s">
        <v>1790</v>
      </c>
      <c r="D567" s="506">
        <v>1</v>
      </c>
      <c r="E567" s="323" t="s">
        <v>13</v>
      </c>
      <c r="F567" s="506"/>
      <c r="G567" s="513">
        <f t="shared" si="86"/>
        <v>0</v>
      </c>
      <c r="H567" s="592"/>
      <c r="I567" s="645"/>
    </row>
    <row r="568" spans="2:9">
      <c r="B568" s="603">
        <f t="shared" si="94"/>
        <v>54.019999999999996</v>
      </c>
      <c r="C568" s="523" t="s">
        <v>558</v>
      </c>
      <c r="D568" s="506">
        <v>1</v>
      </c>
      <c r="E568" s="323" t="s">
        <v>13</v>
      </c>
      <c r="F568" s="506"/>
      <c r="G568" s="513">
        <f t="shared" si="86"/>
        <v>0</v>
      </c>
      <c r="H568" s="592"/>
      <c r="I568" s="645"/>
    </row>
    <row r="569" spans="2:9">
      <c r="B569" s="603">
        <f t="shared" si="94"/>
        <v>54.029999999999994</v>
      </c>
      <c r="C569" s="523" t="s">
        <v>559</v>
      </c>
      <c r="D569" s="506">
        <v>2</v>
      </c>
      <c r="E569" s="323" t="s">
        <v>13</v>
      </c>
      <c r="F569" s="506"/>
      <c r="G569" s="513">
        <f t="shared" si="86"/>
        <v>0</v>
      </c>
      <c r="H569" s="592"/>
      <c r="I569" s="645"/>
    </row>
    <row r="570" spans="2:9">
      <c r="B570" s="603">
        <f t="shared" si="94"/>
        <v>54.039999999999992</v>
      </c>
      <c r="C570" s="523" t="s">
        <v>560</v>
      </c>
      <c r="D570" s="506">
        <v>1</v>
      </c>
      <c r="E570" s="323" t="s">
        <v>13</v>
      </c>
      <c r="F570" s="506"/>
      <c r="G570" s="513">
        <f t="shared" si="86"/>
        <v>0</v>
      </c>
      <c r="H570" s="592"/>
      <c r="I570" s="645"/>
    </row>
    <row r="571" spans="2:9">
      <c r="B571" s="603">
        <f t="shared" si="94"/>
        <v>54.04999999999999</v>
      </c>
      <c r="C571" s="523" t="s">
        <v>561</v>
      </c>
      <c r="D571" s="506">
        <v>1</v>
      </c>
      <c r="E571" s="323" t="s">
        <v>13</v>
      </c>
      <c r="F571" s="506"/>
      <c r="G571" s="513">
        <f t="shared" si="86"/>
        <v>0</v>
      </c>
      <c r="H571" s="592"/>
      <c r="I571" s="645"/>
    </row>
    <row r="572" spans="2:9">
      <c r="B572" s="605"/>
      <c r="C572" s="523"/>
      <c r="D572" s="506"/>
      <c r="E572" s="537"/>
      <c r="F572" s="506"/>
      <c r="G572" s="513">
        <f t="shared" si="86"/>
        <v>0</v>
      </c>
      <c r="H572" s="592">
        <f>SUM(G567:G571)</f>
        <v>0</v>
      </c>
      <c r="I572" s="645"/>
    </row>
    <row r="573" spans="2:9">
      <c r="B573" s="606">
        <v>55</v>
      </c>
      <c r="C573" s="538" t="s">
        <v>610</v>
      </c>
      <c r="D573" s="506"/>
      <c r="E573" s="537"/>
      <c r="F573" s="506"/>
      <c r="G573" s="513">
        <f t="shared" ref="G573:G636" si="95">ROUND(F573*D573,2)</f>
        <v>0</v>
      </c>
      <c r="H573" s="592"/>
      <c r="I573" s="645"/>
    </row>
    <row r="574" spans="2:9" ht="37.5">
      <c r="B574" s="603">
        <f t="shared" ref="B574:B578" si="96">+B573+0.01</f>
        <v>55.01</v>
      </c>
      <c r="C574" s="523" t="s">
        <v>1790</v>
      </c>
      <c r="D574" s="506">
        <v>1</v>
      </c>
      <c r="E574" s="323" t="s">
        <v>13</v>
      </c>
      <c r="F574" s="506"/>
      <c r="G574" s="513">
        <f t="shared" si="95"/>
        <v>0</v>
      </c>
      <c r="H574" s="592"/>
      <c r="I574" s="645"/>
    </row>
    <row r="575" spans="2:9">
      <c r="B575" s="603">
        <f t="shared" si="96"/>
        <v>55.019999999999996</v>
      </c>
      <c r="C575" s="523" t="s">
        <v>558</v>
      </c>
      <c r="D575" s="506">
        <v>1</v>
      </c>
      <c r="E575" s="323" t="s">
        <v>13</v>
      </c>
      <c r="F575" s="506"/>
      <c r="G575" s="513">
        <f t="shared" si="95"/>
        <v>0</v>
      </c>
      <c r="H575" s="592"/>
      <c r="I575" s="645"/>
    </row>
    <row r="576" spans="2:9">
      <c r="B576" s="603">
        <f t="shared" si="96"/>
        <v>55.029999999999994</v>
      </c>
      <c r="C576" s="523" t="s">
        <v>559</v>
      </c>
      <c r="D576" s="506">
        <v>2</v>
      </c>
      <c r="E576" s="323" t="s">
        <v>13</v>
      </c>
      <c r="F576" s="506"/>
      <c r="G576" s="513">
        <f t="shared" si="95"/>
        <v>0</v>
      </c>
      <c r="H576" s="592"/>
      <c r="I576" s="645"/>
    </row>
    <row r="577" spans="2:9">
      <c r="B577" s="603">
        <f t="shared" si="96"/>
        <v>55.039999999999992</v>
      </c>
      <c r="C577" s="523" t="s">
        <v>560</v>
      </c>
      <c r="D577" s="506">
        <v>1</v>
      </c>
      <c r="E577" s="323" t="s">
        <v>13</v>
      </c>
      <c r="F577" s="506"/>
      <c r="G577" s="513">
        <f t="shared" si="95"/>
        <v>0</v>
      </c>
      <c r="H577" s="592"/>
      <c r="I577" s="645"/>
    </row>
    <row r="578" spans="2:9">
      <c r="B578" s="603">
        <f t="shared" si="96"/>
        <v>55.04999999999999</v>
      </c>
      <c r="C578" s="523" t="s">
        <v>561</v>
      </c>
      <c r="D578" s="506">
        <v>1</v>
      </c>
      <c r="E578" s="323" t="s">
        <v>13</v>
      </c>
      <c r="F578" s="506"/>
      <c r="G578" s="513">
        <f t="shared" si="95"/>
        <v>0</v>
      </c>
      <c r="H578" s="592"/>
      <c r="I578" s="645"/>
    </row>
    <row r="579" spans="2:9">
      <c r="B579" s="605"/>
      <c r="C579" s="523"/>
      <c r="D579" s="506"/>
      <c r="E579" s="537"/>
      <c r="F579" s="506"/>
      <c r="G579" s="513">
        <f t="shared" si="95"/>
        <v>0</v>
      </c>
      <c r="H579" s="592">
        <f>SUM(G574:G579)</f>
        <v>0</v>
      </c>
      <c r="I579" s="645"/>
    </row>
    <row r="580" spans="2:9">
      <c r="B580" s="606">
        <v>56</v>
      </c>
      <c r="C580" s="538" t="s">
        <v>611</v>
      </c>
      <c r="D580" s="506"/>
      <c r="E580" s="537"/>
      <c r="F580" s="506"/>
      <c r="G580" s="513">
        <f t="shared" si="95"/>
        <v>0</v>
      </c>
      <c r="H580" s="592"/>
      <c r="I580" s="645"/>
    </row>
    <row r="581" spans="2:9" ht="37.5">
      <c r="B581" s="603">
        <f t="shared" ref="B581:B585" si="97">+B580+0.01</f>
        <v>56.01</v>
      </c>
      <c r="C581" s="523" t="s">
        <v>1790</v>
      </c>
      <c r="D581" s="506">
        <v>1</v>
      </c>
      <c r="E581" s="323" t="s">
        <v>13</v>
      </c>
      <c r="F581" s="506"/>
      <c r="G581" s="513">
        <f t="shared" si="95"/>
        <v>0</v>
      </c>
      <c r="H581" s="592"/>
      <c r="I581" s="645"/>
    </row>
    <row r="582" spans="2:9">
      <c r="B582" s="603">
        <f t="shared" si="97"/>
        <v>56.019999999999996</v>
      </c>
      <c r="C582" s="523" t="s">
        <v>558</v>
      </c>
      <c r="D582" s="506">
        <v>1</v>
      </c>
      <c r="E582" s="323" t="s">
        <v>13</v>
      </c>
      <c r="F582" s="506"/>
      <c r="G582" s="513">
        <f t="shared" si="95"/>
        <v>0</v>
      </c>
      <c r="H582" s="592"/>
      <c r="I582" s="645"/>
    </row>
    <row r="583" spans="2:9">
      <c r="B583" s="603">
        <f t="shared" si="97"/>
        <v>56.029999999999994</v>
      </c>
      <c r="C583" s="523" t="s">
        <v>559</v>
      </c>
      <c r="D583" s="506">
        <v>2</v>
      </c>
      <c r="E583" s="323" t="s">
        <v>13</v>
      </c>
      <c r="F583" s="506"/>
      <c r="G583" s="513">
        <f t="shared" si="95"/>
        <v>0</v>
      </c>
      <c r="H583" s="592"/>
      <c r="I583" s="645"/>
    </row>
    <row r="584" spans="2:9">
      <c r="B584" s="603">
        <f t="shared" si="97"/>
        <v>56.039999999999992</v>
      </c>
      <c r="C584" s="523" t="s">
        <v>560</v>
      </c>
      <c r="D584" s="506">
        <v>1</v>
      </c>
      <c r="E584" s="323" t="s">
        <v>13</v>
      </c>
      <c r="F584" s="506"/>
      <c r="G584" s="513">
        <f t="shared" si="95"/>
        <v>0</v>
      </c>
      <c r="H584" s="592"/>
      <c r="I584" s="645"/>
    </row>
    <row r="585" spans="2:9">
      <c r="B585" s="603">
        <f t="shared" si="97"/>
        <v>56.04999999999999</v>
      </c>
      <c r="C585" s="523" t="s">
        <v>561</v>
      </c>
      <c r="D585" s="506">
        <v>1</v>
      </c>
      <c r="E585" s="323" t="s">
        <v>13</v>
      </c>
      <c r="F585" s="506"/>
      <c r="G585" s="513">
        <f t="shared" si="95"/>
        <v>0</v>
      </c>
      <c r="H585" s="592"/>
      <c r="I585" s="645"/>
    </row>
    <row r="586" spans="2:9">
      <c r="B586" s="605"/>
      <c r="C586" s="523"/>
      <c r="D586" s="506"/>
      <c r="E586" s="537"/>
      <c r="F586" s="506"/>
      <c r="G586" s="513">
        <f t="shared" si="95"/>
        <v>0</v>
      </c>
      <c r="H586" s="592">
        <f>SUM(G581:G585)</f>
        <v>0</v>
      </c>
      <c r="I586" s="645"/>
    </row>
    <row r="587" spans="2:9">
      <c r="B587" s="606">
        <v>57</v>
      </c>
      <c r="C587" s="538" t="s">
        <v>612</v>
      </c>
      <c r="D587" s="506"/>
      <c r="E587" s="537"/>
      <c r="F587" s="506"/>
      <c r="G587" s="513">
        <f t="shared" si="95"/>
        <v>0</v>
      </c>
      <c r="H587" s="592"/>
      <c r="I587" s="645"/>
    </row>
    <row r="588" spans="2:9" ht="37.5">
      <c r="B588" s="603">
        <f t="shared" ref="B588:B592" si="98">+B587+0.01</f>
        <v>57.01</v>
      </c>
      <c r="C588" s="523" t="s">
        <v>1790</v>
      </c>
      <c r="D588" s="506">
        <v>1</v>
      </c>
      <c r="E588" s="323" t="s">
        <v>13</v>
      </c>
      <c r="F588" s="506"/>
      <c r="G588" s="513">
        <f t="shared" si="95"/>
        <v>0</v>
      </c>
      <c r="H588" s="592"/>
      <c r="I588" s="645"/>
    </row>
    <row r="589" spans="2:9">
      <c r="B589" s="603">
        <f t="shared" si="98"/>
        <v>57.019999999999996</v>
      </c>
      <c r="C589" s="523" t="s">
        <v>558</v>
      </c>
      <c r="D589" s="506">
        <v>1</v>
      </c>
      <c r="E589" s="323" t="s">
        <v>13</v>
      </c>
      <c r="F589" s="506"/>
      <c r="G589" s="513">
        <f t="shared" si="95"/>
        <v>0</v>
      </c>
      <c r="H589" s="592"/>
      <c r="I589" s="645"/>
    </row>
    <row r="590" spans="2:9">
      <c r="B590" s="603">
        <f t="shared" si="98"/>
        <v>57.029999999999994</v>
      </c>
      <c r="C590" s="523" t="s">
        <v>559</v>
      </c>
      <c r="D590" s="506">
        <v>2</v>
      </c>
      <c r="E590" s="323" t="s">
        <v>13</v>
      </c>
      <c r="F590" s="506"/>
      <c r="G590" s="513">
        <f t="shared" si="95"/>
        <v>0</v>
      </c>
      <c r="H590" s="592"/>
      <c r="I590" s="645"/>
    </row>
    <row r="591" spans="2:9">
      <c r="B591" s="603">
        <f t="shared" si="98"/>
        <v>57.039999999999992</v>
      </c>
      <c r="C591" s="523" t="s">
        <v>560</v>
      </c>
      <c r="D591" s="506">
        <v>1</v>
      </c>
      <c r="E591" s="323" t="s">
        <v>13</v>
      </c>
      <c r="F591" s="506"/>
      <c r="G591" s="513">
        <f t="shared" si="95"/>
        <v>0</v>
      </c>
      <c r="H591" s="592"/>
      <c r="I591" s="645"/>
    </row>
    <row r="592" spans="2:9">
      <c r="B592" s="603">
        <f t="shared" si="98"/>
        <v>57.04999999999999</v>
      </c>
      <c r="C592" s="523" t="s">
        <v>561</v>
      </c>
      <c r="D592" s="506">
        <v>1</v>
      </c>
      <c r="E592" s="323" t="s">
        <v>13</v>
      </c>
      <c r="F592" s="506"/>
      <c r="G592" s="513">
        <f t="shared" si="95"/>
        <v>0</v>
      </c>
      <c r="H592" s="592"/>
      <c r="I592" s="645"/>
    </row>
    <row r="593" spans="2:9">
      <c r="B593" s="605"/>
      <c r="C593" s="523"/>
      <c r="D593" s="506"/>
      <c r="E593" s="537"/>
      <c r="F593" s="506"/>
      <c r="G593" s="513">
        <f t="shared" si="95"/>
        <v>0</v>
      </c>
      <c r="H593" s="592">
        <f>SUM(G588:G592)</f>
        <v>0</v>
      </c>
      <c r="I593" s="645"/>
    </row>
    <row r="594" spans="2:9">
      <c r="B594" s="606">
        <v>58</v>
      </c>
      <c r="C594" s="538" t="s">
        <v>613</v>
      </c>
      <c r="D594" s="506"/>
      <c r="E594" s="537"/>
      <c r="F594" s="506"/>
      <c r="G594" s="513">
        <f t="shared" si="95"/>
        <v>0</v>
      </c>
      <c r="H594" s="592"/>
      <c r="I594" s="645"/>
    </row>
    <row r="595" spans="2:9">
      <c r="B595" s="603">
        <f t="shared" ref="B595:B596" si="99">+B594+0.01</f>
        <v>58.01</v>
      </c>
      <c r="C595" s="523" t="s">
        <v>557</v>
      </c>
      <c r="D595" s="506">
        <v>1</v>
      </c>
      <c r="E595" s="323" t="s">
        <v>13</v>
      </c>
      <c r="F595" s="506"/>
      <c r="G595" s="513">
        <f t="shared" si="95"/>
        <v>0</v>
      </c>
      <c r="H595" s="592"/>
      <c r="I595" s="645"/>
    </row>
    <row r="596" spans="2:9">
      <c r="B596" s="603">
        <f t="shared" si="99"/>
        <v>58.019999999999996</v>
      </c>
      <c r="C596" s="523" t="s">
        <v>558</v>
      </c>
      <c r="D596" s="506">
        <v>1</v>
      </c>
      <c r="E596" s="323" t="s">
        <v>13</v>
      </c>
      <c r="F596" s="506"/>
      <c r="G596" s="513">
        <f t="shared" si="95"/>
        <v>0</v>
      </c>
      <c r="H596" s="592"/>
      <c r="I596" s="645"/>
    </row>
    <row r="597" spans="2:9">
      <c r="B597" s="605"/>
      <c r="C597" s="523"/>
      <c r="D597" s="506"/>
      <c r="E597" s="537"/>
      <c r="F597" s="506"/>
      <c r="G597" s="513">
        <f t="shared" si="95"/>
        <v>0</v>
      </c>
      <c r="H597" s="592">
        <f>SUM(G595:G596)</f>
        <v>0</v>
      </c>
      <c r="I597" s="645"/>
    </row>
    <row r="598" spans="2:9">
      <c r="B598" s="606">
        <v>59</v>
      </c>
      <c r="C598" s="538" t="s">
        <v>614</v>
      </c>
      <c r="D598" s="506"/>
      <c r="E598" s="537"/>
      <c r="F598" s="506"/>
      <c r="G598" s="513">
        <f t="shared" si="95"/>
        <v>0</v>
      </c>
      <c r="H598" s="592"/>
      <c r="I598" s="645"/>
    </row>
    <row r="599" spans="2:9" ht="37.5">
      <c r="B599" s="603">
        <f t="shared" ref="B599:B601" si="100">+B598+0.01</f>
        <v>59.01</v>
      </c>
      <c r="C599" s="523" t="s">
        <v>1790</v>
      </c>
      <c r="D599" s="506">
        <v>1</v>
      </c>
      <c r="E599" s="323" t="s">
        <v>13</v>
      </c>
      <c r="F599" s="506"/>
      <c r="G599" s="513">
        <f t="shared" si="95"/>
        <v>0</v>
      </c>
      <c r="H599" s="592"/>
      <c r="I599" s="645"/>
    </row>
    <row r="600" spans="2:9">
      <c r="B600" s="603">
        <f t="shared" si="100"/>
        <v>59.019999999999996</v>
      </c>
      <c r="C600" s="523" t="s">
        <v>558</v>
      </c>
      <c r="D600" s="506">
        <v>1</v>
      </c>
      <c r="E600" s="323" t="s">
        <v>13</v>
      </c>
      <c r="F600" s="506"/>
      <c r="G600" s="513">
        <f t="shared" si="95"/>
        <v>0</v>
      </c>
      <c r="H600" s="592"/>
      <c r="I600" s="645"/>
    </row>
    <row r="601" spans="2:9">
      <c r="B601" s="603">
        <f t="shared" si="100"/>
        <v>59.029999999999994</v>
      </c>
      <c r="C601" s="523" t="s">
        <v>562</v>
      </c>
      <c r="D601" s="506">
        <v>2</v>
      </c>
      <c r="E601" s="323" t="s">
        <v>13</v>
      </c>
      <c r="F601" s="506"/>
      <c r="G601" s="513">
        <f t="shared" si="95"/>
        <v>0</v>
      </c>
      <c r="H601" s="592"/>
      <c r="I601" s="645"/>
    </row>
    <row r="602" spans="2:9">
      <c r="B602" s="605"/>
      <c r="C602" s="523"/>
      <c r="D602" s="506"/>
      <c r="E602" s="537"/>
      <c r="F602" s="506"/>
      <c r="G602" s="513">
        <f t="shared" si="95"/>
        <v>0</v>
      </c>
      <c r="H602" s="592">
        <f>SUM(G599:G601)</f>
        <v>0</v>
      </c>
      <c r="I602" s="645"/>
    </row>
    <row r="603" spans="2:9">
      <c r="B603" s="606">
        <v>60</v>
      </c>
      <c r="C603" s="538" t="s">
        <v>615</v>
      </c>
      <c r="D603" s="506"/>
      <c r="E603" s="537"/>
      <c r="F603" s="506"/>
      <c r="G603" s="513">
        <f t="shared" si="95"/>
        <v>0</v>
      </c>
      <c r="H603" s="592"/>
      <c r="I603" s="645"/>
    </row>
    <row r="604" spans="2:9">
      <c r="B604" s="603">
        <f t="shared" ref="B604:B605" si="101">+B603+0.01</f>
        <v>60.01</v>
      </c>
      <c r="C604" s="523" t="s">
        <v>557</v>
      </c>
      <c r="D604" s="506">
        <v>4</v>
      </c>
      <c r="E604" s="323" t="s">
        <v>13</v>
      </c>
      <c r="F604" s="506"/>
      <c r="G604" s="513">
        <f t="shared" si="95"/>
        <v>0</v>
      </c>
      <c r="H604" s="592"/>
      <c r="I604" s="645"/>
    </row>
    <row r="605" spans="2:9">
      <c r="B605" s="603">
        <f t="shared" si="101"/>
        <v>60.019999999999996</v>
      </c>
      <c r="C605" s="523" t="s">
        <v>558</v>
      </c>
      <c r="D605" s="506">
        <v>1</v>
      </c>
      <c r="E605" s="323" t="s">
        <v>13</v>
      </c>
      <c r="F605" s="506"/>
      <c r="G605" s="513">
        <f t="shared" si="95"/>
        <v>0</v>
      </c>
      <c r="H605" s="592"/>
      <c r="I605" s="645"/>
    </row>
    <row r="606" spans="2:9">
      <c r="B606" s="605"/>
      <c r="C606" s="523"/>
      <c r="D606" s="506"/>
      <c r="E606" s="537"/>
      <c r="F606" s="506"/>
      <c r="G606" s="513">
        <f t="shared" si="95"/>
        <v>0</v>
      </c>
      <c r="H606" s="592">
        <f>SUM(G604:G605)</f>
        <v>0</v>
      </c>
      <c r="I606" s="645"/>
    </row>
    <row r="607" spans="2:9">
      <c r="B607" s="606"/>
      <c r="C607" s="538" t="s">
        <v>616</v>
      </c>
      <c r="D607" s="506"/>
      <c r="E607" s="537"/>
      <c r="F607" s="506"/>
      <c r="G607" s="513">
        <f t="shared" si="95"/>
        <v>0</v>
      </c>
      <c r="H607" s="592"/>
      <c r="I607" s="645"/>
    </row>
    <row r="608" spans="2:9">
      <c r="B608" s="606">
        <v>61</v>
      </c>
      <c r="C608" s="538" t="s">
        <v>617</v>
      </c>
      <c r="D608" s="506"/>
      <c r="E608" s="537"/>
      <c r="F608" s="506"/>
      <c r="G608" s="513">
        <f t="shared" si="95"/>
        <v>0</v>
      </c>
      <c r="H608" s="592"/>
      <c r="I608" s="645"/>
    </row>
    <row r="609" spans="2:9" ht="37.5">
      <c r="B609" s="603">
        <f t="shared" ref="B609:B611" si="102">+B608+0.01</f>
        <v>61.01</v>
      </c>
      <c r="C609" s="523" t="s">
        <v>1790</v>
      </c>
      <c r="D609" s="506">
        <v>2</v>
      </c>
      <c r="E609" s="323" t="s">
        <v>13</v>
      </c>
      <c r="F609" s="506"/>
      <c r="G609" s="513">
        <f t="shared" si="95"/>
        <v>0</v>
      </c>
      <c r="H609" s="592"/>
      <c r="I609" s="645"/>
    </row>
    <row r="610" spans="2:9">
      <c r="B610" s="603">
        <f t="shared" si="102"/>
        <v>61.019999999999996</v>
      </c>
      <c r="C610" s="523" t="s">
        <v>557</v>
      </c>
      <c r="D610" s="506">
        <v>2</v>
      </c>
      <c r="E610" s="323" t="s">
        <v>13</v>
      </c>
      <c r="F610" s="506"/>
      <c r="G610" s="513">
        <f t="shared" si="95"/>
        <v>0</v>
      </c>
      <c r="H610" s="592"/>
      <c r="I610" s="645"/>
    </row>
    <row r="611" spans="2:9">
      <c r="B611" s="603">
        <f t="shared" si="102"/>
        <v>61.029999999999994</v>
      </c>
      <c r="C611" s="523" t="s">
        <v>593</v>
      </c>
      <c r="D611" s="506">
        <v>3</v>
      </c>
      <c r="E611" s="323" t="s">
        <v>13</v>
      </c>
      <c r="F611" s="506"/>
      <c r="G611" s="513">
        <f t="shared" si="95"/>
        <v>0</v>
      </c>
      <c r="H611" s="592"/>
      <c r="I611" s="645"/>
    </row>
    <row r="612" spans="2:9">
      <c r="B612" s="605"/>
      <c r="C612" s="523"/>
      <c r="D612" s="506"/>
      <c r="E612" s="537"/>
      <c r="F612" s="506"/>
      <c r="G612" s="513">
        <f t="shared" si="95"/>
        <v>0</v>
      </c>
      <c r="H612" s="592">
        <f>SUM(G609:G611)</f>
        <v>0</v>
      </c>
      <c r="I612" s="645"/>
    </row>
    <row r="613" spans="2:9">
      <c r="B613" s="606">
        <v>61</v>
      </c>
      <c r="C613" s="538" t="s">
        <v>618</v>
      </c>
      <c r="D613" s="506"/>
      <c r="E613" s="537"/>
      <c r="F613" s="506"/>
      <c r="G613" s="513">
        <f t="shared" si="95"/>
        <v>0</v>
      </c>
      <c r="H613" s="592"/>
      <c r="I613" s="645"/>
    </row>
    <row r="614" spans="2:9" ht="37.5">
      <c r="B614" s="603">
        <f t="shared" ref="B614:B619" si="103">+B613+0.01</f>
        <v>61.01</v>
      </c>
      <c r="C614" s="523" t="s">
        <v>1790</v>
      </c>
      <c r="D614" s="506">
        <v>1</v>
      </c>
      <c r="E614" s="323" t="s">
        <v>13</v>
      </c>
      <c r="F614" s="506"/>
      <c r="G614" s="513">
        <f t="shared" si="95"/>
        <v>0</v>
      </c>
      <c r="H614" s="592"/>
      <c r="I614" s="645"/>
    </row>
    <row r="615" spans="2:9">
      <c r="B615" s="603">
        <f t="shared" si="103"/>
        <v>61.019999999999996</v>
      </c>
      <c r="C615" s="523" t="s">
        <v>557</v>
      </c>
      <c r="D615" s="506">
        <v>1</v>
      </c>
      <c r="E615" s="323" t="s">
        <v>13</v>
      </c>
      <c r="F615" s="506"/>
      <c r="G615" s="513">
        <f t="shared" si="95"/>
        <v>0</v>
      </c>
      <c r="H615" s="592"/>
      <c r="I615" s="645"/>
    </row>
    <row r="616" spans="2:9">
      <c r="B616" s="603">
        <f t="shared" si="103"/>
        <v>61.029999999999994</v>
      </c>
      <c r="C616" s="523" t="s">
        <v>558</v>
      </c>
      <c r="D616" s="506">
        <v>2</v>
      </c>
      <c r="E616" s="323" t="s">
        <v>13</v>
      </c>
      <c r="F616" s="506"/>
      <c r="G616" s="513">
        <f t="shared" si="95"/>
        <v>0</v>
      </c>
      <c r="H616" s="592"/>
      <c r="I616" s="645"/>
    </row>
    <row r="617" spans="2:9">
      <c r="B617" s="603">
        <f t="shared" si="103"/>
        <v>61.039999999999992</v>
      </c>
      <c r="C617" s="523" t="s">
        <v>559</v>
      </c>
      <c r="D617" s="506">
        <v>2</v>
      </c>
      <c r="E617" s="323" t="s">
        <v>13</v>
      </c>
      <c r="F617" s="506"/>
      <c r="G617" s="513">
        <f t="shared" si="95"/>
        <v>0</v>
      </c>
      <c r="H617" s="592"/>
      <c r="I617" s="645"/>
    </row>
    <row r="618" spans="2:9">
      <c r="B618" s="603">
        <f t="shared" si="103"/>
        <v>61.04999999999999</v>
      </c>
      <c r="C618" s="523" t="s">
        <v>560</v>
      </c>
      <c r="D618" s="506">
        <v>1</v>
      </c>
      <c r="E618" s="323" t="s">
        <v>13</v>
      </c>
      <c r="F618" s="506"/>
      <c r="G618" s="513">
        <f t="shared" si="95"/>
        <v>0</v>
      </c>
      <c r="H618" s="592"/>
      <c r="I618" s="645"/>
    </row>
    <row r="619" spans="2:9">
      <c r="B619" s="603">
        <f t="shared" si="103"/>
        <v>61.059999999999988</v>
      </c>
      <c r="C619" s="523" t="s">
        <v>561</v>
      </c>
      <c r="D619" s="506">
        <v>1</v>
      </c>
      <c r="E619" s="323" t="s">
        <v>13</v>
      </c>
      <c r="F619" s="506"/>
      <c r="G619" s="513">
        <f t="shared" si="95"/>
        <v>0</v>
      </c>
      <c r="H619" s="592"/>
      <c r="I619" s="645"/>
    </row>
    <row r="620" spans="2:9">
      <c r="B620" s="605"/>
      <c r="C620" s="523"/>
      <c r="D620" s="506"/>
      <c r="E620" s="537"/>
      <c r="F620" s="506"/>
      <c r="G620" s="513">
        <f t="shared" si="95"/>
        <v>0</v>
      </c>
      <c r="H620" s="592">
        <f>SUM(G614:G619)</f>
        <v>0</v>
      </c>
      <c r="I620" s="645"/>
    </row>
    <row r="621" spans="2:9">
      <c r="B621" s="606">
        <v>62</v>
      </c>
      <c r="C621" s="538" t="s">
        <v>619</v>
      </c>
      <c r="D621" s="506"/>
      <c r="E621" s="537"/>
      <c r="F621" s="506"/>
      <c r="G621" s="513">
        <f t="shared" si="95"/>
        <v>0</v>
      </c>
      <c r="H621" s="592"/>
      <c r="I621" s="645"/>
    </row>
    <row r="622" spans="2:9" ht="37.5">
      <c r="B622" s="603">
        <f t="shared" ref="B622:B627" si="104">+B621+0.01</f>
        <v>62.01</v>
      </c>
      <c r="C622" s="523" t="s">
        <v>1790</v>
      </c>
      <c r="D622" s="506">
        <v>1</v>
      </c>
      <c r="E622" s="323" t="s">
        <v>13</v>
      </c>
      <c r="F622" s="506"/>
      <c r="G622" s="513">
        <f t="shared" si="95"/>
        <v>0</v>
      </c>
      <c r="H622" s="592"/>
      <c r="I622" s="645"/>
    </row>
    <row r="623" spans="2:9">
      <c r="B623" s="603">
        <f t="shared" si="104"/>
        <v>62.019999999999996</v>
      </c>
      <c r="C623" s="523" t="s">
        <v>557</v>
      </c>
      <c r="D623" s="506">
        <v>1</v>
      </c>
      <c r="E623" s="323" t="s">
        <v>13</v>
      </c>
      <c r="F623" s="506"/>
      <c r="G623" s="513">
        <f t="shared" si="95"/>
        <v>0</v>
      </c>
      <c r="H623" s="592"/>
      <c r="I623" s="645"/>
    </row>
    <row r="624" spans="2:9">
      <c r="B624" s="603">
        <f t="shared" si="104"/>
        <v>62.029999999999994</v>
      </c>
      <c r="C624" s="523" t="s">
        <v>558</v>
      </c>
      <c r="D624" s="506">
        <v>2</v>
      </c>
      <c r="E624" s="323" t="s">
        <v>13</v>
      </c>
      <c r="F624" s="506"/>
      <c r="G624" s="513">
        <f t="shared" si="95"/>
        <v>0</v>
      </c>
      <c r="H624" s="592"/>
      <c r="I624" s="645"/>
    </row>
    <row r="625" spans="2:9">
      <c r="B625" s="603">
        <f t="shared" si="104"/>
        <v>62.039999999999992</v>
      </c>
      <c r="C625" s="523" t="s">
        <v>559</v>
      </c>
      <c r="D625" s="506">
        <v>2</v>
      </c>
      <c r="E625" s="323" t="s">
        <v>13</v>
      </c>
      <c r="F625" s="506"/>
      <c r="G625" s="513">
        <f t="shared" si="95"/>
        <v>0</v>
      </c>
      <c r="H625" s="592"/>
      <c r="I625" s="645"/>
    </row>
    <row r="626" spans="2:9">
      <c r="B626" s="603">
        <f t="shared" si="104"/>
        <v>62.04999999999999</v>
      </c>
      <c r="C626" s="523" t="s">
        <v>560</v>
      </c>
      <c r="D626" s="506">
        <v>1</v>
      </c>
      <c r="E626" s="323" t="s">
        <v>13</v>
      </c>
      <c r="F626" s="506"/>
      <c r="G626" s="513">
        <f t="shared" si="95"/>
        <v>0</v>
      </c>
      <c r="H626" s="592"/>
      <c r="I626" s="645"/>
    </row>
    <row r="627" spans="2:9">
      <c r="B627" s="603">
        <f t="shared" si="104"/>
        <v>62.059999999999988</v>
      </c>
      <c r="C627" s="523" t="s">
        <v>561</v>
      </c>
      <c r="D627" s="506">
        <v>1</v>
      </c>
      <c r="E627" s="323" t="s">
        <v>13</v>
      </c>
      <c r="F627" s="506"/>
      <c r="G627" s="513">
        <f t="shared" si="95"/>
        <v>0</v>
      </c>
      <c r="H627" s="592"/>
      <c r="I627" s="645"/>
    </row>
    <row r="628" spans="2:9">
      <c r="B628" s="605"/>
      <c r="C628" s="523"/>
      <c r="D628" s="506"/>
      <c r="E628" s="537"/>
      <c r="F628" s="506"/>
      <c r="G628" s="513">
        <f t="shared" si="95"/>
        <v>0</v>
      </c>
      <c r="H628" s="592">
        <f>SUM(G622:G627)</f>
        <v>0</v>
      </c>
      <c r="I628" s="645"/>
    </row>
    <row r="629" spans="2:9">
      <c r="B629" s="606">
        <v>63</v>
      </c>
      <c r="C629" s="538" t="s">
        <v>620</v>
      </c>
      <c r="D629" s="506"/>
      <c r="E629" s="537"/>
      <c r="F629" s="506"/>
      <c r="G629" s="513">
        <f t="shared" si="95"/>
        <v>0</v>
      </c>
      <c r="H629" s="592"/>
      <c r="I629" s="645"/>
    </row>
    <row r="630" spans="2:9" ht="37.5">
      <c r="B630" s="603">
        <f t="shared" ref="B630:B632" si="105">+B629+0.01</f>
        <v>63.01</v>
      </c>
      <c r="C630" s="523" t="s">
        <v>1790</v>
      </c>
      <c r="D630" s="506">
        <v>1</v>
      </c>
      <c r="E630" s="323" t="s">
        <v>13</v>
      </c>
      <c r="F630" s="506"/>
      <c r="G630" s="513">
        <f t="shared" si="95"/>
        <v>0</v>
      </c>
      <c r="H630" s="592"/>
      <c r="I630" s="645"/>
    </row>
    <row r="631" spans="2:9">
      <c r="B631" s="603">
        <f t="shared" si="105"/>
        <v>63.019999999999996</v>
      </c>
      <c r="C631" s="523" t="s">
        <v>558</v>
      </c>
      <c r="D631" s="506">
        <v>1</v>
      </c>
      <c r="E631" s="323" t="s">
        <v>13</v>
      </c>
      <c r="F631" s="506"/>
      <c r="G631" s="513">
        <f t="shared" si="95"/>
        <v>0</v>
      </c>
      <c r="H631" s="592"/>
      <c r="I631" s="645"/>
    </row>
    <row r="632" spans="2:9">
      <c r="B632" s="603">
        <f t="shared" si="105"/>
        <v>63.029999999999994</v>
      </c>
      <c r="C632" s="523" t="s">
        <v>562</v>
      </c>
      <c r="D632" s="506">
        <v>1</v>
      </c>
      <c r="E632" s="323" t="s">
        <v>13</v>
      </c>
      <c r="F632" s="506"/>
      <c r="G632" s="513">
        <f t="shared" si="95"/>
        <v>0</v>
      </c>
      <c r="H632" s="592"/>
      <c r="I632" s="645"/>
    </row>
    <row r="633" spans="2:9">
      <c r="B633" s="605"/>
      <c r="C633" s="523"/>
      <c r="D633" s="506"/>
      <c r="E633" s="537"/>
      <c r="F633" s="506"/>
      <c r="G633" s="513">
        <f t="shared" si="95"/>
        <v>0</v>
      </c>
      <c r="H633" s="592">
        <f>SUM(G630:G632)</f>
        <v>0</v>
      </c>
      <c r="I633" s="645"/>
    </row>
    <row r="634" spans="2:9">
      <c r="B634" s="606">
        <v>64</v>
      </c>
      <c r="C634" s="538" t="s">
        <v>621</v>
      </c>
      <c r="D634" s="506"/>
      <c r="E634" s="537"/>
      <c r="F634" s="506"/>
      <c r="G634" s="513">
        <f t="shared" si="95"/>
        <v>0</v>
      </c>
      <c r="H634" s="592"/>
      <c r="I634" s="645"/>
    </row>
    <row r="635" spans="2:9" ht="37.5">
      <c r="B635" s="603">
        <f t="shared" ref="B635:B638" si="106">+B634+0.01</f>
        <v>64.010000000000005</v>
      </c>
      <c r="C635" s="523" t="s">
        <v>1790</v>
      </c>
      <c r="D635" s="506">
        <v>1</v>
      </c>
      <c r="E635" s="323" t="s">
        <v>13</v>
      </c>
      <c r="F635" s="506"/>
      <c r="G635" s="513">
        <f t="shared" si="95"/>
        <v>0</v>
      </c>
      <c r="H635" s="592"/>
      <c r="I635" s="645"/>
    </row>
    <row r="636" spans="2:9">
      <c r="B636" s="603">
        <f t="shared" si="106"/>
        <v>64.02000000000001</v>
      </c>
      <c r="C636" s="523" t="s">
        <v>558</v>
      </c>
      <c r="D636" s="506">
        <v>1</v>
      </c>
      <c r="E636" s="323" t="s">
        <v>13</v>
      </c>
      <c r="F636" s="506"/>
      <c r="G636" s="513">
        <f t="shared" si="95"/>
        <v>0</v>
      </c>
      <c r="H636" s="592"/>
      <c r="I636" s="645"/>
    </row>
    <row r="637" spans="2:9">
      <c r="B637" s="603">
        <f t="shared" si="106"/>
        <v>64.030000000000015</v>
      </c>
      <c r="C637" s="523" t="s">
        <v>559</v>
      </c>
      <c r="D637" s="506">
        <v>2</v>
      </c>
      <c r="E637" s="323" t="s">
        <v>13</v>
      </c>
      <c r="F637" s="506"/>
      <c r="G637" s="513">
        <f t="shared" ref="G637:G701" si="107">ROUND(F637*D637,2)</f>
        <v>0</v>
      </c>
      <c r="H637" s="592"/>
      <c r="I637" s="645"/>
    </row>
    <row r="638" spans="2:9">
      <c r="B638" s="603">
        <f t="shared" si="106"/>
        <v>64.04000000000002</v>
      </c>
      <c r="C638" s="523" t="s">
        <v>562</v>
      </c>
      <c r="D638" s="506">
        <v>2</v>
      </c>
      <c r="E638" s="323" t="s">
        <v>13</v>
      </c>
      <c r="F638" s="506"/>
      <c r="G638" s="513">
        <f t="shared" si="107"/>
        <v>0</v>
      </c>
      <c r="H638" s="592"/>
      <c r="I638" s="645"/>
    </row>
    <row r="639" spans="2:9">
      <c r="B639" s="605"/>
      <c r="C639" s="523"/>
      <c r="D639" s="506"/>
      <c r="E639" s="537"/>
      <c r="F639" s="506"/>
      <c r="G639" s="513">
        <f t="shared" si="107"/>
        <v>0</v>
      </c>
      <c r="H639" s="592">
        <f>SUM(G635:G638)</f>
        <v>0</v>
      </c>
      <c r="I639" s="645"/>
    </row>
    <row r="640" spans="2:9">
      <c r="B640" s="606"/>
      <c r="C640" s="538" t="s">
        <v>622</v>
      </c>
      <c r="D640" s="506"/>
      <c r="E640" s="537"/>
      <c r="F640" s="506"/>
      <c r="G640" s="513">
        <f t="shared" si="107"/>
        <v>0</v>
      </c>
      <c r="H640" s="592"/>
      <c r="I640" s="645"/>
    </row>
    <row r="641" spans="2:9">
      <c r="B641" s="606">
        <v>65</v>
      </c>
      <c r="C641" s="538" t="s">
        <v>623</v>
      </c>
      <c r="D641" s="506"/>
      <c r="E641" s="537"/>
      <c r="F641" s="506"/>
      <c r="G641" s="513">
        <f t="shared" si="107"/>
        <v>0</v>
      </c>
      <c r="H641" s="592"/>
      <c r="I641" s="645"/>
    </row>
    <row r="642" spans="2:9" ht="37.5">
      <c r="B642" s="603">
        <f t="shared" ref="B642:B648" si="108">+B641+0.01</f>
        <v>65.010000000000005</v>
      </c>
      <c r="C642" s="523" t="s">
        <v>1790</v>
      </c>
      <c r="D642" s="506">
        <v>4</v>
      </c>
      <c r="E642" s="323" t="s">
        <v>13</v>
      </c>
      <c r="F642" s="506"/>
      <c r="G642" s="513">
        <f t="shared" si="107"/>
        <v>0</v>
      </c>
      <c r="H642" s="592"/>
      <c r="I642" s="645"/>
    </row>
    <row r="643" spans="2:9">
      <c r="B643" s="603">
        <f t="shared" si="108"/>
        <v>65.02000000000001</v>
      </c>
      <c r="C643" s="523" t="s">
        <v>557</v>
      </c>
      <c r="D643" s="506">
        <v>1</v>
      </c>
      <c r="E643" s="323" t="s">
        <v>13</v>
      </c>
      <c r="F643" s="506"/>
      <c r="G643" s="513">
        <f t="shared" si="107"/>
        <v>0</v>
      </c>
      <c r="H643" s="592"/>
      <c r="I643" s="645"/>
    </row>
    <row r="644" spans="2:9">
      <c r="B644" s="603">
        <f t="shared" si="108"/>
        <v>65.030000000000015</v>
      </c>
      <c r="C644" s="523" t="s">
        <v>558</v>
      </c>
      <c r="D644" s="506">
        <v>3</v>
      </c>
      <c r="E644" s="323" t="s">
        <v>13</v>
      </c>
      <c r="F644" s="506"/>
      <c r="G644" s="513">
        <f t="shared" si="107"/>
        <v>0</v>
      </c>
      <c r="H644" s="592"/>
      <c r="I644" s="645"/>
    </row>
    <row r="645" spans="2:9">
      <c r="B645" s="603">
        <f t="shared" si="108"/>
        <v>65.04000000000002</v>
      </c>
      <c r="C645" s="523" t="s">
        <v>559</v>
      </c>
      <c r="D645" s="506">
        <v>8</v>
      </c>
      <c r="E645" s="323" t="s">
        <v>13</v>
      </c>
      <c r="F645" s="506"/>
      <c r="G645" s="513">
        <f t="shared" si="107"/>
        <v>0</v>
      </c>
      <c r="H645" s="592"/>
      <c r="I645" s="645"/>
    </row>
    <row r="646" spans="2:9">
      <c r="B646" s="603">
        <f t="shared" si="108"/>
        <v>65.050000000000026</v>
      </c>
      <c r="C646" s="523" t="s">
        <v>562</v>
      </c>
      <c r="D646" s="506">
        <v>2</v>
      </c>
      <c r="E646" s="323" t="s">
        <v>13</v>
      </c>
      <c r="F646" s="506"/>
      <c r="G646" s="513">
        <f t="shared" si="107"/>
        <v>0</v>
      </c>
      <c r="H646" s="592"/>
      <c r="I646" s="645"/>
    </row>
    <row r="647" spans="2:9">
      <c r="B647" s="603">
        <f t="shared" si="108"/>
        <v>65.060000000000031</v>
      </c>
      <c r="C647" s="523" t="s">
        <v>560</v>
      </c>
      <c r="D647" s="506">
        <v>2</v>
      </c>
      <c r="E647" s="323" t="s">
        <v>13</v>
      </c>
      <c r="F647" s="506"/>
      <c r="G647" s="513">
        <f t="shared" si="107"/>
        <v>0</v>
      </c>
      <c r="H647" s="592"/>
      <c r="I647" s="645"/>
    </row>
    <row r="648" spans="2:9">
      <c r="B648" s="603">
        <f t="shared" si="108"/>
        <v>65.070000000000036</v>
      </c>
      <c r="C648" s="523" t="s">
        <v>561</v>
      </c>
      <c r="D648" s="506">
        <v>2</v>
      </c>
      <c r="E648" s="323" t="s">
        <v>13</v>
      </c>
      <c r="F648" s="506"/>
      <c r="G648" s="513">
        <f t="shared" si="107"/>
        <v>0</v>
      </c>
      <c r="H648" s="592"/>
      <c r="I648" s="645"/>
    </row>
    <row r="649" spans="2:9">
      <c r="B649" s="605"/>
      <c r="C649" s="523"/>
      <c r="D649" s="506"/>
      <c r="E649" s="537"/>
      <c r="F649" s="506"/>
      <c r="G649" s="513">
        <f t="shared" si="107"/>
        <v>0</v>
      </c>
      <c r="H649" s="592">
        <f>SUM(G642:G648)</f>
        <v>0</v>
      </c>
      <c r="I649" s="645"/>
    </row>
    <row r="650" spans="2:9">
      <c r="B650" s="606">
        <v>66</v>
      </c>
      <c r="C650" s="538" t="s">
        <v>624</v>
      </c>
      <c r="D650" s="506"/>
      <c r="E650" s="537"/>
      <c r="F650" s="506"/>
      <c r="G650" s="513">
        <f t="shared" si="107"/>
        <v>0</v>
      </c>
      <c r="H650" s="592"/>
      <c r="I650" s="645"/>
    </row>
    <row r="651" spans="2:9" ht="37.5">
      <c r="B651" s="603">
        <f t="shared" ref="B651:B656" si="109">+B650+0.01</f>
        <v>66.010000000000005</v>
      </c>
      <c r="C651" s="523" t="s">
        <v>1790</v>
      </c>
      <c r="D651" s="506">
        <v>2</v>
      </c>
      <c r="E651" s="323" t="s">
        <v>13</v>
      </c>
      <c r="F651" s="506"/>
      <c r="G651" s="513">
        <f t="shared" si="107"/>
        <v>0</v>
      </c>
      <c r="H651" s="592"/>
      <c r="I651" s="645"/>
    </row>
    <row r="652" spans="2:9">
      <c r="B652" s="603">
        <f t="shared" si="109"/>
        <v>66.02000000000001</v>
      </c>
      <c r="C652" s="523" t="s">
        <v>558</v>
      </c>
      <c r="D652" s="506">
        <v>1</v>
      </c>
      <c r="E652" s="323" t="s">
        <v>13</v>
      </c>
      <c r="F652" s="506"/>
      <c r="G652" s="513">
        <f t="shared" si="107"/>
        <v>0</v>
      </c>
      <c r="H652" s="592"/>
      <c r="I652" s="645"/>
    </row>
    <row r="653" spans="2:9">
      <c r="B653" s="603">
        <f t="shared" si="109"/>
        <v>66.030000000000015</v>
      </c>
      <c r="C653" s="523" t="s">
        <v>559</v>
      </c>
      <c r="D653" s="506">
        <v>4</v>
      </c>
      <c r="E653" s="323" t="s">
        <v>13</v>
      </c>
      <c r="F653" s="506"/>
      <c r="G653" s="513">
        <f t="shared" si="107"/>
        <v>0</v>
      </c>
      <c r="H653" s="592"/>
      <c r="I653" s="645"/>
    </row>
    <row r="654" spans="2:9">
      <c r="B654" s="603">
        <f t="shared" si="109"/>
        <v>66.04000000000002</v>
      </c>
      <c r="C654" s="523" t="s">
        <v>562</v>
      </c>
      <c r="D654" s="506">
        <v>1</v>
      </c>
      <c r="E654" s="323" t="s">
        <v>13</v>
      </c>
      <c r="F654" s="506"/>
      <c r="G654" s="513">
        <f t="shared" si="107"/>
        <v>0</v>
      </c>
      <c r="H654" s="592"/>
      <c r="I654" s="645"/>
    </row>
    <row r="655" spans="2:9">
      <c r="B655" s="603">
        <f t="shared" si="109"/>
        <v>66.050000000000026</v>
      </c>
      <c r="C655" s="523" t="s">
        <v>560</v>
      </c>
      <c r="D655" s="506">
        <v>1</v>
      </c>
      <c r="E655" s="323" t="s">
        <v>13</v>
      </c>
      <c r="F655" s="506"/>
      <c r="G655" s="513">
        <f t="shared" si="107"/>
        <v>0</v>
      </c>
      <c r="H655" s="592"/>
      <c r="I655" s="645"/>
    </row>
    <row r="656" spans="2:9">
      <c r="B656" s="603">
        <f t="shared" si="109"/>
        <v>66.060000000000031</v>
      </c>
      <c r="C656" s="523" t="s">
        <v>561</v>
      </c>
      <c r="D656" s="506">
        <v>1</v>
      </c>
      <c r="E656" s="323" t="s">
        <v>13</v>
      </c>
      <c r="F656" s="506"/>
      <c r="G656" s="513">
        <f t="shared" si="107"/>
        <v>0</v>
      </c>
      <c r="H656" s="592"/>
      <c r="I656" s="645"/>
    </row>
    <row r="657" spans="2:9">
      <c r="B657" s="605"/>
      <c r="C657" s="523"/>
      <c r="D657" s="506"/>
      <c r="E657" s="537"/>
      <c r="F657" s="506"/>
      <c r="G657" s="513">
        <f t="shared" si="107"/>
        <v>0</v>
      </c>
      <c r="H657" s="592">
        <f>SUM(G651:G656)</f>
        <v>0</v>
      </c>
      <c r="I657" s="645"/>
    </row>
    <row r="658" spans="2:9">
      <c r="B658" s="606">
        <v>67</v>
      </c>
      <c r="C658" s="538" t="s">
        <v>625</v>
      </c>
      <c r="D658" s="506"/>
      <c r="E658" s="537"/>
      <c r="F658" s="506"/>
      <c r="G658" s="513">
        <f t="shared" si="107"/>
        <v>0</v>
      </c>
      <c r="H658" s="592"/>
      <c r="I658" s="645"/>
    </row>
    <row r="659" spans="2:9" ht="37.5">
      <c r="B659" s="603">
        <f t="shared" ref="B659:B664" si="110">+B658+0.01</f>
        <v>67.010000000000005</v>
      </c>
      <c r="C659" s="523" t="s">
        <v>1790</v>
      </c>
      <c r="D659" s="506">
        <v>2</v>
      </c>
      <c r="E659" s="323" t="s">
        <v>13</v>
      </c>
      <c r="F659" s="506"/>
      <c r="G659" s="513">
        <f t="shared" si="107"/>
        <v>0</v>
      </c>
      <c r="H659" s="592"/>
      <c r="I659" s="645"/>
    </row>
    <row r="660" spans="2:9">
      <c r="B660" s="603">
        <f t="shared" si="110"/>
        <v>67.02000000000001</v>
      </c>
      <c r="C660" s="523" t="s">
        <v>558</v>
      </c>
      <c r="D660" s="506">
        <v>1</v>
      </c>
      <c r="E660" s="323" t="s">
        <v>13</v>
      </c>
      <c r="F660" s="506"/>
      <c r="G660" s="513">
        <f t="shared" si="107"/>
        <v>0</v>
      </c>
      <c r="H660" s="592"/>
      <c r="I660" s="645"/>
    </row>
    <row r="661" spans="2:9">
      <c r="B661" s="603">
        <f t="shared" si="110"/>
        <v>67.030000000000015</v>
      </c>
      <c r="C661" s="523" t="s">
        <v>559</v>
      </c>
      <c r="D661" s="506">
        <v>4</v>
      </c>
      <c r="E661" s="323" t="s">
        <v>13</v>
      </c>
      <c r="F661" s="506"/>
      <c r="G661" s="513">
        <f t="shared" si="107"/>
        <v>0</v>
      </c>
      <c r="H661" s="592"/>
      <c r="I661" s="645"/>
    </row>
    <row r="662" spans="2:9">
      <c r="B662" s="603">
        <f t="shared" si="110"/>
        <v>67.04000000000002</v>
      </c>
      <c r="C662" s="523" t="s">
        <v>562</v>
      </c>
      <c r="D662" s="506">
        <v>1</v>
      </c>
      <c r="E662" s="323" t="s">
        <v>13</v>
      </c>
      <c r="F662" s="506"/>
      <c r="G662" s="513">
        <f t="shared" si="107"/>
        <v>0</v>
      </c>
      <c r="H662" s="592"/>
      <c r="I662" s="645"/>
    </row>
    <row r="663" spans="2:9">
      <c r="B663" s="603">
        <f t="shared" si="110"/>
        <v>67.050000000000026</v>
      </c>
      <c r="C663" s="523" t="s">
        <v>560</v>
      </c>
      <c r="D663" s="506">
        <v>1</v>
      </c>
      <c r="E663" s="323" t="s">
        <v>13</v>
      </c>
      <c r="F663" s="506"/>
      <c r="G663" s="513">
        <f t="shared" si="107"/>
        <v>0</v>
      </c>
      <c r="H663" s="592"/>
      <c r="I663" s="645"/>
    </row>
    <row r="664" spans="2:9">
      <c r="B664" s="603">
        <f t="shared" si="110"/>
        <v>67.060000000000031</v>
      </c>
      <c r="C664" s="523" t="s">
        <v>561</v>
      </c>
      <c r="D664" s="506">
        <v>1</v>
      </c>
      <c r="E664" s="323" t="s">
        <v>13</v>
      </c>
      <c r="F664" s="506"/>
      <c r="G664" s="513">
        <f t="shared" si="107"/>
        <v>0</v>
      </c>
      <c r="H664" s="592"/>
      <c r="I664" s="645"/>
    </row>
    <row r="665" spans="2:9">
      <c r="B665" s="605"/>
      <c r="C665" s="523"/>
      <c r="D665" s="506"/>
      <c r="E665" s="537"/>
      <c r="F665" s="506"/>
      <c r="G665" s="513">
        <f t="shared" si="107"/>
        <v>0</v>
      </c>
      <c r="H665" s="592">
        <f>SUM(G659:G664)</f>
        <v>0</v>
      </c>
      <c r="I665" s="645"/>
    </row>
    <row r="666" spans="2:9">
      <c r="B666" s="606">
        <v>68</v>
      </c>
      <c r="C666" s="538" t="s">
        <v>626</v>
      </c>
      <c r="D666" s="506"/>
      <c r="E666" s="537"/>
      <c r="F666" s="506"/>
      <c r="G666" s="513">
        <f t="shared" si="107"/>
        <v>0</v>
      </c>
      <c r="H666" s="592"/>
      <c r="I666" s="645"/>
    </row>
    <row r="667" spans="2:9" ht="37.5">
      <c r="B667" s="603">
        <f t="shared" ref="B667:B673" si="111">+B666+0.01</f>
        <v>68.010000000000005</v>
      </c>
      <c r="C667" s="523" t="s">
        <v>1790</v>
      </c>
      <c r="D667" s="506">
        <v>3</v>
      </c>
      <c r="E667" s="323" t="s">
        <v>13</v>
      </c>
      <c r="F667" s="506"/>
      <c r="G667" s="513">
        <f t="shared" si="107"/>
        <v>0</v>
      </c>
      <c r="H667" s="592"/>
      <c r="I667" s="645"/>
    </row>
    <row r="668" spans="2:9">
      <c r="B668" s="603">
        <f t="shared" si="111"/>
        <v>68.02000000000001</v>
      </c>
      <c r="C668" s="523" t="s">
        <v>557</v>
      </c>
      <c r="D668" s="506">
        <v>2</v>
      </c>
      <c r="E668" s="323" t="s">
        <v>13</v>
      </c>
      <c r="F668" s="506"/>
      <c r="G668" s="513">
        <f t="shared" si="107"/>
        <v>0</v>
      </c>
      <c r="H668" s="592"/>
      <c r="I668" s="645"/>
    </row>
    <row r="669" spans="2:9">
      <c r="B669" s="603">
        <f t="shared" si="111"/>
        <v>68.030000000000015</v>
      </c>
      <c r="C669" s="523" t="s">
        <v>558</v>
      </c>
      <c r="D669" s="506">
        <v>3</v>
      </c>
      <c r="E669" s="323" t="s">
        <v>13</v>
      </c>
      <c r="F669" s="506"/>
      <c r="G669" s="513">
        <f t="shared" si="107"/>
        <v>0</v>
      </c>
      <c r="H669" s="592"/>
      <c r="I669" s="645"/>
    </row>
    <row r="670" spans="2:9">
      <c r="B670" s="603">
        <f t="shared" si="111"/>
        <v>68.04000000000002</v>
      </c>
      <c r="C670" s="523" t="s">
        <v>559</v>
      </c>
      <c r="D670" s="506">
        <v>4</v>
      </c>
      <c r="E670" s="323" t="s">
        <v>13</v>
      </c>
      <c r="F670" s="506"/>
      <c r="G670" s="513">
        <f t="shared" si="107"/>
        <v>0</v>
      </c>
      <c r="H670" s="592"/>
      <c r="I670" s="645"/>
    </row>
    <row r="671" spans="2:9">
      <c r="B671" s="603">
        <f t="shared" si="111"/>
        <v>68.050000000000026</v>
      </c>
      <c r="C671" s="523" t="s">
        <v>562</v>
      </c>
      <c r="D671" s="506">
        <v>1</v>
      </c>
      <c r="E671" s="323" t="s">
        <v>13</v>
      </c>
      <c r="F671" s="506"/>
      <c r="G671" s="513">
        <f t="shared" si="107"/>
        <v>0</v>
      </c>
      <c r="H671" s="592"/>
      <c r="I671" s="645"/>
    </row>
    <row r="672" spans="2:9">
      <c r="B672" s="603">
        <f t="shared" si="111"/>
        <v>68.060000000000031</v>
      </c>
      <c r="C672" s="523" t="s">
        <v>560</v>
      </c>
      <c r="D672" s="506">
        <v>1</v>
      </c>
      <c r="E672" s="323" t="s">
        <v>13</v>
      </c>
      <c r="F672" s="506"/>
      <c r="G672" s="513">
        <f t="shared" si="107"/>
        <v>0</v>
      </c>
      <c r="H672" s="592"/>
      <c r="I672" s="645"/>
    </row>
    <row r="673" spans="2:9">
      <c r="B673" s="603">
        <f t="shared" si="111"/>
        <v>68.070000000000036</v>
      </c>
      <c r="C673" s="523" t="s">
        <v>561</v>
      </c>
      <c r="D673" s="506">
        <v>1</v>
      </c>
      <c r="E673" s="323" t="s">
        <v>13</v>
      </c>
      <c r="F673" s="506"/>
      <c r="G673" s="513">
        <f t="shared" si="107"/>
        <v>0</v>
      </c>
      <c r="H673" s="592"/>
      <c r="I673" s="645"/>
    </row>
    <row r="674" spans="2:9">
      <c r="B674" s="605"/>
      <c r="C674" s="523"/>
      <c r="D674" s="506"/>
      <c r="E674" s="537"/>
      <c r="F674" s="506"/>
      <c r="G674" s="513">
        <f t="shared" si="107"/>
        <v>0</v>
      </c>
      <c r="H674" s="592">
        <f>SUM(G667:G673)</f>
        <v>0</v>
      </c>
      <c r="I674" s="645"/>
    </row>
    <row r="675" spans="2:9">
      <c r="B675" s="606">
        <v>69</v>
      </c>
      <c r="C675" s="538" t="s">
        <v>627</v>
      </c>
      <c r="D675" s="506"/>
      <c r="E675" s="537"/>
      <c r="F675" s="506"/>
      <c r="G675" s="513">
        <f t="shared" si="107"/>
        <v>0</v>
      </c>
      <c r="H675" s="592"/>
      <c r="I675" s="645"/>
    </row>
    <row r="676" spans="2:9" ht="37.5">
      <c r="B676" s="603">
        <f t="shared" ref="B676:B677" si="112">+B675+0.01</f>
        <v>69.010000000000005</v>
      </c>
      <c r="C676" s="523" t="s">
        <v>1790</v>
      </c>
      <c r="D676" s="506">
        <v>6</v>
      </c>
      <c r="E676" s="323" t="s">
        <v>13</v>
      </c>
      <c r="F676" s="506"/>
      <c r="G676" s="513">
        <f t="shared" si="107"/>
        <v>0</v>
      </c>
      <c r="H676" s="592"/>
      <c r="I676" s="645"/>
    </row>
    <row r="677" spans="2:9">
      <c r="B677" s="603">
        <f t="shared" si="112"/>
        <v>69.02000000000001</v>
      </c>
      <c r="C677" s="523" t="s">
        <v>558</v>
      </c>
      <c r="D677" s="506">
        <v>2</v>
      </c>
      <c r="E677" s="323" t="s">
        <v>13</v>
      </c>
      <c r="F677" s="506"/>
      <c r="G677" s="513">
        <f t="shared" si="107"/>
        <v>0</v>
      </c>
      <c r="H677" s="592"/>
      <c r="I677" s="645"/>
    </row>
    <row r="678" spans="2:9">
      <c r="B678" s="605"/>
      <c r="C678" s="523"/>
      <c r="D678" s="506"/>
      <c r="E678" s="537"/>
      <c r="F678" s="506"/>
      <c r="G678" s="513">
        <f t="shared" si="107"/>
        <v>0</v>
      </c>
      <c r="H678" s="592">
        <f>SUM(G676:G677)</f>
        <v>0</v>
      </c>
      <c r="I678" s="645"/>
    </row>
    <row r="679" spans="2:9" ht="37.5">
      <c r="B679" s="606">
        <v>70</v>
      </c>
      <c r="C679" s="538" t="s">
        <v>628</v>
      </c>
      <c r="D679" s="506"/>
      <c r="E679" s="537"/>
      <c r="F679" s="506"/>
      <c r="G679" s="513">
        <f t="shared" si="107"/>
        <v>0</v>
      </c>
      <c r="H679" s="592"/>
      <c r="I679" s="645"/>
    </row>
    <row r="680" spans="2:9" ht="37.5">
      <c r="B680" s="603">
        <f t="shared" ref="B680:B687" si="113">+B679+0.01</f>
        <v>70.010000000000005</v>
      </c>
      <c r="C680" s="523" t="s">
        <v>1790</v>
      </c>
      <c r="D680" s="506">
        <v>2</v>
      </c>
      <c r="E680" s="323" t="s">
        <v>13</v>
      </c>
      <c r="F680" s="506"/>
      <c r="G680" s="513">
        <f t="shared" si="107"/>
        <v>0</v>
      </c>
      <c r="H680" s="592"/>
      <c r="I680" s="645"/>
    </row>
    <row r="681" spans="2:9">
      <c r="B681" s="603">
        <f t="shared" si="113"/>
        <v>70.02000000000001</v>
      </c>
      <c r="C681" s="523" t="s">
        <v>557</v>
      </c>
      <c r="D681" s="506">
        <v>2</v>
      </c>
      <c r="E681" s="323" t="s">
        <v>13</v>
      </c>
      <c r="F681" s="506"/>
      <c r="G681" s="513">
        <f t="shared" si="107"/>
        <v>0</v>
      </c>
      <c r="H681" s="592"/>
      <c r="I681" s="645"/>
    </row>
    <row r="682" spans="2:9">
      <c r="B682" s="603">
        <f t="shared" si="113"/>
        <v>70.030000000000015</v>
      </c>
      <c r="C682" s="523" t="s">
        <v>558</v>
      </c>
      <c r="D682" s="506">
        <v>4</v>
      </c>
      <c r="E682" s="323" t="s">
        <v>13</v>
      </c>
      <c r="F682" s="506"/>
      <c r="G682" s="513">
        <f t="shared" si="107"/>
        <v>0</v>
      </c>
      <c r="H682" s="592"/>
      <c r="I682" s="645"/>
    </row>
    <row r="683" spans="2:9">
      <c r="B683" s="603">
        <f t="shared" si="113"/>
        <v>70.04000000000002</v>
      </c>
      <c r="C683" s="523" t="s">
        <v>559</v>
      </c>
      <c r="D683" s="506">
        <v>2</v>
      </c>
      <c r="E683" s="323" t="s">
        <v>13</v>
      </c>
      <c r="F683" s="506"/>
      <c r="G683" s="513">
        <f t="shared" si="107"/>
        <v>0</v>
      </c>
      <c r="H683" s="592"/>
      <c r="I683" s="645"/>
    </row>
    <row r="684" spans="2:9">
      <c r="B684" s="603">
        <f t="shared" si="113"/>
        <v>70.050000000000026</v>
      </c>
      <c r="C684" s="523" t="s">
        <v>562</v>
      </c>
      <c r="D684" s="506">
        <v>4</v>
      </c>
      <c r="E684" s="323" t="s">
        <v>13</v>
      </c>
      <c r="F684" s="506"/>
      <c r="G684" s="513">
        <f t="shared" si="107"/>
        <v>0</v>
      </c>
      <c r="H684" s="592"/>
      <c r="I684" s="645"/>
    </row>
    <row r="685" spans="2:9">
      <c r="B685" s="603">
        <f t="shared" si="113"/>
        <v>70.060000000000031</v>
      </c>
      <c r="C685" s="523" t="s">
        <v>560</v>
      </c>
      <c r="D685" s="506">
        <v>2</v>
      </c>
      <c r="E685" s="323" t="s">
        <v>13</v>
      </c>
      <c r="F685" s="506"/>
      <c r="G685" s="513">
        <f t="shared" si="107"/>
        <v>0</v>
      </c>
      <c r="H685" s="592"/>
      <c r="I685" s="645"/>
    </row>
    <row r="686" spans="2:9">
      <c r="B686" s="603">
        <f t="shared" si="113"/>
        <v>70.070000000000036</v>
      </c>
      <c r="C686" s="523" t="s">
        <v>561</v>
      </c>
      <c r="D686" s="506">
        <v>2</v>
      </c>
      <c r="E686" s="323" t="s">
        <v>13</v>
      </c>
      <c r="F686" s="506"/>
      <c r="G686" s="513">
        <f t="shared" si="107"/>
        <v>0</v>
      </c>
      <c r="H686" s="592"/>
      <c r="I686" s="645"/>
    </row>
    <row r="687" spans="2:9">
      <c r="B687" s="603">
        <f t="shared" si="113"/>
        <v>70.080000000000041</v>
      </c>
      <c r="C687" s="523" t="s">
        <v>1750</v>
      </c>
      <c r="D687" s="506">
        <v>1</v>
      </c>
      <c r="E687" s="323" t="s">
        <v>13</v>
      </c>
      <c r="F687" s="506"/>
      <c r="G687" s="513">
        <f t="shared" si="107"/>
        <v>0</v>
      </c>
      <c r="H687" s="592"/>
      <c r="I687" s="645"/>
    </row>
    <row r="688" spans="2:9">
      <c r="B688" s="605"/>
      <c r="C688" s="523"/>
      <c r="D688" s="506"/>
      <c r="E688" s="537"/>
      <c r="F688" s="506"/>
      <c r="G688" s="513">
        <f t="shared" si="107"/>
        <v>0</v>
      </c>
      <c r="H688" s="592">
        <f>SUM(G680:G687)</f>
        <v>0</v>
      </c>
      <c r="I688" s="645"/>
    </row>
    <row r="689" spans="2:9">
      <c r="B689" s="606"/>
      <c r="C689" s="538" t="s">
        <v>629</v>
      </c>
      <c r="D689" s="506"/>
      <c r="E689" s="537"/>
      <c r="F689" s="506"/>
      <c r="G689" s="513">
        <f t="shared" si="107"/>
        <v>0</v>
      </c>
      <c r="H689" s="592"/>
      <c r="I689" s="645"/>
    </row>
    <row r="690" spans="2:9" ht="37.5">
      <c r="B690" s="606">
        <v>71</v>
      </c>
      <c r="C690" s="538" t="s">
        <v>630</v>
      </c>
      <c r="D690" s="506"/>
      <c r="E690" s="537"/>
      <c r="F690" s="506"/>
      <c r="G690" s="513">
        <f t="shared" si="107"/>
        <v>0</v>
      </c>
      <c r="H690" s="592"/>
      <c r="I690" s="645"/>
    </row>
    <row r="691" spans="2:9" ht="37.5">
      <c r="B691" s="603">
        <f t="shared" ref="B691:B700" si="114">+B690+0.01</f>
        <v>71.010000000000005</v>
      </c>
      <c r="C691" s="523" t="s">
        <v>1790</v>
      </c>
      <c r="D691" s="506">
        <v>24</v>
      </c>
      <c r="E691" s="323" t="s">
        <v>13</v>
      </c>
      <c r="F691" s="506"/>
      <c r="G691" s="513">
        <f t="shared" si="107"/>
        <v>0</v>
      </c>
      <c r="H691" s="592"/>
      <c r="I691" s="645"/>
    </row>
    <row r="692" spans="2:9">
      <c r="B692" s="603">
        <f t="shared" si="114"/>
        <v>71.02000000000001</v>
      </c>
      <c r="C692" s="523" t="s">
        <v>557</v>
      </c>
      <c r="D692" s="506">
        <v>24</v>
      </c>
      <c r="E692" s="323" t="s">
        <v>13</v>
      </c>
      <c r="F692" s="506"/>
      <c r="G692" s="513">
        <f t="shared" si="107"/>
        <v>0</v>
      </c>
      <c r="H692" s="592"/>
      <c r="I692" s="645"/>
    </row>
    <row r="693" spans="2:9">
      <c r="B693" s="603">
        <f t="shared" si="114"/>
        <v>71.030000000000015</v>
      </c>
      <c r="C693" s="523" t="s">
        <v>558</v>
      </c>
      <c r="D693" s="506">
        <v>36</v>
      </c>
      <c r="E693" s="323" t="s">
        <v>13</v>
      </c>
      <c r="F693" s="506"/>
      <c r="G693" s="513">
        <f t="shared" si="107"/>
        <v>0</v>
      </c>
      <c r="H693" s="592"/>
      <c r="I693" s="645"/>
    </row>
    <row r="694" spans="2:9">
      <c r="B694" s="603">
        <f t="shared" si="114"/>
        <v>71.04000000000002</v>
      </c>
      <c r="C694" s="523" t="s">
        <v>559</v>
      </c>
      <c r="D694" s="506">
        <v>48</v>
      </c>
      <c r="E694" s="323" t="s">
        <v>13</v>
      </c>
      <c r="F694" s="506"/>
      <c r="G694" s="513">
        <f t="shared" si="107"/>
        <v>0</v>
      </c>
      <c r="H694" s="592"/>
      <c r="I694" s="645"/>
    </row>
    <row r="695" spans="2:9">
      <c r="B695" s="603">
        <f t="shared" si="114"/>
        <v>71.050000000000026</v>
      </c>
      <c r="C695" s="523" t="s">
        <v>562</v>
      </c>
      <c r="D695" s="506">
        <v>12</v>
      </c>
      <c r="E695" s="323" t="s">
        <v>13</v>
      </c>
      <c r="F695" s="506"/>
      <c r="G695" s="513">
        <f t="shared" si="107"/>
        <v>0</v>
      </c>
      <c r="H695" s="592"/>
      <c r="I695" s="645"/>
    </row>
    <row r="696" spans="2:9">
      <c r="B696" s="603">
        <f t="shared" si="114"/>
        <v>71.060000000000031</v>
      </c>
      <c r="C696" s="523" t="s">
        <v>601</v>
      </c>
      <c r="D696" s="506">
        <v>96</v>
      </c>
      <c r="E696" s="323" t="s">
        <v>13</v>
      </c>
      <c r="F696" s="506"/>
      <c r="G696" s="513">
        <f t="shared" si="107"/>
        <v>0</v>
      </c>
      <c r="H696" s="592"/>
      <c r="I696" s="645"/>
    </row>
    <row r="697" spans="2:9">
      <c r="B697" s="603">
        <f t="shared" si="114"/>
        <v>71.070000000000036</v>
      </c>
      <c r="C697" s="523" t="s">
        <v>561</v>
      </c>
      <c r="D697" s="506">
        <v>24</v>
      </c>
      <c r="E697" s="323" t="s">
        <v>13</v>
      </c>
      <c r="F697" s="506"/>
      <c r="G697" s="513">
        <f t="shared" si="107"/>
        <v>0</v>
      </c>
      <c r="H697" s="592"/>
      <c r="I697" s="645"/>
    </row>
    <row r="698" spans="2:9">
      <c r="B698" s="603">
        <f t="shared" si="114"/>
        <v>71.080000000000041</v>
      </c>
      <c r="C698" s="523" t="s">
        <v>631</v>
      </c>
      <c r="D698" s="506">
        <v>12</v>
      </c>
      <c r="E698" s="323" t="s">
        <v>13</v>
      </c>
      <c r="F698" s="506"/>
      <c r="G698" s="513">
        <f t="shared" si="107"/>
        <v>0</v>
      </c>
      <c r="H698" s="592"/>
      <c r="I698" s="645"/>
    </row>
    <row r="699" spans="2:9">
      <c r="B699" s="603">
        <f t="shared" si="114"/>
        <v>71.090000000000046</v>
      </c>
      <c r="C699" s="523" t="s">
        <v>632</v>
      </c>
      <c r="D699" s="506">
        <v>12</v>
      </c>
      <c r="E699" s="323" t="s">
        <v>13</v>
      </c>
      <c r="F699" s="506"/>
      <c r="G699" s="513">
        <f t="shared" si="107"/>
        <v>0</v>
      </c>
      <c r="H699" s="592"/>
      <c r="I699" s="645"/>
    </row>
    <row r="700" spans="2:9" ht="37.5">
      <c r="B700" s="603">
        <f t="shared" si="114"/>
        <v>71.100000000000051</v>
      </c>
      <c r="C700" s="523" t="s">
        <v>1751</v>
      </c>
      <c r="D700" s="506">
        <v>24</v>
      </c>
      <c r="E700" s="537" t="s">
        <v>13</v>
      </c>
      <c r="F700" s="506"/>
      <c r="G700" s="520">
        <f>ROUND(F700*D700,2)</f>
        <v>0</v>
      </c>
      <c r="H700" s="592"/>
      <c r="I700" s="645"/>
    </row>
    <row r="701" spans="2:9">
      <c r="B701" s="605"/>
      <c r="C701" s="523"/>
      <c r="D701" s="506"/>
      <c r="E701" s="537"/>
      <c r="F701" s="506"/>
      <c r="G701" s="513">
        <f t="shared" si="107"/>
        <v>0</v>
      </c>
      <c r="H701" s="592">
        <f>SUM(G691:G700)</f>
        <v>0</v>
      </c>
      <c r="I701" s="645"/>
    </row>
    <row r="702" spans="2:9" ht="37.5">
      <c r="B702" s="606">
        <v>72</v>
      </c>
      <c r="C702" s="538" t="s">
        <v>633</v>
      </c>
      <c r="D702" s="506"/>
      <c r="E702" s="537"/>
      <c r="F702" s="506"/>
      <c r="G702" s="513">
        <f t="shared" ref="G702:G766" si="115">ROUND(F702*D702,2)</f>
        <v>0</v>
      </c>
      <c r="H702" s="592"/>
      <c r="I702" s="645"/>
    </row>
    <row r="703" spans="2:9" ht="37.5">
      <c r="B703" s="603">
        <f t="shared" ref="B703:B712" si="116">+B702+0.01</f>
        <v>72.010000000000005</v>
      </c>
      <c r="C703" s="523" t="s">
        <v>1790</v>
      </c>
      <c r="D703" s="506">
        <v>4</v>
      </c>
      <c r="E703" s="323" t="s">
        <v>13</v>
      </c>
      <c r="F703" s="506"/>
      <c r="G703" s="513">
        <f t="shared" si="115"/>
        <v>0</v>
      </c>
      <c r="H703" s="592"/>
      <c r="I703" s="645"/>
    </row>
    <row r="704" spans="2:9">
      <c r="B704" s="603">
        <f t="shared" si="116"/>
        <v>72.02000000000001</v>
      </c>
      <c r="C704" s="523" t="s">
        <v>557</v>
      </c>
      <c r="D704" s="506">
        <v>4</v>
      </c>
      <c r="E704" s="323" t="s">
        <v>13</v>
      </c>
      <c r="F704" s="506"/>
      <c r="G704" s="513">
        <f t="shared" si="115"/>
        <v>0</v>
      </c>
      <c r="H704" s="592"/>
      <c r="I704" s="645"/>
    </row>
    <row r="705" spans="2:9">
      <c r="B705" s="603">
        <f t="shared" si="116"/>
        <v>72.030000000000015</v>
      </c>
      <c r="C705" s="523" t="s">
        <v>558</v>
      </c>
      <c r="D705" s="506">
        <v>6</v>
      </c>
      <c r="E705" s="323" t="s">
        <v>13</v>
      </c>
      <c r="F705" s="506"/>
      <c r="G705" s="513">
        <f t="shared" si="115"/>
        <v>0</v>
      </c>
      <c r="H705" s="592"/>
      <c r="I705" s="645"/>
    </row>
    <row r="706" spans="2:9">
      <c r="B706" s="603">
        <f t="shared" si="116"/>
        <v>72.04000000000002</v>
      </c>
      <c r="C706" s="523" t="s">
        <v>559</v>
      </c>
      <c r="D706" s="506">
        <v>8</v>
      </c>
      <c r="E706" s="323" t="s">
        <v>13</v>
      </c>
      <c r="F706" s="506"/>
      <c r="G706" s="513">
        <f t="shared" si="115"/>
        <v>0</v>
      </c>
      <c r="H706" s="592"/>
      <c r="I706" s="645"/>
    </row>
    <row r="707" spans="2:9">
      <c r="B707" s="603">
        <f t="shared" si="116"/>
        <v>72.050000000000026</v>
      </c>
      <c r="C707" s="523" t="s">
        <v>562</v>
      </c>
      <c r="D707" s="506">
        <v>2</v>
      </c>
      <c r="E707" s="323" t="s">
        <v>13</v>
      </c>
      <c r="F707" s="506"/>
      <c r="G707" s="513">
        <f t="shared" si="115"/>
        <v>0</v>
      </c>
      <c r="H707" s="592"/>
      <c r="I707" s="645"/>
    </row>
    <row r="708" spans="2:9">
      <c r="B708" s="603">
        <f t="shared" si="116"/>
        <v>72.060000000000031</v>
      </c>
      <c r="C708" s="523" t="s">
        <v>601</v>
      </c>
      <c r="D708" s="506">
        <v>16</v>
      </c>
      <c r="E708" s="323" t="s">
        <v>13</v>
      </c>
      <c r="F708" s="506"/>
      <c r="G708" s="513">
        <f t="shared" si="115"/>
        <v>0</v>
      </c>
      <c r="H708" s="592"/>
      <c r="I708" s="645"/>
    </row>
    <row r="709" spans="2:9">
      <c r="B709" s="603">
        <f t="shared" si="116"/>
        <v>72.070000000000036</v>
      </c>
      <c r="C709" s="523" t="s">
        <v>561</v>
      </c>
      <c r="D709" s="506">
        <v>4</v>
      </c>
      <c r="E709" s="323" t="s">
        <v>13</v>
      </c>
      <c r="F709" s="506"/>
      <c r="G709" s="513">
        <f t="shared" si="115"/>
        <v>0</v>
      </c>
      <c r="H709" s="592"/>
      <c r="I709" s="645"/>
    </row>
    <row r="710" spans="2:9">
      <c r="B710" s="603">
        <f t="shared" si="116"/>
        <v>72.080000000000041</v>
      </c>
      <c r="C710" s="523" t="s">
        <v>631</v>
      </c>
      <c r="D710" s="506">
        <v>2</v>
      </c>
      <c r="E710" s="323" t="s">
        <v>13</v>
      </c>
      <c r="F710" s="506"/>
      <c r="G710" s="513">
        <f t="shared" si="115"/>
        <v>0</v>
      </c>
      <c r="H710" s="592"/>
      <c r="I710" s="645"/>
    </row>
    <row r="711" spans="2:9">
      <c r="B711" s="603">
        <f t="shared" si="116"/>
        <v>72.090000000000046</v>
      </c>
      <c r="C711" s="523" t="s">
        <v>632</v>
      </c>
      <c r="D711" s="506">
        <v>2</v>
      </c>
      <c r="E711" s="323" t="s">
        <v>13</v>
      </c>
      <c r="F711" s="506"/>
      <c r="G711" s="513">
        <f t="shared" si="115"/>
        <v>0</v>
      </c>
      <c r="H711" s="592"/>
      <c r="I711" s="645"/>
    </row>
    <row r="712" spans="2:9" ht="37.5">
      <c r="B712" s="603">
        <f t="shared" si="116"/>
        <v>72.100000000000051</v>
      </c>
      <c r="C712" s="523" t="s">
        <v>1751</v>
      </c>
      <c r="D712" s="506">
        <v>4</v>
      </c>
      <c r="E712" s="537" t="s">
        <v>13</v>
      </c>
      <c r="F712" s="506"/>
      <c r="G712" s="520">
        <f>ROUND(F712*D712,2)</f>
        <v>0</v>
      </c>
      <c r="H712" s="592"/>
      <c r="I712" s="645"/>
    </row>
    <row r="713" spans="2:9">
      <c r="B713" s="605"/>
      <c r="C713" s="523"/>
      <c r="D713" s="506"/>
      <c r="E713" s="537"/>
      <c r="F713" s="506"/>
      <c r="G713" s="513">
        <f t="shared" si="115"/>
        <v>0</v>
      </c>
      <c r="H713" s="592">
        <f>SUM(G703:G712)</f>
        <v>0</v>
      </c>
      <c r="I713" s="645"/>
    </row>
    <row r="714" spans="2:9">
      <c r="B714" s="606">
        <v>73</v>
      </c>
      <c r="C714" s="538" t="s">
        <v>582</v>
      </c>
      <c r="D714" s="506"/>
      <c r="E714" s="537"/>
      <c r="F714" s="506"/>
      <c r="G714" s="513">
        <f t="shared" si="115"/>
        <v>0</v>
      </c>
      <c r="H714" s="592"/>
      <c r="I714" s="645"/>
    </row>
    <row r="715" spans="2:9" ht="37.5">
      <c r="B715" s="603">
        <f t="shared" ref="B715:B721" si="117">+B714+0.01</f>
        <v>73.010000000000005</v>
      </c>
      <c r="C715" s="523" t="s">
        <v>1790</v>
      </c>
      <c r="D715" s="506">
        <v>4</v>
      </c>
      <c r="E715" s="323" t="s">
        <v>13</v>
      </c>
      <c r="F715" s="506"/>
      <c r="G715" s="513">
        <f t="shared" si="115"/>
        <v>0</v>
      </c>
      <c r="H715" s="592"/>
      <c r="I715" s="645"/>
    </row>
    <row r="716" spans="2:9">
      <c r="B716" s="603">
        <f t="shared" si="117"/>
        <v>73.02000000000001</v>
      </c>
      <c r="C716" s="523" t="s">
        <v>557</v>
      </c>
      <c r="D716" s="506">
        <v>2</v>
      </c>
      <c r="E716" s="323" t="s">
        <v>13</v>
      </c>
      <c r="F716" s="506"/>
      <c r="G716" s="513">
        <f t="shared" si="115"/>
        <v>0</v>
      </c>
      <c r="H716" s="592"/>
      <c r="I716" s="645"/>
    </row>
    <row r="717" spans="2:9">
      <c r="B717" s="603">
        <f t="shared" si="117"/>
        <v>73.030000000000015</v>
      </c>
      <c r="C717" s="523" t="s">
        <v>558</v>
      </c>
      <c r="D717" s="506">
        <v>4</v>
      </c>
      <c r="E717" s="323" t="s">
        <v>13</v>
      </c>
      <c r="F717" s="506"/>
      <c r="G717" s="513">
        <f t="shared" si="115"/>
        <v>0</v>
      </c>
      <c r="H717" s="592"/>
      <c r="I717" s="645"/>
    </row>
    <row r="718" spans="2:9">
      <c r="B718" s="603">
        <f t="shared" si="117"/>
        <v>73.04000000000002</v>
      </c>
      <c r="C718" s="523" t="s">
        <v>559</v>
      </c>
      <c r="D718" s="506">
        <v>4</v>
      </c>
      <c r="E718" s="323" t="s">
        <v>13</v>
      </c>
      <c r="F718" s="506"/>
      <c r="G718" s="513">
        <f t="shared" si="115"/>
        <v>0</v>
      </c>
      <c r="H718" s="592"/>
      <c r="I718" s="645"/>
    </row>
    <row r="719" spans="2:9">
      <c r="B719" s="603">
        <f t="shared" si="117"/>
        <v>73.050000000000026</v>
      </c>
      <c r="C719" s="523" t="s">
        <v>562</v>
      </c>
      <c r="D719" s="506">
        <v>6</v>
      </c>
      <c r="E719" s="323" t="s">
        <v>13</v>
      </c>
      <c r="F719" s="506"/>
      <c r="G719" s="513">
        <f t="shared" si="115"/>
        <v>0</v>
      </c>
      <c r="H719" s="592"/>
      <c r="I719" s="645"/>
    </row>
    <row r="720" spans="2:9">
      <c r="B720" s="603">
        <f t="shared" si="117"/>
        <v>73.060000000000031</v>
      </c>
      <c r="C720" s="523" t="s">
        <v>560</v>
      </c>
      <c r="D720" s="506">
        <v>3</v>
      </c>
      <c r="E720" s="323" t="s">
        <v>13</v>
      </c>
      <c r="F720" s="506"/>
      <c r="G720" s="513">
        <f t="shared" si="115"/>
        <v>0</v>
      </c>
      <c r="H720" s="592"/>
      <c r="I720" s="645"/>
    </row>
    <row r="721" spans="2:9">
      <c r="B721" s="603">
        <f t="shared" si="117"/>
        <v>73.070000000000036</v>
      </c>
      <c r="C721" s="523" t="s">
        <v>561</v>
      </c>
      <c r="D721" s="506">
        <v>3</v>
      </c>
      <c r="E721" s="323" t="s">
        <v>13</v>
      </c>
      <c r="F721" s="506"/>
      <c r="G721" s="513">
        <f t="shared" si="115"/>
        <v>0</v>
      </c>
      <c r="H721" s="592"/>
      <c r="I721" s="645"/>
    </row>
    <row r="722" spans="2:9">
      <c r="B722" s="605"/>
      <c r="C722" s="523"/>
      <c r="D722" s="506"/>
      <c r="E722" s="537"/>
      <c r="F722" s="506"/>
      <c r="G722" s="513">
        <f t="shared" si="115"/>
        <v>0</v>
      </c>
      <c r="H722" s="592">
        <f>SUM(G715:G721)</f>
        <v>0</v>
      </c>
      <c r="I722" s="645"/>
    </row>
    <row r="723" spans="2:9">
      <c r="B723" s="606">
        <v>74</v>
      </c>
      <c r="C723" s="538" t="s">
        <v>634</v>
      </c>
      <c r="D723" s="506"/>
      <c r="E723" s="537"/>
      <c r="F723" s="506"/>
      <c r="G723" s="513">
        <f t="shared" si="115"/>
        <v>0</v>
      </c>
      <c r="H723" s="592"/>
      <c r="I723" s="645"/>
    </row>
    <row r="724" spans="2:9" ht="37.5">
      <c r="B724" s="603">
        <f t="shared" ref="B724:B726" si="118">+B723+0.01</f>
        <v>74.010000000000005</v>
      </c>
      <c r="C724" s="523" t="s">
        <v>1790</v>
      </c>
      <c r="D724" s="506">
        <v>1</v>
      </c>
      <c r="E724" s="323" t="s">
        <v>13</v>
      </c>
      <c r="F724" s="506"/>
      <c r="G724" s="513">
        <f t="shared" si="115"/>
        <v>0</v>
      </c>
      <c r="H724" s="592"/>
      <c r="I724" s="645"/>
    </row>
    <row r="725" spans="2:9">
      <c r="B725" s="603">
        <f t="shared" si="118"/>
        <v>74.02000000000001</v>
      </c>
      <c r="C725" s="523" t="s">
        <v>558</v>
      </c>
      <c r="D725" s="506">
        <v>1</v>
      </c>
      <c r="E725" s="323" t="s">
        <v>13</v>
      </c>
      <c r="F725" s="506"/>
      <c r="G725" s="513">
        <f t="shared" si="115"/>
        <v>0</v>
      </c>
      <c r="H725" s="592"/>
      <c r="I725" s="645"/>
    </row>
    <row r="726" spans="2:9">
      <c r="B726" s="603">
        <f t="shared" si="118"/>
        <v>74.030000000000015</v>
      </c>
      <c r="C726" s="523" t="s">
        <v>559</v>
      </c>
      <c r="D726" s="506">
        <v>1</v>
      </c>
      <c r="E726" s="323" t="s">
        <v>13</v>
      </c>
      <c r="F726" s="506"/>
      <c r="G726" s="513">
        <f t="shared" si="115"/>
        <v>0</v>
      </c>
      <c r="H726" s="592"/>
      <c r="I726" s="645"/>
    </row>
    <row r="727" spans="2:9">
      <c r="B727" s="605"/>
      <c r="C727" s="523"/>
      <c r="D727" s="506"/>
      <c r="E727" s="537"/>
      <c r="F727" s="506"/>
      <c r="G727" s="513">
        <f t="shared" si="115"/>
        <v>0</v>
      </c>
      <c r="H727" s="592">
        <f>SUM(G724:G726)</f>
        <v>0</v>
      </c>
      <c r="I727" s="645"/>
    </row>
    <row r="728" spans="2:9">
      <c r="B728" s="606">
        <v>75</v>
      </c>
      <c r="C728" s="538" t="s">
        <v>635</v>
      </c>
      <c r="D728" s="506"/>
      <c r="E728" s="537"/>
      <c r="F728" s="506"/>
      <c r="G728" s="513">
        <f t="shared" si="115"/>
        <v>0</v>
      </c>
      <c r="H728" s="592"/>
      <c r="I728" s="645"/>
    </row>
    <row r="729" spans="2:9" ht="37.5">
      <c r="B729" s="603">
        <f t="shared" ref="B729:B731" si="119">+B728+0.01</f>
        <v>75.010000000000005</v>
      </c>
      <c r="C729" s="523" t="s">
        <v>1790</v>
      </c>
      <c r="D729" s="506">
        <v>1</v>
      </c>
      <c r="E729" s="323" t="s">
        <v>13</v>
      </c>
      <c r="F729" s="506"/>
      <c r="G729" s="513">
        <f t="shared" si="115"/>
        <v>0</v>
      </c>
      <c r="H729" s="592"/>
      <c r="I729" s="645"/>
    </row>
    <row r="730" spans="2:9">
      <c r="B730" s="603">
        <f t="shared" si="119"/>
        <v>75.02000000000001</v>
      </c>
      <c r="C730" s="523" t="s">
        <v>558</v>
      </c>
      <c r="D730" s="506">
        <v>1</v>
      </c>
      <c r="E730" s="323" t="s">
        <v>13</v>
      </c>
      <c r="F730" s="506"/>
      <c r="G730" s="513">
        <f t="shared" si="115"/>
        <v>0</v>
      </c>
      <c r="H730" s="592"/>
      <c r="I730" s="645"/>
    </row>
    <row r="731" spans="2:9">
      <c r="B731" s="603">
        <f t="shared" si="119"/>
        <v>75.030000000000015</v>
      </c>
      <c r="C731" s="523" t="s">
        <v>559</v>
      </c>
      <c r="D731" s="506">
        <v>1</v>
      </c>
      <c r="E731" s="323" t="s">
        <v>13</v>
      </c>
      <c r="F731" s="506"/>
      <c r="G731" s="513">
        <f t="shared" si="115"/>
        <v>0</v>
      </c>
      <c r="H731" s="592"/>
      <c r="I731" s="645"/>
    </row>
    <row r="732" spans="2:9">
      <c r="B732" s="605"/>
      <c r="C732" s="523"/>
      <c r="D732" s="506"/>
      <c r="E732" s="537"/>
      <c r="F732" s="506"/>
      <c r="G732" s="513">
        <f t="shared" si="115"/>
        <v>0</v>
      </c>
      <c r="H732" s="592">
        <f>SUM(G729:G731)</f>
        <v>0</v>
      </c>
      <c r="I732" s="645"/>
    </row>
    <row r="733" spans="2:9">
      <c r="B733" s="606">
        <v>76</v>
      </c>
      <c r="C733" s="538" t="s">
        <v>636</v>
      </c>
      <c r="D733" s="506"/>
      <c r="E733" s="537"/>
      <c r="F733" s="506"/>
      <c r="G733" s="513">
        <f t="shared" si="115"/>
        <v>0</v>
      </c>
      <c r="H733" s="592"/>
      <c r="I733" s="645"/>
    </row>
    <row r="734" spans="2:9">
      <c r="B734" s="603">
        <f t="shared" ref="B734:B737" si="120">+B733+0.01</f>
        <v>76.010000000000005</v>
      </c>
      <c r="C734" s="523" t="s">
        <v>557</v>
      </c>
      <c r="D734" s="506">
        <v>3</v>
      </c>
      <c r="E734" s="323" t="s">
        <v>13</v>
      </c>
      <c r="F734" s="506"/>
      <c r="G734" s="513">
        <f t="shared" si="115"/>
        <v>0</v>
      </c>
      <c r="H734" s="592"/>
      <c r="I734" s="645"/>
    </row>
    <row r="735" spans="2:9">
      <c r="B735" s="603">
        <f t="shared" si="120"/>
        <v>76.02000000000001</v>
      </c>
      <c r="C735" s="523" t="s">
        <v>558</v>
      </c>
      <c r="D735" s="506">
        <v>3</v>
      </c>
      <c r="E735" s="323" t="s">
        <v>13</v>
      </c>
      <c r="F735" s="506"/>
      <c r="G735" s="513">
        <f t="shared" si="115"/>
        <v>0</v>
      </c>
      <c r="H735" s="592"/>
      <c r="I735" s="645"/>
    </row>
    <row r="736" spans="2:9">
      <c r="B736" s="603">
        <f t="shared" si="120"/>
        <v>76.030000000000015</v>
      </c>
      <c r="C736" s="523" t="s">
        <v>559</v>
      </c>
      <c r="D736" s="506">
        <v>2</v>
      </c>
      <c r="E736" s="323" t="s">
        <v>13</v>
      </c>
      <c r="F736" s="506"/>
      <c r="G736" s="513">
        <f t="shared" si="115"/>
        <v>0</v>
      </c>
      <c r="H736" s="592"/>
      <c r="I736" s="645"/>
    </row>
    <row r="737" spans="2:9">
      <c r="B737" s="603">
        <f t="shared" si="120"/>
        <v>76.04000000000002</v>
      </c>
      <c r="C737" s="523" t="s">
        <v>561</v>
      </c>
      <c r="D737" s="506">
        <v>1</v>
      </c>
      <c r="E737" s="323" t="s">
        <v>13</v>
      </c>
      <c r="F737" s="506"/>
      <c r="G737" s="513">
        <f t="shared" si="115"/>
        <v>0</v>
      </c>
      <c r="H737" s="592"/>
      <c r="I737" s="645"/>
    </row>
    <row r="738" spans="2:9">
      <c r="B738" s="605"/>
      <c r="C738" s="523"/>
      <c r="D738" s="506"/>
      <c r="E738" s="537"/>
      <c r="F738" s="506"/>
      <c r="G738" s="513">
        <f t="shared" si="115"/>
        <v>0</v>
      </c>
      <c r="H738" s="592">
        <f>SUM(G734:G737)</f>
        <v>0</v>
      </c>
      <c r="I738" s="645"/>
    </row>
    <row r="739" spans="2:9">
      <c r="B739" s="606">
        <v>77</v>
      </c>
      <c r="C739" s="538" t="s">
        <v>637</v>
      </c>
      <c r="D739" s="506"/>
      <c r="E739" s="537"/>
      <c r="F739" s="506"/>
      <c r="G739" s="513">
        <f t="shared" si="115"/>
        <v>0</v>
      </c>
      <c r="H739" s="592"/>
      <c r="I739" s="645"/>
    </row>
    <row r="740" spans="2:9" ht="37.5">
      <c r="B740" s="603">
        <f t="shared" ref="B740:B742" si="121">+B739+0.01</f>
        <v>77.010000000000005</v>
      </c>
      <c r="C740" s="523" t="s">
        <v>1790</v>
      </c>
      <c r="D740" s="506">
        <v>2</v>
      </c>
      <c r="E740" s="323" t="s">
        <v>13</v>
      </c>
      <c r="F740" s="506"/>
      <c r="G740" s="513">
        <f t="shared" si="115"/>
        <v>0</v>
      </c>
      <c r="H740" s="592"/>
      <c r="I740" s="645"/>
    </row>
    <row r="741" spans="2:9">
      <c r="B741" s="603">
        <f t="shared" si="121"/>
        <v>77.02000000000001</v>
      </c>
      <c r="C741" s="523" t="s">
        <v>558</v>
      </c>
      <c r="D741" s="506">
        <v>5</v>
      </c>
      <c r="E741" s="323" t="s">
        <v>13</v>
      </c>
      <c r="F741" s="506"/>
      <c r="G741" s="513">
        <f t="shared" si="115"/>
        <v>0</v>
      </c>
      <c r="H741" s="592"/>
      <c r="I741" s="645"/>
    </row>
    <row r="742" spans="2:9">
      <c r="B742" s="603">
        <f t="shared" si="121"/>
        <v>77.030000000000015</v>
      </c>
      <c r="C742" s="523" t="s">
        <v>559</v>
      </c>
      <c r="D742" s="506">
        <v>2</v>
      </c>
      <c r="E742" s="323" t="s">
        <v>13</v>
      </c>
      <c r="F742" s="506"/>
      <c r="G742" s="513">
        <f t="shared" si="115"/>
        <v>0</v>
      </c>
      <c r="H742" s="592"/>
      <c r="I742" s="645"/>
    </row>
    <row r="743" spans="2:9">
      <c r="B743" s="605"/>
      <c r="C743" s="523"/>
      <c r="D743" s="506"/>
      <c r="E743" s="537"/>
      <c r="F743" s="506"/>
      <c r="G743" s="513">
        <f t="shared" si="115"/>
        <v>0</v>
      </c>
      <c r="H743" s="592">
        <f>SUM(G740:G742)</f>
        <v>0</v>
      </c>
      <c r="I743" s="645"/>
    </row>
    <row r="744" spans="2:9">
      <c r="B744" s="606">
        <v>78</v>
      </c>
      <c r="C744" s="538" t="s">
        <v>590</v>
      </c>
      <c r="D744" s="506"/>
      <c r="E744" s="537"/>
      <c r="F744" s="506"/>
      <c r="G744" s="513">
        <f t="shared" si="115"/>
        <v>0</v>
      </c>
      <c r="H744" s="592"/>
      <c r="I744" s="645"/>
    </row>
    <row r="745" spans="2:9">
      <c r="B745" s="603">
        <f t="shared" ref="B745:B747" si="122">+B744+0.01</f>
        <v>78.010000000000005</v>
      </c>
      <c r="C745" s="523" t="s">
        <v>557</v>
      </c>
      <c r="D745" s="506">
        <v>3</v>
      </c>
      <c r="E745" s="323" t="s">
        <v>13</v>
      </c>
      <c r="F745" s="506"/>
      <c r="G745" s="513">
        <f t="shared" si="115"/>
        <v>0</v>
      </c>
      <c r="H745" s="592"/>
      <c r="I745" s="645"/>
    </row>
    <row r="746" spans="2:9">
      <c r="B746" s="603">
        <f t="shared" si="122"/>
        <v>78.02000000000001</v>
      </c>
      <c r="C746" s="523" t="s">
        <v>558</v>
      </c>
      <c r="D746" s="506">
        <v>1</v>
      </c>
      <c r="E746" s="323" t="s">
        <v>13</v>
      </c>
      <c r="F746" s="506"/>
      <c r="G746" s="513">
        <f t="shared" si="115"/>
        <v>0</v>
      </c>
      <c r="H746" s="592"/>
      <c r="I746" s="645"/>
    </row>
    <row r="747" spans="2:9">
      <c r="B747" s="603">
        <f t="shared" si="122"/>
        <v>78.030000000000015</v>
      </c>
      <c r="C747" s="523" t="s">
        <v>559</v>
      </c>
      <c r="D747" s="506">
        <v>1</v>
      </c>
      <c r="E747" s="323" t="s">
        <v>13</v>
      </c>
      <c r="F747" s="506"/>
      <c r="G747" s="513">
        <f t="shared" si="115"/>
        <v>0</v>
      </c>
      <c r="H747" s="592"/>
      <c r="I747" s="645"/>
    </row>
    <row r="748" spans="2:9">
      <c r="B748" s="605"/>
      <c r="C748" s="523"/>
      <c r="D748" s="506"/>
      <c r="E748" s="537"/>
      <c r="F748" s="506"/>
      <c r="G748" s="513">
        <f t="shared" si="115"/>
        <v>0</v>
      </c>
      <c r="H748" s="592">
        <f>SUM(G745:G748)</f>
        <v>0</v>
      </c>
      <c r="I748" s="645"/>
    </row>
    <row r="749" spans="2:9">
      <c r="B749" s="606">
        <v>78</v>
      </c>
      <c r="C749" s="538" t="s">
        <v>638</v>
      </c>
      <c r="D749" s="506"/>
      <c r="E749" s="537"/>
      <c r="F749" s="506"/>
      <c r="G749" s="513">
        <f t="shared" si="115"/>
        <v>0</v>
      </c>
      <c r="H749" s="592"/>
      <c r="I749" s="645"/>
    </row>
    <row r="750" spans="2:9" ht="37.5">
      <c r="B750" s="603">
        <f t="shared" ref="B750:B751" si="123">+B749+0.01</f>
        <v>78.010000000000005</v>
      </c>
      <c r="C750" s="523" t="s">
        <v>1790</v>
      </c>
      <c r="D750" s="506">
        <v>2</v>
      </c>
      <c r="E750" s="323" t="s">
        <v>13</v>
      </c>
      <c r="F750" s="506"/>
      <c r="G750" s="513">
        <f t="shared" si="115"/>
        <v>0</v>
      </c>
      <c r="H750" s="592"/>
      <c r="I750" s="645"/>
    </row>
    <row r="751" spans="2:9">
      <c r="B751" s="603">
        <f t="shared" si="123"/>
        <v>78.02000000000001</v>
      </c>
      <c r="C751" s="523" t="s">
        <v>558</v>
      </c>
      <c r="D751" s="506">
        <v>3</v>
      </c>
      <c r="E751" s="323" t="s">
        <v>13</v>
      </c>
      <c r="F751" s="506"/>
      <c r="G751" s="513">
        <f t="shared" si="115"/>
        <v>0</v>
      </c>
      <c r="H751" s="592"/>
      <c r="I751" s="645"/>
    </row>
    <row r="752" spans="2:9">
      <c r="B752" s="605"/>
      <c r="C752" s="523"/>
      <c r="D752" s="506"/>
      <c r="E752" s="537"/>
      <c r="F752" s="506"/>
      <c r="G752" s="513">
        <f t="shared" si="115"/>
        <v>0</v>
      </c>
      <c r="H752" s="592">
        <f>SUM(G750:G751)</f>
        <v>0</v>
      </c>
      <c r="I752" s="645"/>
    </row>
    <row r="753" spans="2:9">
      <c r="B753" s="606">
        <v>79</v>
      </c>
      <c r="C753" s="538" t="s">
        <v>639</v>
      </c>
      <c r="D753" s="506"/>
      <c r="E753" s="537"/>
      <c r="F753" s="506"/>
      <c r="G753" s="513">
        <f t="shared" si="115"/>
        <v>0</v>
      </c>
      <c r="H753" s="592"/>
      <c r="I753" s="645"/>
    </row>
    <row r="754" spans="2:9">
      <c r="B754" s="603">
        <f t="shared" ref="B754:B757" si="124">+B753+0.01</f>
        <v>79.010000000000005</v>
      </c>
      <c r="C754" s="523" t="s">
        <v>557</v>
      </c>
      <c r="D754" s="506">
        <v>6</v>
      </c>
      <c r="E754" s="323" t="s">
        <v>13</v>
      </c>
      <c r="F754" s="506"/>
      <c r="G754" s="513">
        <f t="shared" si="115"/>
        <v>0</v>
      </c>
      <c r="H754" s="592"/>
      <c r="I754" s="645"/>
    </row>
    <row r="755" spans="2:9">
      <c r="B755" s="603">
        <f t="shared" si="124"/>
        <v>79.02000000000001</v>
      </c>
      <c r="C755" s="523" t="s">
        <v>558</v>
      </c>
      <c r="D755" s="506">
        <v>4</v>
      </c>
      <c r="E755" s="323" t="s">
        <v>13</v>
      </c>
      <c r="F755" s="506"/>
      <c r="G755" s="513">
        <f t="shared" si="115"/>
        <v>0</v>
      </c>
      <c r="H755" s="592"/>
      <c r="I755" s="645"/>
    </row>
    <row r="756" spans="2:9">
      <c r="B756" s="603">
        <f t="shared" si="124"/>
        <v>79.030000000000015</v>
      </c>
      <c r="C756" s="523" t="s">
        <v>559</v>
      </c>
      <c r="D756" s="506">
        <v>2</v>
      </c>
      <c r="E756" s="323" t="s">
        <v>13</v>
      </c>
      <c r="F756" s="506"/>
      <c r="G756" s="513">
        <f t="shared" si="115"/>
        <v>0</v>
      </c>
      <c r="H756" s="592"/>
      <c r="I756" s="645"/>
    </row>
    <row r="757" spans="2:9">
      <c r="B757" s="603">
        <f t="shared" si="124"/>
        <v>79.04000000000002</v>
      </c>
      <c r="C757" s="523" t="s">
        <v>561</v>
      </c>
      <c r="D757" s="506">
        <v>2</v>
      </c>
      <c r="E757" s="323" t="s">
        <v>13</v>
      </c>
      <c r="F757" s="506"/>
      <c r="G757" s="513">
        <f t="shared" si="115"/>
        <v>0</v>
      </c>
      <c r="H757" s="592"/>
      <c r="I757" s="645"/>
    </row>
    <row r="758" spans="2:9">
      <c r="B758" s="605"/>
      <c r="C758" s="523"/>
      <c r="D758" s="506"/>
      <c r="E758" s="537"/>
      <c r="F758" s="506"/>
      <c r="G758" s="513">
        <f t="shared" si="115"/>
        <v>0</v>
      </c>
      <c r="H758" s="592">
        <f>SUM(G754:G757)</f>
        <v>0</v>
      </c>
      <c r="I758" s="645"/>
    </row>
    <row r="759" spans="2:9">
      <c r="B759" s="606">
        <v>80</v>
      </c>
      <c r="C759" s="538" t="s">
        <v>640</v>
      </c>
      <c r="D759" s="506"/>
      <c r="E759" s="537"/>
      <c r="F759" s="506"/>
      <c r="G759" s="513">
        <f t="shared" si="115"/>
        <v>0</v>
      </c>
      <c r="H759" s="592"/>
      <c r="I759" s="645"/>
    </row>
    <row r="760" spans="2:9" ht="37.5">
      <c r="B760" s="603">
        <f t="shared" ref="B760:B762" si="125">+B759+0.01</f>
        <v>80.010000000000005</v>
      </c>
      <c r="C760" s="523" t="s">
        <v>1790</v>
      </c>
      <c r="D760" s="506">
        <v>3</v>
      </c>
      <c r="E760" s="323" t="s">
        <v>13</v>
      </c>
      <c r="F760" s="506"/>
      <c r="G760" s="513">
        <f t="shared" si="115"/>
        <v>0</v>
      </c>
      <c r="H760" s="592"/>
      <c r="I760" s="645"/>
    </row>
    <row r="761" spans="2:9">
      <c r="B761" s="603">
        <f t="shared" si="125"/>
        <v>80.02000000000001</v>
      </c>
      <c r="C761" s="523" t="s">
        <v>558</v>
      </c>
      <c r="D761" s="506">
        <v>1</v>
      </c>
      <c r="E761" s="323" t="s">
        <v>13</v>
      </c>
      <c r="F761" s="506"/>
      <c r="G761" s="513">
        <f t="shared" si="115"/>
        <v>0</v>
      </c>
      <c r="H761" s="592"/>
      <c r="I761" s="645"/>
    </row>
    <row r="762" spans="2:9">
      <c r="B762" s="603">
        <f t="shared" si="125"/>
        <v>80.030000000000015</v>
      </c>
      <c r="C762" s="523" t="s">
        <v>559</v>
      </c>
      <c r="D762" s="506">
        <v>2</v>
      </c>
      <c r="E762" s="323" t="s">
        <v>13</v>
      </c>
      <c r="F762" s="506"/>
      <c r="G762" s="513">
        <f t="shared" si="115"/>
        <v>0</v>
      </c>
      <c r="H762" s="592"/>
      <c r="I762" s="645"/>
    </row>
    <row r="763" spans="2:9">
      <c r="B763" s="605"/>
      <c r="C763" s="523"/>
      <c r="D763" s="506"/>
      <c r="E763" s="537"/>
      <c r="F763" s="506"/>
      <c r="G763" s="513">
        <f t="shared" si="115"/>
        <v>0</v>
      </c>
      <c r="H763" s="592">
        <f>SUM(G760:G762)</f>
        <v>0</v>
      </c>
      <c r="I763" s="645"/>
    </row>
    <row r="764" spans="2:9">
      <c r="B764" s="606">
        <v>81</v>
      </c>
      <c r="C764" s="538" t="s">
        <v>638</v>
      </c>
      <c r="D764" s="506"/>
      <c r="E764" s="537"/>
      <c r="F764" s="506"/>
      <c r="G764" s="513">
        <f t="shared" si="115"/>
        <v>0</v>
      </c>
      <c r="H764" s="592"/>
      <c r="I764" s="645"/>
    </row>
    <row r="765" spans="2:9">
      <c r="B765" s="603">
        <f t="shared" ref="B765:B766" si="126">+B764+0.01</f>
        <v>81.010000000000005</v>
      </c>
      <c r="C765" s="523" t="s">
        <v>557</v>
      </c>
      <c r="D765" s="506">
        <v>2</v>
      </c>
      <c r="E765" s="323" t="s">
        <v>13</v>
      </c>
      <c r="F765" s="506"/>
      <c r="G765" s="513">
        <f t="shared" si="115"/>
        <v>0</v>
      </c>
      <c r="H765" s="592"/>
      <c r="I765" s="645"/>
    </row>
    <row r="766" spans="2:9">
      <c r="B766" s="603">
        <f t="shared" si="126"/>
        <v>81.02000000000001</v>
      </c>
      <c r="C766" s="523" t="s">
        <v>558</v>
      </c>
      <c r="D766" s="506">
        <v>2</v>
      </c>
      <c r="E766" s="323" t="s">
        <v>13</v>
      </c>
      <c r="F766" s="506"/>
      <c r="G766" s="513">
        <f t="shared" si="115"/>
        <v>0</v>
      </c>
      <c r="H766" s="592"/>
      <c r="I766" s="645"/>
    </row>
    <row r="767" spans="2:9">
      <c r="B767" s="605"/>
      <c r="C767" s="523"/>
      <c r="D767" s="506"/>
      <c r="E767" s="537"/>
      <c r="F767" s="506"/>
      <c r="G767" s="513">
        <f t="shared" ref="G767:G830" si="127">ROUND(F767*D767,2)</f>
        <v>0</v>
      </c>
      <c r="H767" s="592">
        <f>SUM(G765:G766)</f>
        <v>0</v>
      </c>
      <c r="I767" s="645"/>
    </row>
    <row r="768" spans="2:9">
      <c r="B768" s="606">
        <v>82</v>
      </c>
      <c r="C768" s="538" t="s">
        <v>641</v>
      </c>
      <c r="D768" s="506"/>
      <c r="E768" s="537"/>
      <c r="F768" s="506"/>
      <c r="G768" s="513">
        <f t="shared" si="127"/>
        <v>0</v>
      </c>
      <c r="H768" s="592"/>
      <c r="I768" s="645"/>
    </row>
    <row r="769" spans="2:9">
      <c r="B769" s="603">
        <f t="shared" ref="B769:B770" si="128">+B768+0.01</f>
        <v>82.01</v>
      </c>
      <c r="C769" s="523" t="s">
        <v>557</v>
      </c>
      <c r="D769" s="506">
        <v>1</v>
      </c>
      <c r="E769" s="323" t="s">
        <v>13</v>
      </c>
      <c r="F769" s="506"/>
      <c r="G769" s="513">
        <f t="shared" si="127"/>
        <v>0</v>
      </c>
      <c r="H769" s="592"/>
      <c r="I769" s="645"/>
    </row>
    <row r="770" spans="2:9">
      <c r="B770" s="603">
        <f t="shared" si="128"/>
        <v>82.02000000000001</v>
      </c>
      <c r="C770" s="523" t="s">
        <v>558</v>
      </c>
      <c r="D770" s="506">
        <v>1</v>
      </c>
      <c r="E770" s="323" t="s">
        <v>13</v>
      </c>
      <c r="F770" s="506"/>
      <c r="G770" s="513">
        <f t="shared" si="127"/>
        <v>0</v>
      </c>
      <c r="H770" s="592"/>
      <c r="I770" s="645"/>
    </row>
    <row r="771" spans="2:9">
      <c r="B771" s="605"/>
      <c r="C771" s="523"/>
      <c r="D771" s="506"/>
      <c r="E771" s="537"/>
      <c r="F771" s="506"/>
      <c r="G771" s="513">
        <f t="shared" si="127"/>
        <v>0</v>
      </c>
      <c r="H771" s="592">
        <f>SUM(G769:G770)</f>
        <v>0</v>
      </c>
      <c r="I771" s="645"/>
    </row>
    <row r="772" spans="2:9">
      <c r="B772" s="606">
        <v>83</v>
      </c>
      <c r="C772" s="538" t="s">
        <v>613</v>
      </c>
      <c r="D772" s="506"/>
      <c r="E772" s="537"/>
      <c r="F772" s="506"/>
      <c r="G772" s="513">
        <f t="shared" si="127"/>
        <v>0</v>
      </c>
      <c r="H772" s="592"/>
      <c r="I772" s="645"/>
    </row>
    <row r="773" spans="2:9" ht="37.5">
      <c r="B773" s="603">
        <f t="shared" ref="B773:B775" si="129">+B772+0.01</f>
        <v>83.01</v>
      </c>
      <c r="C773" s="523" t="s">
        <v>1790</v>
      </c>
      <c r="D773" s="506">
        <v>1</v>
      </c>
      <c r="E773" s="323" t="s">
        <v>13</v>
      </c>
      <c r="F773" s="506"/>
      <c r="G773" s="513">
        <f t="shared" si="127"/>
        <v>0</v>
      </c>
      <c r="H773" s="592"/>
      <c r="I773" s="645"/>
    </row>
    <row r="774" spans="2:9">
      <c r="B774" s="603">
        <f t="shared" si="129"/>
        <v>83.02000000000001</v>
      </c>
      <c r="C774" s="523" t="s">
        <v>558</v>
      </c>
      <c r="D774" s="506">
        <v>1</v>
      </c>
      <c r="E774" s="323" t="s">
        <v>13</v>
      </c>
      <c r="F774" s="506"/>
      <c r="G774" s="513">
        <f t="shared" si="127"/>
        <v>0</v>
      </c>
      <c r="H774" s="592"/>
      <c r="I774" s="645"/>
    </row>
    <row r="775" spans="2:9">
      <c r="B775" s="603">
        <f t="shared" si="129"/>
        <v>83.030000000000015</v>
      </c>
      <c r="C775" s="523" t="s">
        <v>562</v>
      </c>
      <c r="D775" s="506">
        <v>1</v>
      </c>
      <c r="E775" s="323" t="s">
        <v>13</v>
      </c>
      <c r="F775" s="506"/>
      <c r="G775" s="513">
        <f t="shared" si="127"/>
        <v>0</v>
      </c>
      <c r="H775" s="592"/>
      <c r="I775" s="645"/>
    </row>
    <row r="776" spans="2:9">
      <c r="B776" s="605"/>
      <c r="C776" s="523"/>
      <c r="D776" s="506"/>
      <c r="E776" s="537"/>
      <c r="F776" s="506"/>
      <c r="G776" s="513">
        <f t="shared" si="127"/>
        <v>0</v>
      </c>
      <c r="H776" s="592">
        <f>SUM(G773:G775)</f>
        <v>0</v>
      </c>
      <c r="I776" s="645"/>
    </row>
    <row r="777" spans="2:9">
      <c r="B777" s="606">
        <v>84</v>
      </c>
      <c r="C777" s="538" t="s">
        <v>642</v>
      </c>
      <c r="D777" s="506"/>
      <c r="E777" s="537"/>
      <c r="F777" s="506"/>
      <c r="G777" s="513">
        <f t="shared" si="127"/>
        <v>0</v>
      </c>
      <c r="H777" s="592"/>
      <c r="I777" s="645"/>
    </row>
    <row r="778" spans="2:9" ht="37.5">
      <c r="B778" s="603">
        <f t="shared" ref="B778:B779" si="130">+B777+0.01</f>
        <v>84.01</v>
      </c>
      <c r="C778" s="523" t="s">
        <v>1790</v>
      </c>
      <c r="D778" s="506">
        <v>19</v>
      </c>
      <c r="E778" s="323" t="s">
        <v>13</v>
      </c>
      <c r="F778" s="506"/>
      <c r="G778" s="513">
        <f t="shared" si="127"/>
        <v>0</v>
      </c>
      <c r="H778" s="592"/>
      <c r="I778" s="645"/>
    </row>
    <row r="779" spans="2:9">
      <c r="B779" s="603">
        <f t="shared" si="130"/>
        <v>84.02000000000001</v>
      </c>
      <c r="C779" s="523" t="s">
        <v>558</v>
      </c>
      <c r="D779" s="506">
        <v>5</v>
      </c>
      <c r="E779" s="323" t="s">
        <v>13</v>
      </c>
      <c r="F779" s="506"/>
      <c r="G779" s="513">
        <f t="shared" si="127"/>
        <v>0</v>
      </c>
      <c r="H779" s="592"/>
      <c r="I779" s="645"/>
    </row>
    <row r="780" spans="2:9">
      <c r="B780" s="605"/>
      <c r="C780" s="523"/>
      <c r="D780" s="506"/>
      <c r="E780" s="537"/>
      <c r="F780" s="506"/>
      <c r="G780" s="513">
        <f t="shared" si="127"/>
        <v>0</v>
      </c>
      <c r="H780" s="592">
        <f>SUM(G778:G779)</f>
        <v>0</v>
      </c>
      <c r="I780" s="645"/>
    </row>
    <row r="781" spans="2:9">
      <c r="B781" s="606"/>
      <c r="C781" s="538" t="s">
        <v>643</v>
      </c>
      <c r="D781" s="506"/>
      <c r="E781" s="537"/>
      <c r="F781" s="506"/>
      <c r="G781" s="513">
        <f t="shared" si="127"/>
        <v>0</v>
      </c>
      <c r="H781" s="592"/>
      <c r="I781" s="645"/>
    </row>
    <row r="782" spans="2:9">
      <c r="B782" s="606">
        <v>85</v>
      </c>
      <c r="C782" s="538" t="s">
        <v>644</v>
      </c>
      <c r="D782" s="506"/>
      <c r="E782" s="537"/>
      <c r="F782" s="506"/>
      <c r="G782" s="513">
        <f t="shared" si="127"/>
        <v>0</v>
      </c>
      <c r="H782" s="592"/>
      <c r="I782" s="645"/>
    </row>
    <row r="783" spans="2:9" ht="37.5">
      <c r="B783" s="603">
        <f t="shared" ref="B783:B785" si="131">+B782+0.01</f>
        <v>85.01</v>
      </c>
      <c r="C783" s="523" t="s">
        <v>1790</v>
      </c>
      <c r="D783" s="506">
        <v>6</v>
      </c>
      <c r="E783" s="323" t="s">
        <v>13</v>
      </c>
      <c r="F783" s="506"/>
      <c r="G783" s="513">
        <f t="shared" si="127"/>
        <v>0</v>
      </c>
      <c r="H783" s="592"/>
      <c r="I783" s="645"/>
    </row>
    <row r="784" spans="2:9">
      <c r="B784" s="603">
        <f t="shared" si="131"/>
        <v>85.02000000000001</v>
      </c>
      <c r="C784" s="523" t="s">
        <v>593</v>
      </c>
      <c r="D784" s="506">
        <v>1</v>
      </c>
      <c r="E784" s="323" t="s">
        <v>13</v>
      </c>
      <c r="F784" s="506"/>
      <c r="G784" s="513">
        <f t="shared" si="127"/>
        <v>0</v>
      </c>
      <c r="H784" s="592"/>
      <c r="I784" s="645"/>
    </row>
    <row r="785" spans="2:9">
      <c r="B785" s="603">
        <f t="shared" si="131"/>
        <v>85.030000000000015</v>
      </c>
      <c r="C785" s="523" t="s">
        <v>559</v>
      </c>
      <c r="D785" s="506">
        <v>3</v>
      </c>
      <c r="E785" s="323" t="s">
        <v>13</v>
      </c>
      <c r="F785" s="506"/>
      <c r="G785" s="513">
        <f t="shared" si="127"/>
        <v>0</v>
      </c>
      <c r="H785" s="592"/>
      <c r="I785" s="645"/>
    </row>
    <row r="786" spans="2:9">
      <c r="B786" s="605"/>
      <c r="C786" s="523"/>
      <c r="D786" s="506"/>
      <c r="E786" s="537"/>
      <c r="F786" s="506"/>
      <c r="G786" s="513">
        <f t="shared" si="127"/>
        <v>0</v>
      </c>
      <c r="H786" s="592">
        <f>SUM(G783:G786)</f>
        <v>0</v>
      </c>
      <c r="I786" s="645"/>
    </row>
    <row r="787" spans="2:9" ht="56.25">
      <c r="B787" s="606">
        <v>86</v>
      </c>
      <c r="C787" s="538" t="s">
        <v>645</v>
      </c>
      <c r="D787" s="506"/>
      <c r="E787" s="537"/>
      <c r="F787" s="506"/>
      <c r="G787" s="513">
        <f t="shared" si="127"/>
        <v>0</v>
      </c>
      <c r="H787" s="592"/>
      <c r="I787" s="645"/>
    </row>
    <row r="788" spans="2:9" ht="37.5">
      <c r="B788" s="603">
        <f t="shared" ref="B788:B793" si="132">+B787+0.01</f>
        <v>86.01</v>
      </c>
      <c r="C788" s="523" t="s">
        <v>1752</v>
      </c>
      <c r="D788" s="506">
        <v>14</v>
      </c>
      <c r="E788" s="323" t="s">
        <v>13</v>
      </c>
      <c r="F788" s="506"/>
      <c r="G788" s="513">
        <f t="shared" si="127"/>
        <v>0</v>
      </c>
      <c r="H788" s="592"/>
      <c r="I788" s="645"/>
    </row>
    <row r="789" spans="2:9">
      <c r="B789" s="603">
        <f t="shared" si="132"/>
        <v>86.02000000000001</v>
      </c>
      <c r="C789" s="523" t="s">
        <v>558</v>
      </c>
      <c r="D789" s="506">
        <v>5</v>
      </c>
      <c r="E789" s="323" t="s">
        <v>13</v>
      </c>
      <c r="F789" s="506"/>
      <c r="G789" s="513">
        <f t="shared" si="127"/>
        <v>0</v>
      </c>
      <c r="H789" s="592"/>
      <c r="I789" s="645"/>
    </row>
    <row r="790" spans="2:9">
      <c r="B790" s="603">
        <f t="shared" si="132"/>
        <v>86.030000000000015</v>
      </c>
      <c r="C790" s="523" t="s">
        <v>562</v>
      </c>
      <c r="D790" s="506">
        <v>8</v>
      </c>
      <c r="E790" s="323" t="s">
        <v>13</v>
      </c>
      <c r="F790" s="506"/>
      <c r="G790" s="513">
        <f t="shared" si="127"/>
        <v>0</v>
      </c>
      <c r="H790" s="592"/>
      <c r="I790" s="645"/>
    </row>
    <row r="791" spans="2:9">
      <c r="B791" s="603">
        <f t="shared" si="132"/>
        <v>86.04000000000002</v>
      </c>
      <c r="C791" s="523" t="s">
        <v>646</v>
      </c>
      <c r="D791" s="506">
        <v>3</v>
      </c>
      <c r="E791" s="323" t="s">
        <v>13</v>
      </c>
      <c r="F791" s="506"/>
      <c r="G791" s="513">
        <f t="shared" si="127"/>
        <v>0</v>
      </c>
      <c r="H791" s="592"/>
      <c r="I791" s="645"/>
    </row>
    <row r="792" spans="2:9">
      <c r="B792" s="603">
        <f t="shared" si="132"/>
        <v>86.050000000000026</v>
      </c>
      <c r="C792" s="523" t="s">
        <v>1753</v>
      </c>
      <c r="D792" s="506">
        <v>1</v>
      </c>
      <c r="E792" s="323" t="s">
        <v>13</v>
      </c>
      <c r="F792" s="506"/>
      <c r="G792" s="513">
        <f t="shared" si="127"/>
        <v>0</v>
      </c>
      <c r="H792" s="592"/>
      <c r="I792" s="645"/>
    </row>
    <row r="793" spans="2:9">
      <c r="B793" s="603">
        <f t="shared" si="132"/>
        <v>86.060000000000031</v>
      </c>
      <c r="C793" s="523" t="s">
        <v>1747</v>
      </c>
      <c r="D793" s="506">
        <v>2</v>
      </c>
      <c r="E793" s="323" t="s">
        <v>13</v>
      </c>
      <c r="F793" s="506"/>
      <c r="G793" s="513">
        <f t="shared" si="127"/>
        <v>0</v>
      </c>
      <c r="H793" s="592"/>
      <c r="I793" s="645"/>
    </row>
    <row r="794" spans="2:9">
      <c r="B794" s="605"/>
      <c r="C794" s="523"/>
      <c r="D794" s="506"/>
      <c r="E794" s="537"/>
      <c r="F794" s="506"/>
      <c r="G794" s="513">
        <f t="shared" si="127"/>
        <v>0</v>
      </c>
      <c r="H794" s="592">
        <f>SUM(G788:G793)</f>
        <v>0</v>
      </c>
      <c r="I794" s="645"/>
    </row>
    <row r="795" spans="2:9">
      <c r="B795" s="606">
        <v>87</v>
      </c>
      <c r="C795" s="538" t="s">
        <v>647</v>
      </c>
      <c r="D795" s="506"/>
      <c r="E795" s="537"/>
      <c r="F795" s="506"/>
      <c r="G795" s="513">
        <f t="shared" si="127"/>
        <v>0</v>
      </c>
      <c r="H795" s="592"/>
      <c r="I795" s="645"/>
    </row>
    <row r="796" spans="2:9" ht="37.5">
      <c r="B796" s="603">
        <f t="shared" ref="B796:B798" si="133">+B795+0.01</f>
        <v>87.01</v>
      </c>
      <c r="C796" s="523" t="s">
        <v>1752</v>
      </c>
      <c r="D796" s="506">
        <v>4</v>
      </c>
      <c r="E796" s="323" t="s">
        <v>13</v>
      </c>
      <c r="F796" s="506"/>
      <c r="G796" s="513">
        <f t="shared" si="127"/>
        <v>0</v>
      </c>
      <c r="H796" s="592"/>
      <c r="I796" s="645"/>
    </row>
    <row r="797" spans="2:9">
      <c r="B797" s="603">
        <f t="shared" si="133"/>
        <v>87.02000000000001</v>
      </c>
      <c r="C797" s="523" t="s">
        <v>558</v>
      </c>
      <c r="D797" s="506">
        <v>2</v>
      </c>
      <c r="E797" s="323" t="s">
        <v>13</v>
      </c>
      <c r="F797" s="506"/>
      <c r="G797" s="513">
        <f t="shared" si="127"/>
        <v>0</v>
      </c>
      <c r="H797" s="592"/>
      <c r="I797" s="645"/>
    </row>
    <row r="798" spans="2:9">
      <c r="B798" s="603">
        <f t="shared" si="133"/>
        <v>87.030000000000015</v>
      </c>
      <c r="C798" s="523" t="s">
        <v>1754</v>
      </c>
      <c r="D798" s="506">
        <v>1</v>
      </c>
      <c r="E798" s="323" t="s">
        <v>13</v>
      </c>
      <c r="F798" s="506"/>
      <c r="G798" s="513">
        <f t="shared" si="127"/>
        <v>0</v>
      </c>
      <c r="H798" s="592"/>
      <c r="I798" s="645"/>
    </row>
    <row r="799" spans="2:9">
      <c r="B799" s="605"/>
      <c r="C799" s="523"/>
      <c r="D799" s="506"/>
      <c r="E799" s="537"/>
      <c r="F799" s="506"/>
      <c r="G799" s="513">
        <f t="shared" si="127"/>
        <v>0</v>
      </c>
      <c r="H799" s="592">
        <f>SUM(G796:G798)</f>
        <v>0</v>
      </c>
      <c r="I799" s="645"/>
    </row>
    <row r="800" spans="2:9">
      <c r="B800" s="606">
        <v>88</v>
      </c>
      <c r="C800" s="538" t="s">
        <v>648</v>
      </c>
      <c r="D800" s="506"/>
      <c r="E800" s="537"/>
      <c r="F800" s="506"/>
      <c r="G800" s="513">
        <f t="shared" si="127"/>
        <v>0</v>
      </c>
      <c r="H800" s="592"/>
      <c r="I800" s="645"/>
    </row>
    <row r="801" spans="2:9">
      <c r="B801" s="603">
        <f t="shared" ref="B801:B805" si="134">+B800+0.01</f>
        <v>88.01</v>
      </c>
      <c r="C801" s="523" t="s">
        <v>557</v>
      </c>
      <c r="D801" s="506">
        <v>1</v>
      </c>
      <c r="E801" s="323" t="s">
        <v>13</v>
      </c>
      <c r="F801" s="506"/>
      <c r="G801" s="513">
        <f t="shared" si="127"/>
        <v>0</v>
      </c>
      <c r="H801" s="592"/>
      <c r="I801" s="645"/>
    </row>
    <row r="802" spans="2:9">
      <c r="B802" s="603">
        <f t="shared" si="134"/>
        <v>88.02000000000001</v>
      </c>
      <c r="C802" s="523" t="s">
        <v>558</v>
      </c>
      <c r="D802" s="506">
        <v>1</v>
      </c>
      <c r="E802" s="323" t="s">
        <v>13</v>
      </c>
      <c r="F802" s="506"/>
      <c r="G802" s="513">
        <f t="shared" si="127"/>
        <v>0</v>
      </c>
      <c r="H802" s="592"/>
      <c r="I802" s="645"/>
    </row>
    <row r="803" spans="2:9">
      <c r="B803" s="603">
        <f t="shared" si="134"/>
        <v>88.030000000000015</v>
      </c>
      <c r="C803" s="523" t="s">
        <v>559</v>
      </c>
      <c r="D803" s="506">
        <v>1</v>
      </c>
      <c r="E803" s="323" t="s">
        <v>13</v>
      </c>
      <c r="F803" s="506"/>
      <c r="G803" s="513">
        <f t="shared" si="127"/>
        <v>0</v>
      </c>
      <c r="H803" s="592"/>
      <c r="I803" s="645"/>
    </row>
    <row r="804" spans="2:9">
      <c r="B804" s="603">
        <f t="shared" si="134"/>
        <v>88.04000000000002</v>
      </c>
      <c r="C804" s="523" t="s">
        <v>560</v>
      </c>
      <c r="D804" s="506">
        <v>1</v>
      </c>
      <c r="E804" s="323" t="s">
        <v>13</v>
      </c>
      <c r="F804" s="506"/>
      <c r="G804" s="513">
        <f t="shared" si="127"/>
        <v>0</v>
      </c>
      <c r="H804" s="592"/>
      <c r="I804" s="645"/>
    </row>
    <row r="805" spans="2:9">
      <c r="B805" s="603">
        <f t="shared" si="134"/>
        <v>88.050000000000026</v>
      </c>
      <c r="C805" s="523" t="s">
        <v>561</v>
      </c>
      <c r="D805" s="506">
        <v>1</v>
      </c>
      <c r="E805" s="323" t="s">
        <v>13</v>
      </c>
      <c r="F805" s="506"/>
      <c r="G805" s="513">
        <f t="shared" si="127"/>
        <v>0</v>
      </c>
      <c r="H805" s="592"/>
      <c r="I805" s="645"/>
    </row>
    <row r="806" spans="2:9">
      <c r="B806" s="605"/>
      <c r="C806" s="523"/>
      <c r="D806" s="506"/>
      <c r="E806" s="537"/>
      <c r="F806" s="506"/>
      <c r="G806" s="513">
        <f t="shared" si="127"/>
        <v>0</v>
      </c>
      <c r="H806" s="592">
        <f>SUM(G801:G805)</f>
        <v>0</v>
      </c>
      <c r="I806" s="645"/>
    </row>
    <row r="807" spans="2:9">
      <c r="B807" s="606">
        <v>89</v>
      </c>
      <c r="C807" s="538" t="s">
        <v>649</v>
      </c>
      <c r="D807" s="506"/>
      <c r="E807" s="537"/>
      <c r="F807" s="506"/>
      <c r="G807" s="513">
        <f t="shared" si="127"/>
        <v>0</v>
      </c>
      <c r="H807" s="592"/>
      <c r="I807" s="645"/>
    </row>
    <row r="808" spans="2:9" ht="37.5">
      <c r="B808" s="603">
        <f t="shared" ref="B808:B810" si="135">+B807+0.01</f>
        <v>89.01</v>
      </c>
      <c r="C808" s="523" t="s">
        <v>1752</v>
      </c>
      <c r="D808" s="506">
        <v>5</v>
      </c>
      <c r="E808" s="323" t="s">
        <v>13</v>
      </c>
      <c r="F808" s="506"/>
      <c r="G808" s="513">
        <f t="shared" si="127"/>
        <v>0</v>
      </c>
      <c r="H808" s="592"/>
      <c r="I808" s="645"/>
    </row>
    <row r="809" spans="2:9">
      <c r="B809" s="603">
        <f t="shared" si="135"/>
        <v>89.02000000000001</v>
      </c>
      <c r="C809" s="523" t="s">
        <v>558</v>
      </c>
      <c r="D809" s="506">
        <v>2</v>
      </c>
      <c r="E809" s="323" t="s">
        <v>13</v>
      </c>
      <c r="F809" s="506"/>
      <c r="G809" s="513">
        <f t="shared" si="127"/>
        <v>0</v>
      </c>
      <c r="H809" s="592"/>
      <c r="I809" s="645"/>
    </row>
    <row r="810" spans="2:9">
      <c r="B810" s="603">
        <f t="shared" si="135"/>
        <v>89.030000000000015</v>
      </c>
      <c r="C810" s="523" t="s">
        <v>1755</v>
      </c>
      <c r="D810" s="506">
        <v>4</v>
      </c>
      <c r="E810" s="323" t="s">
        <v>13</v>
      </c>
      <c r="F810" s="506"/>
      <c r="G810" s="513">
        <f t="shared" si="127"/>
        <v>0</v>
      </c>
      <c r="H810" s="592"/>
      <c r="I810" s="645"/>
    </row>
    <row r="811" spans="2:9">
      <c r="B811" s="605"/>
      <c r="C811" s="523"/>
      <c r="D811" s="506"/>
      <c r="E811" s="537"/>
      <c r="F811" s="506"/>
      <c r="G811" s="513">
        <f t="shared" si="127"/>
        <v>0</v>
      </c>
      <c r="H811" s="592">
        <f>SUM(G808:G810)</f>
        <v>0</v>
      </c>
      <c r="I811" s="645"/>
    </row>
    <row r="812" spans="2:9">
      <c r="B812" s="606">
        <v>90</v>
      </c>
      <c r="C812" s="538" t="s">
        <v>650</v>
      </c>
      <c r="D812" s="506"/>
      <c r="E812" s="537"/>
      <c r="F812" s="506"/>
      <c r="G812" s="513">
        <f t="shared" si="127"/>
        <v>0</v>
      </c>
      <c r="H812" s="592"/>
      <c r="I812" s="645"/>
    </row>
    <row r="813" spans="2:9" ht="37.5">
      <c r="B813" s="603">
        <f t="shared" ref="B813:B815" si="136">+B812+0.01</f>
        <v>90.01</v>
      </c>
      <c r="C813" s="523" t="s">
        <v>1752</v>
      </c>
      <c r="D813" s="506">
        <v>5</v>
      </c>
      <c r="E813" s="323" t="s">
        <v>13</v>
      </c>
      <c r="F813" s="506"/>
      <c r="G813" s="513">
        <f t="shared" si="127"/>
        <v>0</v>
      </c>
      <c r="H813" s="592"/>
      <c r="I813" s="645"/>
    </row>
    <row r="814" spans="2:9">
      <c r="B814" s="603">
        <f t="shared" si="136"/>
        <v>90.02000000000001</v>
      </c>
      <c r="C814" s="523" t="s">
        <v>558</v>
      </c>
      <c r="D814" s="506">
        <v>2</v>
      </c>
      <c r="E814" s="323" t="s">
        <v>13</v>
      </c>
      <c r="F814" s="506"/>
      <c r="G814" s="513">
        <f t="shared" si="127"/>
        <v>0</v>
      </c>
      <c r="H814" s="592"/>
      <c r="I814" s="645"/>
    </row>
    <row r="815" spans="2:9">
      <c r="B815" s="603">
        <f t="shared" si="136"/>
        <v>90.030000000000015</v>
      </c>
      <c r="C815" s="523" t="s">
        <v>559</v>
      </c>
      <c r="D815" s="506">
        <v>2</v>
      </c>
      <c r="E815" s="323" t="s">
        <v>13</v>
      </c>
      <c r="F815" s="506"/>
      <c r="G815" s="513">
        <f t="shared" si="127"/>
        <v>0</v>
      </c>
      <c r="H815" s="592"/>
      <c r="I815" s="645"/>
    </row>
    <row r="816" spans="2:9">
      <c r="B816" s="605"/>
      <c r="C816" s="523"/>
      <c r="D816" s="506"/>
      <c r="E816" s="537"/>
      <c r="F816" s="506"/>
      <c r="G816" s="513">
        <f t="shared" si="127"/>
        <v>0</v>
      </c>
      <c r="H816" s="592">
        <f>SUM(G813:G815)</f>
        <v>0</v>
      </c>
      <c r="I816" s="645"/>
    </row>
    <row r="817" spans="2:9">
      <c r="B817" s="606"/>
      <c r="C817" s="538" t="s">
        <v>651</v>
      </c>
      <c r="D817" s="506"/>
      <c r="E817" s="537"/>
      <c r="F817" s="506"/>
      <c r="G817" s="513">
        <f t="shared" si="127"/>
        <v>0</v>
      </c>
      <c r="H817" s="592"/>
      <c r="I817" s="645"/>
    </row>
    <row r="818" spans="2:9">
      <c r="B818" s="606">
        <v>91</v>
      </c>
      <c r="C818" s="538" t="s">
        <v>652</v>
      </c>
      <c r="D818" s="506"/>
      <c r="E818" s="537"/>
      <c r="F818" s="506"/>
      <c r="G818" s="513">
        <f t="shared" si="127"/>
        <v>0</v>
      </c>
      <c r="H818" s="592"/>
      <c r="I818" s="645"/>
    </row>
    <row r="819" spans="2:9" ht="37.5">
      <c r="B819" s="603">
        <f t="shared" ref="B819:B821" si="137">+B818+0.01</f>
        <v>91.01</v>
      </c>
      <c r="C819" s="523" t="s">
        <v>1752</v>
      </c>
      <c r="D819" s="506">
        <v>4</v>
      </c>
      <c r="E819" s="323" t="s">
        <v>13</v>
      </c>
      <c r="F819" s="506"/>
      <c r="G819" s="513">
        <f t="shared" si="127"/>
        <v>0</v>
      </c>
      <c r="H819" s="592"/>
      <c r="I819" s="645"/>
    </row>
    <row r="820" spans="2:9">
      <c r="B820" s="603">
        <f t="shared" si="137"/>
        <v>91.02000000000001</v>
      </c>
      <c r="C820" s="523" t="s">
        <v>558</v>
      </c>
      <c r="D820" s="506">
        <v>1</v>
      </c>
      <c r="E820" s="323" t="s">
        <v>13</v>
      </c>
      <c r="F820" s="506"/>
      <c r="G820" s="513">
        <f t="shared" si="127"/>
        <v>0</v>
      </c>
      <c r="H820" s="592"/>
      <c r="I820" s="645"/>
    </row>
    <row r="821" spans="2:9">
      <c r="B821" s="603">
        <f t="shared" si="137"/>
        <v>91.030000000000015</v>
      </c>
      <c r="C821" s="523" t="s">
        <v>559</v>
      </c>
      <c r="D821" s="506">
        <v>2</v>
      </c>
      <c r="E821" s="323" t="s">
        <v>13</v>
      </c>
      <c r="F821" s="506"/>
      <c r="G821" s="513">
        <f t="shared" si="127"/>
        <v>0</v>
      </c>
      <c r="H821" s="592"/>
      <c r="I821" s="645"/>
    </row>
    <row r="822" spans="2:9">
      <c r="B822" s="605"/>
      <c r="C822" s="523" t="s">
        <v>653</v>
      </c>
      <c r="D822" s="506"/>
      <c r="E822" s="537"/>
      <c r="F822" s="506"/>
      <c r="G822" s="513">
        <f t="shared" si="127"/>
        <v>0</v>
      </c>
      <c r="H822" s="592">
        <f>SUM(G819:G821)</f>
        <v>0</v>
      </c>
      <c r="I822" s="645"/>
    </row>
    <row r="823" spans="2:9">
      <c r="B823" s="606">
        <v>92</v>
      </c>
      <c r="C823" s="538" t="s">
        <v>654</v>
      </c>
      <c r="D823" s="506"/>
      <c r="E823" s="537"/>
      <c r="F823" s="506"/>
      <c r="G823" s="513">
        <f t="shared" si="127"/>
        <v>0</v>
      </c>
      <c r="H823" s="592"/>
      <c r="I823" s="645"/>
    </row>
    <row r="824" spans="2:9" ht="37.5">
      <c r="B824" s="603">
        <f t="shared" ref="B824:B829" si="138">+B823+0.01</f>
        <v>92.01</v>
      </c>
      <c r="C824" s="523" t="s">
        <v>1752</v>
      </c>
      <c r="D824" s="506">
        <v>4</v>
      </c>
      <c r="E824" s="323" t="s">
        <v>13</v>
      </c>
      <c r="F824" s="506"/>
      <c r="G824" s="513">
        <f t="shared" si="127"/>
        <v>0</v>
      </c>
      <c r="H824" s="592"/>
      <c r="I824" s="645"/>
    </row>
    <row r="825" spans="2:9">
      <c r="B825" s="603">
        <f t="shared" si="138"/>
        <v>92.02000000000001</v>
      </c>
      <c r="C825" s="523" t="s">
        <v>558</v>
      </c>
      <c r="D825" s="506">
        <v>3</v>
      </c>
      <c r="E825" s="323" t="s">
        <v>13</v>
      </c>
      <c r="F825" s="506"/>
      <c r="G825" s="513">
        <f t="shared" si="127"/>
        <v>0</v>
      </c>
      <c r="H825" s="592"/>
      <c r="I825" s="645"/>
    </row>
    <row r="826" spans="2:9">
      <c r="B826" s="603">
        <f t="shared" si="138"/>
        <v>92.030000000000015</v>
      </c>
      <c r="C826" s="523" t="s">
        <v>559</v>
      </c>
      <c r="D826" s="506">
        <v>4</v>
      </c>
      <c r="E826" s="323" t="s">
        <v>13</v>
      </c>
      <c r="F826" s="506"/>
      <c r="G826" s="513">
        <f t="shared" si="127"/>
        <v>0</v>
      </c>
      <c r="H826" s="592"/>
      <c r="I826" s="645"/>
    </row>
    <row r="827" spans="2:9">
      <c r="B827" s="603">
        <f t="shared" si="138"/>
        <v>92.04000000000002</v>
      </c>
      <c r="C827" s="523" t="s">
        <v>1756</v>
      </c>
      <c r="D827" s="506">
        <v>1</v>
      </c>
      <c r="E827" s="323" t="s">
        <v>13</v>
      </c>
      <c r="F827" s="506"/>
      <c r="G827" s="513">
        <f t="shared" si="127"/>
        <v>0</v>
      </c>
      <c r="H827" s="592"/>
      <c r="I827" s="645"/>
    </row>
    <row r="828" spans="2:9">
      <c r="B828" s="603">
        <f t="shared" si="138"/>
        <v>92.050000000000026</v>
      </c>
      <c r="C828" s="523" t="s">
        <v>1757</v>
      </c>
      <c r="D828" s="506">
        <v>1</v>
      </c>
      <c r="E828" s="323" t="s">
        <v>13</v>
      </c>
      <c r="F828" s="506"/>
      <c r="G828" s="513">
        <f t="shared" si="127"/>
        <v>0</v>
      </c>
      <c r="H828" s="592"/>
      <c r="I828" s="645"/>
    </row>
    <row r="829" spans="2:9">
      <c r="B829" s="603">
        <f t="shared" si="138"/>
        <v>92.060000000000031</v>
      </c>
      <c r="C829" s="523" t="s">
        <v>1758</v>
      </c>
      <c r="D829" s="506">
        <v>1</v>
      </c>
      <c r="E829" s="323" t="s">
        <v>13</v>
      </c>
      <c r="F829" s="506"/>
      <c r="G829" s="513">
        <f t="shared" si="127"/>
        <v>0</v>
      </c>
      <c r="H829" s="592"/>
      <c r="I829" s="645"/>
    </row>
    <row r="830" spans="2:9">
      <c r="B830" s="605"/>
      <c r="C830" s="523"/>
      <c r="D830" s="506"/>
      <c r="E830" s="537"/>
      <c r="F830" s="506"/>
      <c r="G830" s="513">
        <f t="shared" si="127"/>
        <v>0</v>
      </c>
      <c r="H830" s="592">
        <f>SUM(G824:G829)</f>
        <v>0</v>
      </c>
      <c r="I830" s="645"/>
    </row>
    <row r="831" spans="2:9">
      <c r="B831" s="606">
        <v>93</v>
      </c>
      <c r="C831" s="538" t="s">
        <v>655</v>
      </c>
      <c r="D831" s="506"/>
      <c r="E831" s="537"/>
      <c r="F831" s="506"/>
      <c r="G831" s="513">
        <f t="shared" ref="G831:G894" si="139">ROUND(F831*D831,2)</f>
        <v>0</v>
      </c>
      <c r="H831" s="592"/>
      <c r="I831" s="645"/>
    </row>
    <row r="832" spans="2:9" ht="37.5">
      <c r="B832" s="603">
        <f t="shared" ref="B832:B834" si="140">+B831+0.01</f>
        <v>93.01</v>
      </c>
      <c r="C832" s="523" t="s">
        <v>1752</v>
      </c>
      <c r="D832" s="506">
        <v>4</v>
      </c>
      <c r="E832" s="323" t="s">
        <v>13</v>
      </c>
      <c r="F832" s="506"/>
      <c r="G832" s="513">
        <f t="shared" si="139"/>
        <v>0</v>
      </c>
      <c r="H832" s="592"/>
      <c r="I832" s="645"/>
    </row>
    <row r="833" spans="2:9">
      <c r="B833" s="603">
        <f t="shared" si="140"/>
        <v>93.02000000000001</v>
      </c>
      <c r="C833" s="523" t="s">
        <v>558</v>
      </c>
      <c r="D833" s="506">
        <v>1</v>
      </c>
      <c r="E833" s="323" t="s">
        <v>13</v>
      </c>
      <c r="F833" s="506"/>
      <c r="G833" s="513">
        <f t="shared" si="139"/>
        <v>0</v>
      </c>
      <c r="H833" s="592"/>
      <c r="I833" s="645"/>
    </row>
    <row r="834" spans="2:9">
      <c r="B834" s="603">
        <f t="shared" si="140"/>
        <v>93.030000000000015</v>
      </c>
      <c r="C834" s="523" t="s">
        <v>559</v>
      </c>
      <c r="D834" s="506">
        <v>2</v>
      </c>
      <c r="E834" s="323" t="s">
        <v>13</v>
      </c>
      <c r="F834" s="506"/>
      <c r="G834" s="513">
        <f t="shared" si="139"/>
        <v>0</v>
      </c>
      <c r="H834" s="592"/>
      <c r="I834" s="645"/>
    </row>
    <row r="835" spans="2:9">
      <c r="B835" s="605"/>
      <c r="C835" s="523"/>
      <c r="D835" s="506"/>
      <c r="E835" s="537"/>
      <c r="F835" s="506"/>
      <c r="G835" s="513">
        <f t="shared" si="139"/>
        <v>0</v>
      </c>
      <c r="H835" s="592">
        <f>SUM(G832:G834)</f>
        <v>0</v>
      </c>
      <c r="I835" s="645"/>
    </row>
    <row r="836" spans="2:9">
      <c r="B836" s="606">
        <v>94</v>
      </c>
      <c r="C836" s="538" t="s">
        <v>656</v>
      </c>
      <c r="D836" s="506"/>
      <c r="E836" s="537"/>
      <c r="F836" s="506"/>
      <c r="G836" s="513">
        <f t="shared" si="139"/>
        <v>0</v>
      </c>
      <c r="H836" s="592"/>
      <c r="I836" s="645"/>
    </row>
    <row r="837" spans="2:9" ht="37.5">
      <c r="B837" s="603">
        <f t="shared" ref="B837:B839" si="141">+B836+0.01</f>
        <v>94.01</v>
      </c>
      <c r="C837" s="523" t="s">
        <v>1790</v>
      </c>
      <c r="D837" s="506">
        <v>4</v>
      </c>
      <c r="E837" s="323" t="s">
        <v>13</v>
      </c>
      <c r="F837" s="506"/>
      <c r="G837" s="513">
        <f t="shared" si="139"/>
        <v>0</v>
      </c>
      <c r="H837" s="592"/>
      <c r="I837" s="645"/>
    </row>
    <row r="838" spans="2:9">
      <c r="B838" s="603">
        <f t="shared" si="141"/>
        <v>94.02000000000001</v>
      </c>
      <c r="C838" s="523" t="s">
        <v>558</v>
      </c>
      <c r="D838" s="506">
        <v>2</v>
      </c>
      <c r="E838" s="323" t="s">
        <v>13</v>
      </c>
      <c r="F838" s="506"/>
      <c r="G838" s="513">
        <f t="shared" si="139"/>
        <v>0</v>
      </c>
      <c r="H838" s="592"/>
      <c r="I838" s="645"/>
    </row>
    <row r="839" spans="2:9">
      <c r="B839" s="603">
        <f t="shared" si="141"/>
        <v>94.030000000000015</v>
      </c>
      <c r="C839" s="523" t="s">
        <v>562</v>
      </c>
      <c r="D839" s="506">
        <v>2</v>
      </c>
      <c r="E839" s="323" t="s">
        <v>13</v>
      </c>
      <c r="F839" s="506"/>
      <c r="G839" s="513">
        <f t="shared" si="139"/>
        <v>0</v>
      </c>
      <c r="H839" s="592"/>
      <c r="I839" s="645"/>
    </row>
    <row r="840" spans="2:9">
      <c r="B840" s="605"/>
      <c r="C840" s="523"/>
      <c r="D840" s="506"/>
      <c r="E840" s="537"/>
      <c r="F840" s="506"/>
      <c r="G840" s="513">
        <f t="shared" si="139"/>
        <v>0</v>
      </c>
      <c r="H840" s="592">
        <f>SUM(G837:G839)</f>
        <v>0</v>
      </c>
      <c r="I840" s="645"/>
    </row>
    <row r="841" spans="2:9">
      <c r="B841" s="606">
        <v>95</v>
      </c>
      <c r="C841" s="538" t="s">
        <v>657</v>
      </c>
      <c r="D841" s="506"/>
      <c r="E841" s="537"/>
      <c r="F841" s="506"/>
      <c r="G841" s="513">
        <f t="shared" si="139"/>
        <v>0</v>
      </c>
      <c r="H841" s="592"/>
      <c r="I841" s="645"/>
    </row>
    <row r="842" spans="2:9" ht="37.5">
      <c r="B842" s="603">
        <f t="shared" ref="B842:B844" si="142">+B841+0.01</f>
        <v>95.01</v>
      </c>
      <c r="C842" s="523" t="s">
        <v>1790</v>
      </c>
      <c r="D842" s="506">
        <v>1</v>
      </c>
      <c r="E842" s="323" t="s">
        <v>13</v>
      </c>
      <c r="F842" s="506"/>
      <c r="G842" s="513">
        <f t="shared" si="139"/>
        <v>0</v>
      </c>
      <c r="H842" s="592"/>
      <c r="I842" s="645"/>
    </row>
    <row r="843" spans="2:9">
      <c r="B843" s="603">
        <f t="shared" si="142"/>
        <v>95.02000000000001</v>
      </c>
      <c r="C843" s="523" t="s">
        <v>558</v>
      </c>
      <c r="D843" s="506">
        <v>1</v>
      </c>
      <c r="E843" s="323" t="s">
        <v>13</v>
      </c>
      <c r="F843" s="506"/>
      <c r="G843" s="513">
        <f t="shared" si="139"/>
        <v>0</v>
      </c>
      <c r="H843" s="592"/>
      <c r="I843" s="645"/>
    </row>
    <row r="844" spans="2:9">
      <c r="B844" s="603">
        <f t="shared" si="142"/>
        <v>95.030000000000015</v>
      </c>
      <c r="C844" s="523" t="s">
        <v>559</v>
      </c>
      <c r="D844" s="506">
        <v>1</v>
      </c>
      <c r="E844" s="323" t="s">
        <v>13</v>
      </c>
      <c r="F844" s="506"/>
      <c r="G844" s="513">
        <f t="shared" si="139"/>
        <v>0</v>
      </c>
      <c r="H844" s="592"/>
      <c r="I844" s="645"/>
    </row>
    <row r="845" spans="2:9">
      <c r="B845" s="605"/>
      <c r="C845" s="523"/>
      <c r="D845" s="506"/>
      <c r="E845" s="537"/>
      <c r="F845" s="506"/>
      <c r="G845" s="513">
        <f t="shared" si="139"/>
        <v>0</v>
      </c>
      <c r="H845" s="592">
        <f>SUM(G842:G844)</f>
        <v>0</v>
      </c>
      <c r="I845" s="645"/>
    </row>
    <row r="846" spans="2:9">
      <c r="B846" s="606">
        <v>96</v>
      </c>
      <c r="C846" s="538" t="s">
        <v>658</v>
      </c>
      <c r="D846" s="506"/>
      <c r="E846" s="537"/>
      <c r="F846" s="506"/>
      <c r="G846" s="513">
        <f t="shared" si="139"/>
        <v>0</v>
      </c>
      <c r="H846" s="592"/>
      <c r="I846" s="645"/>
    </row>
    <row r="847" spans="2:9" ht="37.5">
      <c r="B847" s="603">
        <f t="shared" ref="B847:B848" si="143">+B846+0.01</f>
        <v>96.01</v>
      </c>
      <c r="C847" s="523" t="s">
        <v>1790</v>
      </c>
      <c r="D847" s="506">
        <v>6</v>
      </c>
      <c r="E847" s="323" t="s">
        <v>13</v>
      </c>
      <c r="F847" s="506"/>
      <c r="G847" s="513">
        <f t="shared" si="139"/>
        <v>0</v>
      </c>
      <c r="H847" s="592"/>
      <c r="I847" s="645"/>
    </row>
    <row r="848" spans="2:9">
      <c r="B848" s="603">
        <f t="shared" si="143"/>
        <v>96.02000000000001</v>
      </c>
      <c r="C848" s="523" t="s">
        <v>558</v>
      </c>
      <c r="D848" s="506">
        <v>2</v>
      </c>
      <c r="E848" s="323" t="s">
        <v>13</v>
      </c>
      <c r="F848" s="506"/>
      <c r="G848" s="513">
        <f t="shared" si="139"/>
        <v>0</v>
      </c>
      <c r="H848" s="592"/>
      <c r="I848" s="645"/>
    </row>
    <row r="849" spans="2:9">
      <c r="B849" s="605"/>
      <c r="C849" s="523"/>
      <c r="D849" s="506"/>
      <c r="E849" s="537"/>
      <c r="F849" s="506"/>
      <c r="G849" s="513">
        <f t="shared" si="139"/>
        <v>0</v>
      </c>
      <c r="H849" s="592">
        <f>SUM(G847:G848)</f>
        <v>0</v>
      </c>
      <c r="I849" s="645"/>
    </row>
    <row r="850" spans="2:9" ht="37.5">
      <c r="B850" s="606">
        <v>97</v>
      </c>
      <c r="C850" s="538" t="s">
        <v>659</v>
      </c>
      <c r="D850" s="506"/>
      <c r="E850" s="537"/>
      <c r="F850" s="506"/>
      <c r="G850" s="513">
        <f t="shared" si="139"/>
        <v>0</v>
      </c>
      <c r="H850" s="592"/>
      <c r="I850" s="645"/>
    </row>
    <row r="851" spans="2:9" ht="37.5">
      <c r="B851" s="603">
        <f t="shared" ref="B851:B852" si="144">+B850+0.01</f>
        <v>97.01</v>
      </c>
      <c r="C851" s="523" t="s">
        <v>1790</v>
      </c>
      <c r="D851" s="506">
        <v>10</v>
      </c>
      <c r="E851" s="323" t="s">
        <v>13</v>
      </c>
      <c r="F851" s="506"/>
      <c r="G851" s="513">
        <f t="shared" si="139"/>
        <v>0</v>
      </c>
      <c r="H851" s="592"/>
      <c r="I851" s="645"/>
    </row>
    <row r="852" spans="2:9">
      <c r="B852" s="603">
        <f t="shared" si="144"/>
        <v>97.02000000000001</v>
      </c>
      <c r="C852" s="523" t="s">
        <v>558</v>
      </c>
      <c r="D852" s="506">
        <v>3</v>
      </c>
      <c r="E852" s="323" t="s">
        <v>13</v>
      </c>
      <c r="F852" s="506"/>
      <c r="G852" s="513">
        <f t="shared" si="139"/>
        <v>0</v>
      </c>
      <c r="H852" s="592"/>
      <c r="I852" s="645"/>
    </row>
    <row r="853" spans="2:9">
      <c r="B853" s="605"/>
      <c r="C853" s="523"/>
      <c r="D853" s="506"/>
      <c r="E853" s="537"/>
      <c r="F853" s="506"/>
      <c r="G853" s="513">
        <f t="shared" si="139"/>
        <v>0</v>
      </c>
      <c r="H853" s="592">
        <f>SUM(G851:G852)</f>
        <v>0</v>
      </c>
      <c r="I853" s="645"/>
    </row>
    <row r="854" spans="2:9">
      <c r="B854" s="606">
        <v>98</v>
      </c>
      <c r="C854" s="538" t="s">
        <v>660</v>
      </c>
      <c r="D854" s="506"/>
      <c r="E854" s="537"/>
      <c r="F854" s="506"/>
      <c r="G854" s="513">
        <f t="shared" si="139"/>
        <v>0</v>
      </c>
      <c r="H854" s="592"/>
      <c r="I854" s="645"/>
    </row>
    <row r="855" spans="2:9" ht="37.5">
      <c r="B855" s="603">
        <f t="shared" ref="B855:B856" si="145">+B854+0.01</f>
        <v>98.01</v>
      </c>
      <c r="C855" s="523" t="s">
        <v>1790</v>
      </c>
      <c r="D855" s="506">
        <v>10</v>
      </c>
      <c r="E855" s="323" t="s">
        <v>13</v>
      </c>
      <c r="F855" s="506"/>
      <c r="G855" s="513">
        <f t="shared" si="139"/>
        <v>0</v>
      </c>
      <c r="H855" s="592"/>
      <c r="I855" s="645"/>
    </row>
    <row r="856" spans="2:9">
      <c r="B856" s="603">
        <f t="shared" si="145"/>
        <v>98.02000000000001</v>
      </c>
      <c r="C856" s="523" t="s">
        <v>558</v>
      </c>
      <c r="D856" s="506">
        <v>3</v>
      </c>
      <c r="E856" s="323" t="s">
        <v>13</v>
      </c>
      <c r="F856" s="506"/>
      <c r="G856" s="513">
        <f t="shared" si="139"/>
        <v>0</v>
      </c>
      <c r="H856" s="592"/>
      <c r="I856" s="645"/>
    </row>
    <row r="857" spans="2:9">
      <c r="B857" s="605"/>
      <c r="C857" s="523"/>
      <c r="D857" s="506"/>
      <c r="E857" s="537"/>
      <c r="F857" s="506"/>
      <c r="G857" s="513">
        <f t="shared" si="139"/>
        <v>0</v>
      </c>
      <c r="H857" s="592">
        <f>SUM(G855:G856)</f>
        <v>0</v>
      </c>
      <c r="I857" s="645"/>
    </row>
    <row r="858" spans="2:9">
      <c r="B858" s="606"/>
      <c r="C858" s="538" t="s">
        <v>661</v>
      </c>
      <c r="D858" s="506"/>
      <c r="E858" s="537"/>
      <c r="F858" s="506"/>
      <c r="G858" s="513">
        <f t="shared" si="139"/>
        <v>0</v>
      </c>
      <c r="H858" s="592"/>
      <c r="I858" s="645"/>
    </row>
    <row r="859" spans="2:9">
      <c r="B859" s="606">
        <v>98</v>
      </c>
      <c r="C859" s="538" t="s">
        <v>662</v>
      </c>
      <c r="D859" s="506"/>
      <c r="E859" s="537"/>
      <c r="F859" s="506"/>
      <c r="G859" s="513">
        <f t="shared" si="139"/>
        <v>0</v>
      </c>
      <c r="H859" s="592"/>
      <c r="I859" s="645"/>
    </row>
    <row r="860" spans="2:9" ht="37.5">
      <c r="B860" s="603">
        <f t="shared" ref="B860:B863" si="146">+B859+0.01</f>
        <v>98.01</v>
      </c>
      <c r="C860" s="523" t="s">
        <v>1790</v>
      </c>
      <c r="D860" s="506">
        <v>6</v>
      </c>
      <c r="E860" s="323" t="s">
        <v>13</v>
      </c>
      <c r="F860" s="506"/>
      <c r="G860" s="513">
        <f t="shared" si="139"/>
        <v>0</v>
      </c>
      <c r="H860" s="592"/>
      <c r="I860" s="645"/>
    </row>
    <row r="861" spans="2:9">
      <c r="B861" s="603">
        <f t="shared" si="146"/>
        <v>98.02000000000001</v>
      </c>
      <c r="C861" s="523" t="s">
        <v>557</v>
      </c>
      <c r="D861" s="506">
        <v>2</v>
      </c>
      <c r="E861" s="323" t="s">
        <v>13</v>
      </c>
      <c r="F861" s="506"/>
      <c r="G861" s="513">
        <f t="shared" si="139"/>
        <v>0</v>
      </c>
      <c r="H861" s="592"/>
      <c r="I861" s="645"/>
    </row>
    <row r="862" spans="2:9">
      <c r="B862" s="603">
        <f t="shared" si="146"/>
        <v>98.030000000000015</v>
      </c>
      <c r="C862" s="523" t="s">
        <v>663</v>
      </c>
      <c r="D862" s="506">
        <v>3</v>
      </c>
      <c r="E862" s="323" t="s">
        <v>13</v>
      </c>
      <c r="F862" s="506"/>
      <c r="G862" s="513">
        <f t="shared" si="139"/>
        <v>0</v>
      </c>
      <c r="H862" s="592"/>
      <c r="I862" s="645"/>
    </row>
    <row r="863" spans="2:9">
      <c r="B863" s="603">
        <f t="shared" si="146"/>
        <v>98.04000000000002</v>
      </c>
      <c r="C863" s="523" t="s">
        <v>664</v>
      </c>
      <c r="D863" s="506">
        <v>2</v>
      </c>
      <c r="E863" s="323" t="s">
        <v>13</v>
      </c>
      <c r="F863" s="506"/>
      <c r="G863" s="513">
        <f t="shared" si="139"/>
        <v>0</v>
      </c>
      <c r="H863" s="592"/>
      <c r="I863" s="645"/>
    </row>
    <row r="864" spans="2:9">
      <c r="B864" s="605"/>
      <c r="C864" s="523"/>
      <c r="D864" s="506"/>
      <c r="E864" s="537"/>
      <c r="F864" s="506"/>
      <c r="G864" s="513">
        <f t="shared" si="139"/>
        <v>0</v>
      </c>
      <c r="H864" s="592">
        <f>SUM(G860:G863)</f>
        <v>0</v>
      </c>
      <c r="I864" s="645"/>
    </row>
    <row r="865" spans="2:9">
      <c r="B865" s="606">
        <v>99</v>
      </c>
      <c r="C865" s="538" t="s">
        <v>665</v>
      </c>
      <c r="D865" s="506"/>
      <c r="E865" s="537"/>
      <c r="F865" s="506"/>
      <c r="G865" s="513">
        <f t="shared" si="139"/>
        <v>0</v>
      </c>
      <c r="H865" s="592"/>
      <c r="I865" s="645"/>
    </row>
    <row r="866" spans="2:9" ht="37.5">
      <c r="B866" s="603">
        <f t="shared" ref="B866:B870" si="147">+B865+0.01</f>
        <v>99.01</v>
      </c>
      <c r="C866" s="523" t="s">
        <v>1790</v>
      </c>
      <c r="D866" s="506">
        <v>2</v>
      </c>
      <c r="E866" s="323" t="s">
        <v>13</v>
      </c>
      <c r="F866" s="506"/>
      <c r="G866" s="513">
        <f t="shared" si="139"/>
        <v>0</v>
      </c>
      <c r="H866" s="592"/>
      <c r="I866" s="645"/>
    </row>
    <row r="867" spans="2:9">
      <c r="B867" s="603">
        <f t="shared" si="147"/>
        <v>99.02000000000001</v>
      </c>
      <c r="C867" s="523" t="s">
        <v>663</v>
      </c>
      <c r="D867" s="506">
        <v>1</v>
      </c>
      <c r="E867" s="323" t="s">
        <v>13</v>
      </c>
      <c r="F867" s="506"/>
      <c r="G867" s="513">
        <f t="shared" si="139"/>
        <v>0</v>
      </c>
      <c r="H867" s="592"/>
      <c r="I867" s="645"/>
    </row>
    <row r="868" spans="2:9">
      <c r="B868" s="603">
        <f t="shared" si="147"/>
        <v>99.030000000000015</v>
      </c>
      <c r="C868" s="523" t="s">
        <v>664</v>
      </c>
      <c r="D868" s="506">
        <v>2</v>
      </c>
      <c r="E868" s="323" t="s">
        <v>13</v>
      </c>
      <c r="F868" s="506"/>
      <c r="G868" s="513">
        <f t="shared" si="139"/>
        <v>0</v>
      </c>
      <c r="H868" s="592"/>
      <c r="I868" s="645"/>
    </row>
    <row r="869" spans="2:9">
      <c r="B869" s="603">
        <f t="shared" si="147"/>
        <v>99.04000000000002</v>
      </c>
      <c r="C869" s="523" t="s">
        <v>666</v>
      </c>
      <c r="D869" s="506">
        <v>2</v>
      </c>
      <c r="E869" s="323" t="s">
        <v>13</v>
      </c>
      <c r="F869" s="506"/>
      <c r="G869" s="513">
        <f t="shared" si="139"/>
        <v>0</v>
      </c>
      <c r="H869" s="592"/>
      <c r="I869" s="645"/>
    </row>
    <row r="870" spans="2:9">
      <c r="B870" s="603">
        <f t="shared" si="147"/>
        <v>99.050000000000026</v>
      </c>
      <c r="C870" s="523" t="s">
        <v>667</v>
      </c>
      <c r="D870" s="506">
        <v>2</v>
      </c>
      <c r="E870" s="323" t="s">
        <v>13</v>
      </c>
      <c r="F870" s="506"/>
      <c r="G870" s="513">
        <f t="shared" si="139"/>
        <v>0</v>
      </c>
      <c r="H870" s="592"/>
      <c r="I870" s="645"/>
    </row>
    <row r="871" spans="2:9">
      <c r="B871" s="605"/>
      <c r="C871" s="523"/>
      <c r="D871" s="506"/>
      <c r="E871" s="537"/>
      <c r="F871" s="506"/>
      <c r="G871" s="513">
        <f t="shared" si="139"/>
        <v>0</v>
      </c>
      <c r="H871" s="592">
        <f>SUM(G866:G870)</f>
        <v>0</v>
      </c>
      <c r="I871" s="645"/>
    </row>
    <row r="872" spans="2:9">
      <c r="B872" s="606">
        <v>100</v>
      </c>
      <c r="C872" s="538" t="s">
        <v>668</v>
      </c>
      <c r="D872" s="506"/>
      <c r="E872" s="537"/>
      <c r="F872" s="506"/>
      <c r="G872" s="513">
        <f t="shared" si="139"/>
        <v>0</v>
      </c>
      <c r="H872" s="592"/>
      <c r="I872" s="645"/>
    </row>
    <row r="873" spans="2:9" ht="37.5">
      <c r="B873" s="603">
        <f t="shared" ref="B873:B875" si="148">+B872+0.01</f>
        <v>100.01</v>
      </c>
      <c r="C873" s="523" t="s">
        <v>1790</v>
      </c>
      <c r="D873" s="506">
        <v>1</v>
      </c>
      <c r="E873" s="323" t="s">
        <v>13</v>
      </c>
      <c r="F873" s="506"/>
      <c r="G873" s="513">
        <f t="shared" si="139"/>
        <v>0</v>
      </c>
      <c r="H873" s="592"/>
      <c r="I873" s="645"/>
    </row>
    <row r="874" spans="2:9">
      <c r="B874" s="603">
        <f t="shared" si="148"/>
        <v>100.02000000000001</v>
      </c>
      <c r="C874" s="523" t="s">
        <v>663</v>
      </c>
      <c r="D874" s="506">
        <v>1</v>
      </c>
      <c r="E874" s="323" t="s">
        <v>13</v>
      </c>
      <c r="F874" s="506"/>
      <c r="G874" s="513">
        <f t="shared" si="139"/>
        <v>0</v>
      </c>
      <c r="H874" s="592"/>
      <c r="I874" s="645"/>
    </row>
    <row r="875" spans="2:9">
      <c r="B875" s="603">
        <f t="shared" si="148"/>
        <v>100.03000000000002</v>
      </c>
      <c r="C875" s="523" t="s">
        <v>664</v>
      </c>
      <c r="D875" s="506">
        <v>1</v>
      </c>
      <c r="E875" s="323" t="s">
        <v>13</v>
      </c>
      <c r="F875" s="506"/>
      <c r="G875" s="513">
        <f t="shared" si="139"/>
        <v>0</v>
      </c>
      <c r="H875" s="592"/>
      <c r="I875" s="645"/>
    </row>
    <row r="876" spans="2:9">
      <c r="B876" s="606"/>
      <c r="C876" s="538"/>
      <c r="D876" s="506"/>
      <c r="E876" s="537"/>
      <c r="F876" s="506"/>
      <c r="G876" s="513">
        <f t="shared" si="139"/>
        <v>0</v>
      </c>
      <c r="H876" s="592">
        <f>SUM(G873:G875)</f>
        <v>0</v>
      </c>
      <c r="I876" s="645"/>
    </row>
    <row r="877" spans="2:9">
      <c r="B877" s="606">
        <v>101</v>
      </c>
      <c r="C877" s="538" t="s">
        <v>669</v>
      </c>
      <c r="D877" s="506"/>
      <c r="E877" s="537"/>
      <c r="F877" s="506"/>
      <c r="G877" s="513">
        <f t="shared" si="139"/>
        <v>0</v>
      </c>
      <c r="H877" s="592"/>
      <c r="I877" s="645"/>
    </row>
    <row r="878" spans="2:9" ht="37.5">
      <c r="B878" s="603">
        <f t="shared" ref="B878:B880" si="149">+B877+0.01</f>
        <v>101.01</v>
      </c>
      <c r="C878" s="523" t="s">
        <v>1790</v>
      </c>
      <c r="D878" s="506">
        <v>1</v>
      </c>
      <c r="E878" s="323" t="s">
        <v>13</v>
      </c>
      <c r="F878" s="506"/>
      <c r="G878" s="513">
        <f t="shared" si="139"/>
        <v>0</v>
      </c>
      <c r="H878" s="592"/>
      <c r="I878" s="645"/>
    </row>
    <row r="879" spans="2:9">
      <c r="B879" s="603">
        <f t="shared" si="149"/>
        <v>101.02000000000001</v>
      </c>
      <c r="C879" s="523" t="s">
        <v>663</v>
      </c>
      <c r="D879" s="506">
        <v>1</v>
      </c>
      <c r="E879" s="323" t="s">
        <v>13</v>
      </c>
      <c r="F879" s="506"/>
      <c r="G879" s="513">
        <f t="shared" si="139"/>
        <v>0</v>
      </c>
      <c r="H879" s="592"/>
      <c r="I879" s="645"/>
    </row>
    <row r="880" spans="2:9">
      <c r="B880" s="603">
        <f t="shared" si="149"/>
        <v>101.03000000000002</v>
      </c>
      <c r="C880" s="523" t="s">
        <v>664</v>
      </c>
      <c r="D880" s="506">
        <v>1</v>
      </c>
      <c r="E880" s="323" t="s">
        <v>13</v>
      </c>
      <c r="F880" s="506"/>
      <c r="G880" s="513">
        <f t="shared" si="139"/>
        <v>0</v>
      </c>
      <c r="H880" s="592"/>
      <c r="I880" s="645"/>
    </row>
    <row r="881" spans="2:9">
      <c r="B881" s="605"/>
      <c r="C881" s="523"/>
      <c r="D881" s="506"/>
      <c r="E881" s="537"/>
      <c r="F881" s="506"/>
      <c r="G881" s="513">
        <f t="shared" si="139"/>
        <v>0</v>
      </c>
      <c r="H881" s="592">
        <f>SUM(G878:G880)</f>
        <v>0</v>
      </c>
      <c r="I881" s="645"/>
    </row>
    <row r="882" spans="2:9">
      <c r="B882" s="606">
        <v>102</v>
      </c>
      <c r="C882" s="538" t="s">
        <v>591</v>
      </c>
      <c r="D882" s="506"/>
      <c r="E882" s="537"/>
      <c r="F882" s="506"/>
      <c r="G882" s="513">
        <f t="shared" si="139"/>
        <v>0</v>
      </c>
      <c r="H882" s="592"/>
      <c r="I882" s="645"/>
    </row>
    <row r="883" spans="2:9" ht="37.5">
      <c r="B883" s="603">
        <f t="shared" ref="B883:B889" si="150">+B882+0.01</f>
        <v>102.01</v>
      </c>
      <c r="C883" s="523" t="s">
        <v>1790</v>
      </c>
      <c r="D883" s="506">
        <v>4</v>
      </c>
      <c r="E883" s="323" t="s">
        <v>13</v>
      </c>
      <c r="F883" s="506"/>
      <c r="G883" s="513">
        <f t="shared" si="139"/>
        <v>0</v>
      </c>
      <c r="H883" s="592"/>
      <c r="I883" s="645"/>
    </row>
    <row r="884" spans="2:9">
      <c r="B884" s="603">
        <f t="shared" si="150"/>
        <v>102.02000000000001</v>
      </c>
      <c r="C884" s="523" t="s">
        <v>663</v>
      </c>
      <c r="D884" s="506">
        <v>1</v>
      </c>
      <c r="E884" s="323" t="s">
        <v>13</v>
      </c>
      <c r="F884" s="506"/>
      <c r="G884" s="513">
        <f t="shared" si="139"/>
        <v>0</v>
      </c>
      <c r="H884" s="592"/>
      <c r="I884" s="645"/>
    </row>
    <row r="885" spans="2:9">
      <c r="B885" s="603">
        <f t="shared" si="150"/>
        <v>102.03000000000002</v>
      </c>
      <c r="C885" s="523" t="s">
        <v>1116</v>
      </c>
      <c r="D885" s="506">
        <v>2</v>
      </c>
      <c r="E885" s="323" t="s">
        <v>13</v>
      </c>
      <c r="F885" s="506"/>
      <c r="G885" s="513">
        <f t="shared" si="139"/>
        <v>0</v>
      </c>
      <c r="H885" s="592"/>
      <c r="I885" s="645"/>
    </row>
    <row r="886" spans="2:9">
      <c r="B886" s="603">
        <f t="shared" si="150"/>
        <v>102.04000000000002</v>
      </c>
      <c r="C886" s="523" t="s">
        <v>1117</v>
      </c>
      <c r="D886" s="506">
        <v>7</v>
      </c>
      <c r="E886" s="323" t="s">
        <v>13</v>
      </c>
      <c r="F886" s="506"/>
      <c r="G886" s="513">
        <f t="shared" si="139"/>
        <v>0</v>
      </c>
      <c r="H886" s="592"/>
      <c r="I886" s="645"/>
    </row>
    <row r="887" spans="2:9">
      <c r="B887" s="603">
        <f t="shared" si="150"/>
        <v>102.05000000000003</v>
      </c>
      <c r="C887" s="523" t="s">
        <v>1118</v>
      </c>
      <c r="D887" s="506">
        <v>1</v>
      </c>
      <c r="E887" s="323" t="s">
        <v>13</v>
      </c>
      <c r="F887" s="506"/>
      <c r="G887" s="513">
        <f t="shared" si="139"/>
        <v>0</v>
      </c>
      <c r="H887" s="592"/>
      <c r="I887" s="645"/>
    </row>
    <row r="888" spans="2:9">
      <c r="B888" s="603">
        <f t="shared" si="150"/>
        <v>102.06000000000003</v>
      </c>
      <c r="C888" s="523" t="s">
        <v>667</v>
      </c>
      <c r="D888" s="506">
        <v>1</v>
      </c>
      <c r="E888" s="323" t="s">
        <v>13</v>
      </c>
      <c r="F888" s="506"/>
      <c r="G888" s="513">
        <f t="shared" si="139"/>
        <v>0</v>
      </c>
      <c r="H888" s="592"/>
      <c r="I888" s="645"/>
    </row>
    <row r="889" spans="2:9">
      <c r="B889" s="603">
        <f t="shared" si="150"/>
        <v>102.07000000000004</v>
      </c>
      <c r="C889" s="523" t="s">
        <v>1759</v>
      </c>
      <c r="D889" s="506">
        <v>1</v>
      </c>
      <c r="E889" s="323" t="s">
        <v>13</v>
      </c>
      <c r="F889" s="506"/>
      <c r="G889" s="513">
        <f t="shared" si="139"/>
        <v>0</v>
      </c>
      <c r="H889" s="592"/>
      <c r="I889" s="645"/>
    </row>
    <row r="890" spans="2:9">
      <c r="B890" s="606"/>
      <c r="C890" s="538"/>
      <c r="D890" s="506"/>
      <c r="E890" s="537"/>
      <c r="F890" s="506"/>
      <c r="G890" s="513">
        <f t="shared" si="139"/>
        <v>0</v>
      </c>
      <c r="H890" s="592">
        <f>SUM(G883:G889)</f>
        <v>0</v>
      </c>
      <c r="I890" s="645"/>
    </row>
    <row r="891" spans="2:9">
      <c r="B891" s="606">
        <v>103</v>
      </c>
      <c r="C891" s="538" t="s">
        <v>671</v>
      </c>
      <c r="D891" s="506"/>
      <c r="E891" s="537"/>
      <c r="F891" s="506"/>
      <c r="G891" s="513">
        <f t="shared" si="139"/>
        <v>0</v>
      </c>
      <c r="H891" s="592"/>
      <c r="I891" s="645"/>
    </row>
    <row r="892" spans="2:9" ht="37.5">
      <c r="B892" s="603">
        <f t="shared" ref="B892:B896" si="151">+B891+0.01</f>
        <v>103.01</v>
      </c>
      <c r="C892" s="523" t="s">
        <v>1790</v>
      </c>
      <c r="D892" s="506">
        <v>2</v>
      </c>
      <c r="E892" s="323" t="s">
        <v>13</v>
      </c>
      <c r="F892" s="506"/>
      <c r="G892" s="513">
        <f t="shared" si="139"/>
        <v>0</v>
      </c>
      <c r="H892" s="592"/>
      <c r="I892" s="645"/>
    </row>
    <row r="893" spans="2:9">
      <c r="B893" s="603">
        <f t="shared" si="151"/>
        <v>103.02000000000001</v>
      </c>
      <c r="C893" s="523" t="s">
        <v>663</v>
      </c>
      <c r="D893" s="506">
        <v>1</v>
      </c>
      <c r="E893" s="323" t="s">
        <v>13</v>
      </c>
      <c r="F893" s="506"/>
      <c r="G893" s="513">
        <f t="shared" si="139"/>
        <v>0</v>
      </c>
      <c r="H893" s="592"/>
      <c r="I893" s="645"/>
    </row>
    <row r="894" spans="2:9">
      <c r="B894" s="603">
        <f t="shared" si="151"/>
        <v>103.03000000000002</v>
      </c>
      <c r="C894" s="523" t="s">
        <v>664</v>
      </c>
      <c r="D894" s="506">
        <v>2</v>
      </c>
      <c r="E894" s="323" t="s">
        <v>13</v>
      </c>
      <c r="F894" s="506"/>
      <c r="G894" s="513">
        <f t="shared" si="139"/>
        <v>0</v>
      </c>
      <c r="H894" s="592"/>
      <c r="I894" s="645"/>
    </row>
    <row r="895" spans="2:9">
      <c r="B895" s="603">
        <f t="shared" si="151"/>
        <v>103.04000000000002</v>
      </c>
      <c r="C895" s="523" t="s">
        <v>666</v>
      </c>
      <c r="D895" s="506">
        <v>1</v>
      </c>
      <c r="E895" s="323" t="s">
        <v>13</v>
      </c>
      <c r="F895" s="506"/>
      <c r="G895" s="513">
        <f t="shared" ref="G895:G958" si="152">ROUND(F895*D895,2)</f>
        <v>0</v>
      </c>
      <c r="H895" s="592"/>
      <c r="I895" s="645"/>
    </row>
    <row r="896" spans="2:9">
      <c r="B896" s="603">
        <f t="shared" si="151"/>
        <v>103.05000000000003</v>
      </c>
      <c r="C896" s="523" t="s">
        <v>667</v>
      </c>
      <c r="D896" s="506">
        <v>1</v>
      </c>
      <c r="E896" s="323" t="s">
        <v>13</v>
      </c>
      <c r="F896" s="506"/>
      <c r="G896" s="513">
        <f t="shared" si="152"/>
        <v>0</v>
      </c>
      <c r="H896" s="592"/>
      <c r="I896" s="645"/>
    </row>
    <row r="897" spans="2:9">
      <c r="B897" s="605"/>
      <c r="C897" s="523"/>
      <c r="D897" s="506"/>
      <c r="E897" s="537"/>
      <c r="F897" s="506"/>
      <c r="G897" s="513">
        <f t="shared" si="152"/>
        <v>0</v>
      </c>
      <c r="H897" s="592">
        <f>SUM(G892:G896)</f>
        <v>0</v>
      </c>
      <c r="I897" s="645"/>
    </row>
    <row r="898" spans="2:9">
      <c r="B898" s="606">
        <v>104</v>
      </c>
      <c r="C898" s="538" t="s">
        <v>672</v>
      </c>
      <c r="D898" s="506"/>
      <c r="E898" s="537"/>
      <c r="F898" s="506"/>
      <c r="G898" s="513">
        <f t="shared" si="152"/>
        <v>0</v>
      </c>
      <c r="H898" s="592"/>
      <c r="I898" s="645"/>
    </row>
    <row r="899" spans="2:9" ht="37.5">
      <c r="B899" s="603">
        <f t="shared" ref="B899:B905" si="153">+B898+0.01</f>
        <v>104.01</v>
      </c>
      <c r="C899" s="523" t="s">
        <v>1790</v>
      </c>
      <c r="D899" s="506">
        <v>2</v>
      </c>
      <c r="E899" s="323" t="s">
        <v>13</v>
      </c>
      <c r="F899" s="506"/>
      <c r="G899" s="513">
        <f t="shared" si="152"/>
        <v>0</v>
      </c>
      <c r="H899" s="592"/>
      <c r="I899" s="645"/>
    </row>
    <row r="900" spans="2:9">
      <c r="B900" s="603">
        <f t="shared" si="153"/>
        <v>104.02000000000001</v>
      </c>
      <c r="C900" s="523" t="s">
        <v>557</v>
      </c>
      <c r="D900" s="506">
        <v>1</v>
      </c>
      <c r="E900" s="323" t="s">
        <v>13</v>
      </c>
      <c r="F900" s="506"/>
      <c r="G900" s="513">
        <f t="shared" si="152"/>
        <v>0</v>
      </c>
      <c r="H900" s="592"/>
      <c r="I900" s="645"/>
    </row>
    <row r="901" spans="2:9">
      <c r="B901" s="603">
        <f t="shared" si="153"/>
        <v>104.03000000000002</v>
      </c>
      <c r="C901" s="523" t="s">
        <v>663</v>
      </c>
      <c r="D901" s="506">
        <v>2</v>
      </c>
      <c r="E901" s="323" t="s">
        <v>13</v>
      </c>
      <c r="F901" s="506"/>
      <c r="G901" s="513">
        <f t="shared" si="152"/>
        <v>0</v>
      </c>
      <c r="H901" s="592"/>
      <c r="I901" s="645"/>
    </row>
    <row r="902" spans="2:9">
      <c r="B902" s="603">
        <f t="shared" si="153"/>
        <v>104.04000000000002</v>
      </c>
      <c r="C902" s="523" t="s">
        <v>664</v>
      </c>
      <c r="D902" s="506">
        <v>4</v>
      </c>
      <c r="E902" s="323" t="s">
        <v>13</v>
      </c>
      <c r="F902" s="506"/>
      <c r="G902" s="513">
        <f t="shared" si="152"/>
        <v>0</v>
      </c>
      <c r="H902" s="592"/>
      <c r="I902" s="645"/>
    </row>
    <row r="903" spans="2:9">
      <c r="B903" s="603">
        <f t="shared" si="153"/>
        <v>104.05000000000003</v>
      </c>
      <c r="C903" s="523" t="s">
        <v>670</v>
      </c>
      <c r="D903" s="506">
        <v>1</v>
      </c>
      <c r="E903" s="323" t="s">
        <v>13</v>
      </c>
      <c r="F903" s="506"/>
      <c r="G903" s="513">
        <f t="shared" si="152"/>
        <v>0</v>
      </c>
      <c r="H903" s="592"/>
      <c r="I903" s="645"/>
    </row>
    <row r="904" spans="2:9">
      <c r="B904" s="603">
        <f t="shared" si="153"/>
        <v>104.06000000000003</v>
      </c>
      <c r="C904" s="523" t="s">
        <v>666</v>
      </c>
      <c r="D904" s="506">
        <v>1</v>
      </c>
      <c r="E904" s="323" t="s">
        <v>13</v>
      </c>
      <c r="F904" s="506"/>
      <c r="G904" s="513">
        <f t="shared" si="152"/>
        <v>0</v>
      </c>
      <c r="H904" s="592"/>
      <c r="I904" s="645"/>
    </row>
    <row r="905" spans="2:9">
      <c r="B905" s="603">
        <f t="shared" si="153"/>
        <v>104.07000000000004</v>
      </c>
      <c r="C905" s="523" t="s">
        <v>667</v>
      </c>
      <c r="D905" s="506">
        <v>1</v>
      </c>
      <c r="E905" s="323" t="s">
        <v>13</v>
      </c>
      <c r="F905" s="506"/>
      <c r="G905" s="513">
        <f t="shared" si="152"/>
        <v>0</v>
      </c>
      <c r="H905" s="592"/>
      <c r="I905" s="645"/>
    </row>
    <row r="906" spans="2:9">
      <c r="B906" s="605"/>
      <c r="C906" s="523"/>
      <c r="D906" s="506"/>
      <c r="E906" s="537"/>
      <c r="F906" s="506"/>
      <c r="G906" s="513">
        <f t="shared" si="152"/>
        <v>0</v>
      </c>
      <c r="H906" s="592">
        <f>SUM(G899:G905)</f>
        <v>0</v>
      </c>
      <c r="I906" s="645"/>
    </row>
    <row r="907" spans="2:9">
      <c r="B907" s="606">
        <v>105</v>
      </c>
      <c r="C907" s="538" t="s">
        <v>673</v>
      </c>
      <c r="D907" s="506"/>
      <c r="E907" s="537"/>
      <c r="F907" s="506"/>
      <c r="G907" s="513">
        <f t="shared" si="152"/>
        <v>0</v>
      </c>
      <c r="H907" s="592"/>
      <c r="I907" s="645"/>
    </row>
    <row r="908" spans="2:9" ht="37.5">
      <c r="B908" s="603">
        <f t="shared" ref="B908:B910" si="154">+B907+0.01</f>
        <v>105.01</v>
      </c>
      <c r="C908" s="523" t="s">
        <v>1790</v>
      </c>
      <c r="D908" s="506">
        <v>1</v>
      </c>
      <c r="E908" s="323" t="s">
        <v>13</v>
      </c>
      <c r="F908" s="506"/>
      <c r="G908" s="513">
        <f t="shared" si="152"/>
        <v>0</v>
      </c>
      <c r="H908" s="592"/>
      <c r="I908" s="645"/>
    </row>
    <row r="909" spans="2:9">
      <c r="B909" s="603">
        <f t="shared" si="154"/>
        <v>105.02000000000001</v>
      </c>
      <c r="C909" s="523" t="s">
        <v>663</v>
      </c>
      <c r="D909" s="506">
        <v>1</v>
      </c>
      <c r="E909" s="323" t="s">
        <v>13</v>
      </c>
      <c r="F909" s="506"/>
      <c r="G909" s="513">
        <f t="shared" si="152"/>
        <v>0</v>
      </c>
      <c r="H909" s="592"/>
      <c r="I909" s="645"/>
    </row>
    <row r="910" spans="2:9">
      <c r="B910" s="603">
        <f t="shared" si="154"/>
        <v>105.03000000000002</v>
      </c>
      <c r="C910" s="523" t="s">
        <v>670</v>
      </c>
      <c r="D910" s="506">
        <v>2</v>
      </c>
      <c r="E910" s="323" t="s">
        <v>13</v>
      </c>
      <c r="F910" s="506"/>
      <c r="G910" s="513">
        <f t="shared" si="152"/>
        <v>0</v>
      </c>
      <c r="H910" s="592"/>
      <c r="I910" s="645"/>
    </row>
    <row r="911" spans="2:9">
      <c r="B911" s="605"/>
      <c r="C911" s="523"/>
      <c r="D911" s="506"/>
      <c r="E911" s="537"/>
      <c r="F911" s="506"/>
      <c r="G911" s="513">
        <f t="shared" si="152"/>
        <v>0</v>
      </c>
      <c r="H911" s="592">
        <f>SUM(G908:G910)</f>
        <v>0</v>
      </c>
      <c r="I911" s="645"/>
    </row>
    <row r="912" spans="2:9">
      <c r="B912" s="606">
        <v>106</v>
      </c>
      <c r="C912" s="538" t="s">
        <v>32</v>
      </c>
      <c r="D912" s="506"/>
      <c r="E912" s="537"/>
      <c r="F912" s="506"/>
      <c r="G912" s="513">
        <f t="shared" si="152"/>
        <v>0</v>
      </c>
      <c r="H912" s="592"/>
      <c r="I912" s="645"/>
    </row>
    <row r="913" spans="2:9">
      <c r="B913" s="603">
        <f t="shared" ref="B913:B914" si="155">+B912+0.01</f>
        <v>106.01</v>
      </c>
      <c r="C913" s="523" t="s">
        <v>557</v>
      </c>
      <c r="D913" s="506">
        <v>1</v>
      </c>
      <c r="E913" s="323" t="s">
        <v>13</v>
      </c>
      <c r="F913" s="506"/>
      <c r="G913" s="513">
        <f t="shared" si="152"/>
        <v>0</v>
      </c>
      <c r="H913" s="592"/>
      <c r="I913" s="645"/>
    </row>
    <row r="914" spans="2:9">
      <c r="B914" s="603">
        <f t="shared" si="155"/>
        <v>106.02000000000001</v>
      </c>
      <c r="C914" s="523" t="s">
        <v>663</v>
      </c>
      <c r="D914" s="506">
        <v>1</v>
      </c>
      <c r="E914" s="323" t="s">
        <v>13</v>
      </c>
      <c r="F914" s="506"/>
      <c r="G914" s="513">
        <f t="shared" si="152"/>
        <v>0</v>
      </c>
      <c r="H914" s="592"/>
      <c r="I914" s="645"/>
    </row>
    <row r="915" spans="2:9">
      <c r="B915" s="605"/>
      <c r="C915" s="523"/>
      <c r="D915" s="506"/>
      <c r="E915" s="537"/>
      <c r="F915" s="506"/>
      <c r="G915" s="513">
        <f t="shared" si="152"/>
        <v>0</v>
      </c>
      <c r="H915" s="592">
        <f>SUM(G913:G915)</f>
        <v>0</v>
      </c>
      <c r="I915" s="645"/>
    </row>
    <row r="916" spans="2:9">
      <c r="B916" s="606">
        <v>107</v>
      </c>
      <c r="C916" s="538" t="s">
        <v>674</v>
      </c>
      <c r="D916" s="506"/>
      <c r="E916" s="537"/>
      <c r="F916" s="506"/>
      <c r="G916" s="513">
        <f t="shared" si="152"/>
        <v>0</v>
      </c>
      <c r="H916" s="592"/>
      <c r="I916" s="645"/>
    </row>
    <row r="917" spans="2:9" ht="37.5">
      <c r="B917" s="603">
        <f t="shared" ref="B917:B918" si="156">+B916+0.01</f>
        <v>107.01</v>
      </c>
      <c r="C917" s="523" t="s">
        <v>1790</v>
      </c>
      <c r="D917" s="506">
        <v>2</v>
      </c>
      <c r="E917" s="323" t="s">
        <v>13</v>
      </c>
      <c r="F917" s="506"/>
      <c r="G917" s="513">
        <f t="shared" si="152"/>
        <v>0</v>
      </c>
      <c r="H917" s="592"/>
      <c r="I917" s="645"/>
    </row>
    <row r="918" spans="2:9">
      <c r="B918" s="603">
        <f t="shared" si="156"/>
        <v>107.02000000000001</v>
      </c>
      <c r="C918" s="523" t="s">
        <v>663</v>
      </c>
      <c r="D918" s="506">
        <v>1</v>
      </c>
      <c r="E918" s="323" t="s">
        <v>13</v>
      </c>
      <c r="F918" s="506"/>
      <c r="G918" s="513">
        <f t="shared" si="152"/>
        <v>0</v>
      </c>
      <c r="H918" s="592"/>
      <c r="I918" s="645"/>
    </row>
    <row r="919" spans="2:9">
      <c r="B919" s="605"/>
      <c r="C919" s="523"/>
      <c r="D919" s="506"/>
      <c r="E919" s="537"/>
      <c r="F919" s="506"/>
      <c r="G919" s="513">
        <f t="shared" si="152"/>
        <v>0</v>
      </c>
      <c r="H919" s="592">
        <f>SUM(G917:G919)</f>
        <v>0</v>
      </c>
      <c r="I919" s="645"/>
    </row>
    <row r="920" spans="2:9">
      <c r="B920" s="606"/>
      <c r="C920" s="538" t="s">
        <v>675</v>
      </c>
      <c r="D920" s="506"/>
      <c r="E920" s="537"/>
      <c r="F920" s="506"/>
      <c r="G920" s="513">
        <f t="shared" si="152"/>
        <v>0</v>
      </c>
      <c r="H920" s="592"/>
      <c r="I920" s="645"/>
    </row>
    <row r="921" spans="2:9">
      <c r="B921" s="606">
        <v>108</v>
      </c>
      <c r="C921" s="538" t="s">
        <v>662</v>
      </c>
      <c r="D921" s="506"/>
      <c r="E921" s="537"/>
      <c r="F921" s="506"/>
      <c r="G921" s="513">
        <f t="shared" si="152"/>
        <v>0</v>
      </c>
      <c r="H921" s="592"/>
      <c r="I921" s="645"/>
    </row>
    <row r="922" spans="2:9" ht="37.5">
      <c r="B922" s="603">
        <f t="shared" ref="B922:B925" si="157">+B921+0.01</f>
        <v>108.01</v>
      </c>
      <c r="C922" s="523" t="s">
        <v>1790</v>
      </c>
      <c r="D922" s="506">
        <v>7</v>
      </c>
      <c r="E922" s="323" t="s">
        <v>13</v>
      </c>
      <c r="F922" s="506"/>
      <c r="G922" s="513">
        <f t="shared" si="152"/>
        <v>0</v>
      </c>
      <c r="H922" s="592"/>
      <c r="I922" s="645"/>
    </row>
    <row r="923" spans="2:9">
      <c r="B923" s="603">
        <f t="shared" si="157"/>
        <v>108.02000000000001</v>
      </c>
      <c r="C923" s="523" t="s">
        <v>557</v>
      </c>
      <c r="D923" s="506">
        <v>2</v>
      </c>
      <c r="E923" s="323" t="s">
        <v>13</v>
      </c>
      <c r="F923" s="506"/>
      <c r="G923" s="513">
        <f t="shared" si="152"/>
        <v>0</v>
      </c>
      <c r="H923" s="592"/>
      <c r="I923" s="645"/>
    </row>
    <row r="924" spans="2:9">
      <c r="B924" s="603">
        <f t="shared" si="157"/>
        <v>108.03000000000002</v>
      </c>
      <c r="C924" s="523" t="s">
        <v>663</v>
      </c>
      <c r="D924" s="506">
        <v>3</v>
      </c>
      <c r="E924" s="323" t="s">
        <v>13</v>
      </c>
      <c r="F924" s="506"/>
      <c r="G924" s="513">
        <f t="shared" si="152"/>
        <v>0</v>
      </c>
      <c r="H924" s="592"/>
      <c r="I924" s="645"/>
    </row>
    <row r="925" spans="2:9">
      <c r="B925" s="603">
        <f t="shared" si="157"/>
        <v>108.04000000000002</v>
      </c>
      <c r="C925" s="523" t="s">
        <v>664</v>
      </c>
      <c r="D925" s="506">
        <v>2</v>
      </c>
      <c r="E925" s="323" t="s">
        <v>13</v>
      </c>
      <c r="F925" s="506"/>
      <c r="G925" s="513">
        <f t="shared" si="152"/>
        <v>0</v>
      </c>
      <c r="H925" s="592"/>
      <c r="I925" s="645"/>
    </row>
    <row r="926" spans="2:9">
      <c r="B926" s="605"/>
      <c r="C926" s="523"/>
      <c r="D926" s="506"/>
      <c r="E926" s="537"/>
      <c r="F926" s="506"/>
      <c r="G926" s="513">
        <f t="shared" si="152"/>
        <v>0</v>
      </c>
      <c r="H926" s="592">
        <f>SUM(G922:G925)</f>
        <v>0</v>
      </c>
      <c r="I926" s="645"/>
    </row>
    <row r="927" spans="2:9">
      <c r="B927" s="606">
        <v>109</v>
      </c>
      <c r="C927" s="538" t="s">
        <v>665</v>
      </c>
      <c r="D927" s="506"/>
      <c r="E927" s="537"/>
      <c r="F927" s="506"/>
      <c r="G927" s="513">
        <f t="shared" si="152"/>
        <v>0</v>
      </c>
      <c r="H927" s="592"/>
      <c r="I927" s="645"/>
    </row>
    <row r="928" spans="2:9" ht="37.5">
      <c r="B928" s="603">
        <f t="shared" ref="B928:B932" si="158">+B927+0.01</f>
        <v>109.01</v>
      </c>
      <c r="C928" s="523" t="s">
        <v>1790</v>
      </c>
      <c r="D928" s="506">
        <v>2</v>
      </c>
      <c r="E928" s="323" t="s">
        <v>13</v>
      </c>
      <c r="F928" s="506"/>
      <c r="G928" s="513">
        <f t="shared" si="152"/>
        <v>0</v>
      </c>
      <c r="H928" s="592"/>
      <c r="I928" s="645"/>
    </row>
    <row r="929" spans="2:9">
      <c r="B929" s="603">
        <f t="shared" si="158"/>
        <v>109.02000000000001</v>
      </c>
      <c r="C929" s="523" t="s">
        <v>663</v>
      </c>
      <c r="D929" s="506">
        <v>1</v>
      </c>
      <c r="E929" s="323" t="s">
        <v>13</v>
      </c>
      <c r="F929" s="506"/>
      <c r="G929" s="513">
        <f t="shared" si="152"/>
        <v>0</v>
      </c>
      <c r="H929" s="592"/>
      <c r="I929" s="645"/>
    </row>
    <row r="930" spans="2:9">
      <c r="B930" s="603">
        <f t="shared" si="158"/>
        <v>109.03000000000002</v>
      </c>
      <c r="C930" s="523" t="s">
        <v>664</v>
      </c>
      <c r="D930" s="506">
        <v>2</v>
      </c>
      <c r="E930" s="323" t="s">
        <v>13</v>
      </c>
      <c r="F930" s="506"/>
      <c r="G930" s="513">
        <f t="shared" si="152"/>
        <v>0</v>
      </c>
      <c r="H930" s="592"/>
      <c r="I930" s="645"/>
    </row>
    <row r="931" spans="2:9">
      <c r="B931" s="603">
        <f t="shared" si="158"/>
        <v>109.04000000000002</v>
      </c>
      <c r="C931" s="523" t="s">
        <v>666</v>
      </c>
      <c r="D931" s="506">
        <v>2</v>
      </c>
      <c r="E931" s="323" t="s">
        <v>13</v>
      </c>
      <c r="F931" s="506"/>
      <c r="G931" s="513">
        <f t="shared" si="152"/>
        <v>0</v>
      </c>
      <c r="H931" s="592"/>
      <c r="I931" s="645"/>
    </row>
    <row r="932" spans="2:9">
      <c r="B932" s="603">
        <f t="shared" si="158"/>
        <v>109.05000000000003</v>
      </c>
      <c r="C932" s="523" t="s">
        <v>667</v>
      </c>
      <c r="D932" s="506">
        <v>2</v>
      </c>
      <c r="E932" s="323" t="s">
        <v>13</v>
      </c>
      <c r="F932" s="506"/>
      <c r="G932" s="513">
        <f t="shared" si="152"/>
        <v>0</v>
      </c>
      <c r="H932" s="592"/>
      <c r="I932" s="645"/>
    </row>
    <row r="933" spans="2:9">
      <c r="B933" s="605"/>
      <c r="C933" s="523"/>
      <c r="D933" s="506"/>
      <c r="E933" s="537"/>
      <c r="F933" s="506"/>
      <c r="G933" s="513">
        <f t="shared" si="152"/>
        <v>0</v>
      </c>
      <c r="H933" s="592">
        <f>SUM(G928:G932)</f>
        <v>0</v>
      </c>
      <c r="I933" s="645"/>
    </row>
    <row r="934" spans="2:9">
      <c r="B934" s="606">
        <v>110</v>
      </c>
      <c r="C934" s="538" t="s">
        <v>676</v>
      </c>
      <c r="D934" s="506"/>
      <c r="E934" s="537"/>
      <c r="F934" s="506"/>
      <c r="G934" s="513">
        <f t="shared" si="152"/>
        <v>0</v>
      </c>
      <c r="H934" s="592"/>
      <c r="I934" s="645"/>
    </row>
    <row r="935" spans="2:9" ht="37.5">
      <c r="B935" s="603">
        <f t="shared" ref="B935:B941" si="159">+B934+0.01</f>
        <v>110.01</v>
      </c>
      <c r="C935" s="523" t="s">
        <v>1790</v>
      </c>
      <c r="D935" s="506">
        <v>4</v>
      </c>
      <c r="E935" s="323" t="s">
        <v>13</v>
      </c>
      <c r="F935" s="506"/>
      <c r="G935" s="513">
        <f t="shared" si="152"/>
        <v>0</v>
      </c>
      <c r="H935" s="592"/>
      <c r="I935" s="645"/>
    </row>
    <row r="936" spans="2:9">
      <c r="B936" s="603">
        <f t="shared" si="159"/>
        <v>110.02000000000001</v>
      </c>
      <c r="C936" s="523" t="s">
        <v>557</v>
      </c>
      <c r="D936" s="506">
        <v>1</v>
      </c>
      <c r="E936" s="323" t="s">
        <v>13</v>
      </c>
      <c r="F936" s="506"/>
      <c r="G936" s="513">
        <f t="shared" si="152"/>
        <v>0</v>
      </c>
      <c r="H936" s="592"/>
      <c r="I936" s="645"/>
    </row>
    <row r="937" spans="2:9">
      <c r="B937" s="603">
        <f t="shared" si="159"/>
        <v>110.03000000000002</v>
      </c>
      <c r="C937" s="523" t="s">
        <v>663</v>
      </c>
      <c r="D937" s="506">
        <v>2</v>
      </c>
      <c r="E937" s="323" t="s">
        <v>13</v>
      </c>
      <c r="F937" s="506"/>
      <c r="G937" s="513">
        <f t="shared" si="152"/>
        <v>0</v>
      </c>
      <c r="H937" s="592"/>
      <c r="I937" s="645"/>
    </row>
    <row r="938" spans="2:9">
      <c r="B938" s="603">
        <f t="shared" si="159"/>
        <v>110.04000000000002</v>
      </c>
      <c r="C938" s="523" t="s">
        <v>664</v>
      </c>
      <c r="D938" s="506">
        <v>4</v>
      </c>
      <c r="E938" s="323" t="s">
        <v>13</v>
      </c>
      <c r="F938" s="506"/>
      <c r="G938" s="513">
        <f t="shared" si="152"/>
        <v>0</v>
      </c>
      <c r="H938" s="592"/>
      <c r="I938" s="645"/>
    </row>
    <row r="939" spans="2:9">
      <c r="B939" s="603">
        <f t="shared" si="159"/>
        <v>110.05000000000003</v>
      </c>
      <c r="C939" s="523" t="s">
        <v>670</v>
      </c>
      <c r="D939" s="506">
        <v>1</v>
      </c>
      <c r="E939" s="323" t="s">
        <v>13</v>
      </c>
      <c r="F939" s="506"/>
      <c r="G939" s="513">
        <f t="shared" si="152"/>
        <v>0</v>
      </c>
      <c r="H939" s="592"/>
      <c r="I939" s="645"/>
    </row>
    <row r="940" spans="2:9">
      <c r="B940" s="603">
        <f t="shared" si="159"/>
        <v>110.06000000000003</v>
      </c>
      <c r="C940" s="523" t="s">
        <v>666</v>
      </c>
      <c r="D940" s="506">
        <v>1</v>
      </c>
      <c r="E940" s="323" t="s">
        <v>13</v>
      </c>
      <c r="F940" s="506"/>
      <c r="G940" s="513">
        <f t="shared" si="152"/>
        <v>0</v>
      </c>
      <c r="H940" s="592"/>
      <c r="I940" s="645"/>
    </row>
    <row r="941" spans="2:9">
      <c r="B941" s="603">
        <f t="shared" si="159"/>
        <v>110.07000000000004</v>
      </c>
      <c r="C941" s="523" t="s">
        <v>667</v>
      </c>
      <c r="D941" s="506">
        <v>1</v>
      </c>
      <c r="E941" s="323" t="s">
        <v>13</v>
      </c>
      <c r="F941" s="506"/>
      <c r="G941" s="513">
        <f t="shared" si="152"/>
        <v>0</v>
      </c>
      <c r="H941" s="592"/>
      <c r="I941" s="645"/>
    </row>
    <row r="942" spans="2:9">
      <c r="B942" s="605"/>
      <c r="C942" s="523"/>
      <c r="D942" s="506"/>
      <c r="E942" s="537"/>
      <c r="F942" s="506"/>
      <c r="G942" s="513">
        <f t="shared" si="152"/>
        <v>0</v>
      </c>
      <c r="H942" s="592">
        <f>SUM(G935:G941)</f>
        <v>0</v>
      </c>
      <c r="I942" s="645"/>
    </row>
    <row r="943" spans="2:9">
      <c r="B943" s="606">
        <v>111</v>
      </c>
      <c r="C943" s="538" t="s">
        <v>677</v>
      </c>
      <c r="D943" s="506"/>
      <c r="E943" s="537"/>
      <c r="F943" s="506"/>
      <c r="G943" s="513">
        <f t="shared" si="152"/>
        <v>0</v>
      </c>
      <c r="H943" s="592"/>
      <c r="I943" s="645"/>
    </row>
    <row r="944" spans="2:9" ht="37.5">
      <c r="B944" s="603">
        <f t="shared" ref="B944:B946" si="160">+B943+0.01</f>
        <v>111.01</v>
      </c>
      <c r="C944" s="523" t="s">
        <v>1790</v>
      </c>
      <c r="D944" s="506">
        <v>3</v>
      </c>
      <c r="E944" s="323" t="s">
        <v>13</v>
      </c>
      <c r="F944" s="506"/>
      <c r="G944" s="513">
        <f t="shared" si="152"/>
        <v>0</v>
      </c>
      <c r="H944" s="592"/>
      <c r="I944" s="645"/>
    </row>
    <row r="945" spans="2:9">
      <c r="B945" s="603">
        <f t="shared" si="160"/>
        <v>111.02000000000001</v>
      </c>
      <c r="C945" s="523" t="s">
        <v>663</v>
      </c>
      <c r="D945" s="506">
        <v>2</v>
      </c>
      <c r="E945" s="323" t="s">
        <v>13</v>
      </c>
      <c r="F945" s="506"/>
      <c r="G945" s="513">
        <f t="shared" si="152"/>
        <v>0</v>
      </c>
      <c r="H945" s="592"/>
      <c r="I945" s="645"/>
    </row>
    <row r="946" spans="2:9">
      <c r="B946" s="603">
        <f t="shared" si="160"/>
        <v>111.03000000000002</v>
      </c>
      <c r="C946" s="523" t="s">
        <v>664</v>
      </c>
      <c r="D946" s="506">
        <v>1</v>
      </c>
      <c r="E946" s="323" t="s">
        <v>13</v>
      </c>
      <c r="F946" s="506"/>
      <c r="G946" s="513">
        <f t="shared" si="152"/>
        <v>0</v>
      </c>
      <c r="H946" s="592"/>
      <c r="I946" s="645"/>
    </row>
    <row r="947" spans="2:9">
      <c r="B947" s="605"/>
      <c r="C947" s="523"/>
      <c r="D947" s="506"/>
      <c r="E947" s="537"/>
      <c r="F947" s="506"/>
      <c r="G947" s="513">
        <f t="shared" si="152"/>
        <v>0</v>
      </c>
      <c r="H947" s="592">
        <f>SUM(G944:G946)</f>
        <v>0</v>
      </c>
      <c r="I947" s="645"/>
    </row>
    <row r="948" spans="2:9">
      <c r="B948" s="606">
        <v>112</v>
      </c>
      <c r="C948" s="538" t="s">
        <v>678</v>
      </c>
      <c r="D948" s="506"/>
      <c r="E948" s="537"/>
      <c r="F948" s="506"/>
      <c r="G948" s="513">
        <f t="shared" si="152"/>
        <v>0</v>
      </c>
      <c r="H948" s="592"/>
      <c r="I948" s="645"/>
    </row>
    <row r="949" spans="2:9">
      <c r="B949" s="603">
        <f t="shared" ref="B949:B959" si="161">+B948+0.01</f>
        <v>112.01</v>
      </c>
      <c r="C949" s="523" t="s">
        <v>679</v>
      </c>
      <c r="D949" s="506">
        <v>2</v>
      </c>
      <c r="E949" s="323" t="s">
        <v>13</v>
      </c>
      <c r="F949" s="506"/>
      <c r="G949" s="513">
        <f t="shared" si="152"/>
        <v>0</v>
      </c>
      <c r="H949" s="592"/>
      <c r="I949" s="645"/>
    </row>
    <row r="950" spans="2:9">
      <c r="B950" s="603">
        <f t="shared" si="161"/>
        <v>112.02000000000001</v>
      </c>
      <c r="C950" s="523" t="s">
        <v>680</v>
      </c>
      <c r="D950" s="506">
        <v>1</v>
      </c>
      <c r="E950" s="323" t="s">
        <v>13</v>
      </c>
      <c r="F950" s="506"/>
      <c r="G950" s="513">
        <f t="shared" si="152"/>
        <v>0</v>
      </c>
      <c r="H950" s="592"/>
      <c r="I950" s="645"/>
    </row>
    <row r="951" spans="2:9">
      <c r="B951" s="603">
        <f t="shared" si="161"/>
        <v>112.03000000000002</v>
      </c>
      <c r="C951" s="523" t="s">
        <v>681</v>
      </c>
      <c r="D951" s="506">
        <v>2</v>
      </c>
      <c r="E951" s="323" t="s">
        <v>13</v>
      </c>
      <c r="F951" s="506"/>
      <c r="G951" s="513">
        <f t="shared" si="152"/>
        <v>0</v>
      </c>
      <c r="H951" s="592"/>
      <c r="I951" s="645"/>
    </row>
    <row r="952" spans="2:9" ht="37.5">
      <c r="B952" s="603">
        <f t="shared" si="161"/>
        <v>112.04000000000002</v>
      </c>
      <c r="C952" s="523" t="s">
        <v>682</v>
      </c>
      <c r="D952" s="506">
        <v>1</v>
      </c>
      <c r="E952" s="323" t="s">
        <v>13</v>
      </c>
      <c r="F952" s="506"/>
      <c r="G952" s="513">
        <f t="shared" si="152"/>
        <v>0</v>
      </c>
      <c r="H952" s="592"/>
      <c r="I952" s="645"/>
    </row>
    <row r="953" spans="2:9" ht="56.25">
      <c r="B953" s="603">
        <f t="shared" si="161"/>
        <v>112.05000000000003</v>
      </c>
      <c r="C953" s="523" t="s">
        <v>683</v>
      </c>
      <c r="D953" s="506">
        <v>80</v>
      </c>
      <c r="E953" s="323" t="s">
        <v>52</v>
      </c>
      <c r="F953" s="506"/>
      <c r="G953" s="513">
        <f t="shared" si="152"/>
        <v>0</v>
      </c>
      <c r="H953" s="592"/>
      <c r="I953" s="645"/>
    </row>
    <row r="954" spans="2:9">
      <c r="B954" s="605">
        <f t="shared" si="161"/>
        <v>112.06000000000003</v>
      </c>
      <c r="C954" s="523" t="s">
        <v>684</v>
      </c>
      <c r="D954" s="506"/>
      <c r="E954" s="537"/>
      <c r="F954" s="506"/>
      <c r="G954" s="513">
        <f t="shared" si="152"/>
        <v>0</v>
      </c>
      <c r="H954" s="592"/>
      <c r="I954" s="645"/>
    </row>
    <row r="955" spans="2:9" ht="37.5">
      <c r="B955" s="603">
        <f t="shared" si="161"/>
        <v>112.07000000000004</v>
      </c>
      <c r="C955" s="523" t="s">
        <v>685</v>
      </c>
      <c r="D955" s="506">
        <v>2</v>
      </c>
      <c r="E955" s="323" t="s">
        <v>13</v>
      </c>
      <c r="F955" s="506"/>
      <c r="G955" s="513">
        <f t="shared" si="152"/>
        <v>0</v>
      </c>
      <c r="H955" s="592"/>
      <c r="I955" s="645"/>
    </row>
    <row r="956" spans="2:9">
      <c r="B956" s="603">
        <f t="shared" si="161"/>
        <v>112.08000000000004</v>
      </c>
      <c r="C956" s="523" t="s">
        <v>686</v>
      </c>
      <c r="D956" s="506">
        <v>1</v>
      </c>
      <c r="E956" s="323" t="s">
        <v>13</v>
      </c>
      <c r="F956" s="506"/>
      <c r="G956" s="513">
        <f t="shared" si="152"/>
        <v>0</v>
      </c>
      <c r="H956" s="592"/>
      <c r="I956" s="645"/>
    </row>
    <row r="957" spans="2:9">
      <c r="B957" s="603">
        <f t="shared" si="161"/>
        <v>112.09000000000005</v>
      </c>
      <c r="C957" s="523" t="s">
        <v>687</v>
      </c>
      <c r="D957" s="506">
        <v>1</v>
      </c>
      <c r="E957" s="323" t="s">
        <v>28</v>
      </c>
      <c r="F957" s="506"/>
      <c r="G957" s="513">
        <f t="shared" si="152"/>
        <v>0</v>
      </c>
      <c r="H957" s="592"/>
      <c r="I957" s="645"/>
    </row>
    <row r="958" spans="2:9">
      <c r="B958" s="603">
        <f t="shared" si="161"/>
        <v>112.10000000000005</v>
      </c>
      <c r="C958" s="523" t="s">
        <v>688</v>
      </c>
      <c r="D958" s="506">
        <v>1</v>
      </c>
      <c r="E958" s="323" t="s">
        <v>28</v>
      </c>
      <c r="F958" s="506"/>
      <c r="G958" s="513">
        <f t="shared" si="152"/>
        <v>0</v>
      </c>
      <c r="H958" s="592"/>
      <c r="I958" s="645"/>
    </row>
    <row r="959" spans="2:9">
      <c r="B959" s="603">
        <f t="shared" si="161"/>
        <v>112.11000000000006</v>
      </c>
      <c r="C959" s="523" t="s">
        <v>34</v>
      </c>
      <c r="D959" s="506">
        <v>1</v>
      </c>
      <c r="E959" s="323" t="s">
        <v>28</v>
      </c>
      <c r="F959" s="506"/>
      <c r="G959" s="513">
        <f t="shared" ref="G959:G986" si="162">ROUND(F959*D959,2)</f>
        <v>0</v>
      </c>
      <c r="H959" s="592"/>
      <c r="I959" s="645"/>
    </row>
    <row r="960" spans="2:9">
      <c r="B960" s="605"/>
      <c r="C960" s="523"/>
      <c r="D960" s="506"/>
      <c r="E960" s="537"/>
      <c r="F960" s="506"/>
      <c r="G960" s="513">
        <f t="shared" si="162"/>
        <v>0</v>
      </c>
      <c r="H960" s="592">
        <f>SUM(G949:G960)</f>
        <v>0</v>
      </c>
      <c r="I960" s="645"/>
    </row>
    <row r="961" spans="2:9">
      <c r="B961" s="606">
        <v>113</v>
      </c>
      <c r="C961" s="538" t="s">
        <v>689</v>
      </c>
      <c r="D961" s="506"/>
      <c r="E961" s="537"/>
      <c r="F961" s="506"/>
      <c r="G961" s="513">
        <f t="shared" si="162"/>
        <v>0</v>
      </c>
      <c r="H961" s="592"/>
      <c r="I961" s="645"/>
    </row>
    <row r="962" spans="2:9">
      <c r="B962" s="603">
        <f t="shared" ref="B962:B968" si="163">+B961+0.01</f>
        <v>113.01</v>
      </c>
      <c r="C962" s="523" t="s">
        <v>679</v>
      </c>
      <c r="D962" s="506">
        <v>2</v>
      </c>
      <c r="E962" s="323" t="s">
        <v>13</v>
      </c>
      <c r="F962" s="506"/>
      <c r="G962" s="513">
        <f t="shared" si="162"/>
        <v>0</v>
      </c>
      <c r="H962" s="592"/>
      <c r="I962" s="645"/>
    </row>
    <row r="963" spans="2:9">
      <c r="B963" s="603">
        <f t="shared" si="163"/>
        <v>113.02000000000001</v>
      </c>
      <c r="C963" s="523" t="s">
        <v>680</v>
      </c>
      <c r="D963" s="506">
        <v>1</v>
      </c>
      <c r="E963" s="323" t="s">
        <v>13</v>
      </c>
      <c r="F963" s="506"/>
      <c r="G963" s="513">
        <f t="shared" si="162"/>
        <v>0</v>
      </c>
      <c r="H963" s="592"/>
      <c r="I963" s="645"/>
    </row>
    <row r="964" spans="2:9">
      <c r="B964" s="603">
        <f t="shared" si="163"/>
        <v>113.03000000000002</v>
      </c>
      <c r="C964" s="523" t="s">
        <v>681</v>
      </c>
      <c r="D964" s="506">
        <v>2</v>
      </c>
      <c r="E964" s="323" t="s">
        <v>13</v>
      </c>
      <c r="F964" s="506"/>
      <c r="G964" s="513">
        <f t="shared" si="162"/>
        <v>0</v>
      </c>
      <c r="H964" s="592"/>
      <c r="I964" s="645"/>
    </row>
    <row r="965" spans="2:9" ht="37.5">
      <c r="B965" s="603">
        <f t="shared" si="163"/>
        <v>113.04000000000002</v>
      </c>
      <c r="C965" s="523" t="s">
        <v>690</v>
      </c>
      <c r="D965" s="506">
        <v>1</v>
      </c>
      <c r="E965" s="323" t="s">
        <v>13</v>
      </c>
      <c r="F965" s="506"/>
      <c r="G965" s="513">
        <f t="shared" si="162"/>
        <v>0</v>
      </c>
      <c r="H965" s="592"/>
      <c r="I965" s="645"/>
    </row>
    <row r="966" spans="2:9" ht="56.25">
      <c r="B966" s="603">
        <f t="shared" si="163"/>
        <v>113.05000000000003</v>
      </c>
      <c r="C966" s="523" t="s">
        <v>691</v>
      </c>
      <c r="D966" s="506">
        <v>310</v>
      </c>
      <c r="E966" s="323" t="s">
        <v>52</v>
      </c>
      <c r="F966" s="506"/>
      <c r="G966" s="513">
        <f t="shared" si="162"/>
        <v>0</v>
      </c>
      <c r="H966" s="592"/>
      <c r="I966" s="645"/>
    </row>
    <row r="967" spans="2:9">
      <c r="B967" s="603">
        <f t="shared" si="163"/>
        <v>113.06000000000003</v>
      </c>
      <c r="C967" s="523" t="s">
        <v>94</v>
      </c>
      <c r="D967" s="506">
        <v>1</v>
      </c>
      <c r="E967" s="323" t="s">
        <v>28</v>
      </c>
      <c r="F967" s="506"/>
      <c r="G967" s="513">
        <f t="shared" si="162"/>
        <v>0</v>
      </c>
      <c r="H967" s="592"/>
      <c r="I967" s="645"/>
    </row>
    <row r="968" spans="2:9">
      <c r="B968" s="603">
        <f t="shared" si="163"/>
        <v>113.07000000000004</v>
      </c>
      <c r="C968" s="523" t="s">
        <v>34</v>
      </c>
      <c r="D968" s="506">
        <v>1</v>
      </c>
      <c r="E968" s="323" t="s">
        <v>28</v>
      </c>
      <c r="F968" s="506"/>
      <c r="G968" s="513">
        <f t="shared" si="162"/>
        <v>0</v>
      </c>
      <c r="H968" s="592"/>
      <c r="I968" s="645"/>
    </row>
    <row r="969" spans="2:9">
      <c r="B969" s="605"/>
      <c r="C969" s="523"/>
      <c r="D969" s="506"/>
      <c r="E969" s="537"/>
      <c r="F969" s="506"/>
      <c r="G969" s="513">
        <f t="shared" si="162"/>
        <v>0</v>
      </c>
      <c r="H969" s="592">
        <f>SUM(G962:G968)</f>
        <v>0</v>
      </c>
      <c r="I969" s="645"/>
    </row>
    <row r="970" spans="2:9">
      <c r="B970" s="606">
        <v>114</v>
      </c>
      <c r="C970" s="538" t="s">
        <v>341</v>
      </c>
      <c r="D970" s="506"/>
      <c r="E970" s="537"/>
      <c r="F970" s="506"/>
      <c r="G970" s="513">
        <f t="shared" si="162"/>
        <v>0</v>
      </c>
      <c r="H970" s="592"/>
      <c r="I970" s="645"/>
    </row>
    <row r="971" spans="2:9" ht="37.5">
      <c r="B971" s="603">
        <f t="shared" ref="B971:B977" si="164">+B970+0.01</f>
        <v>114.01</v>
      </c>
      <c r="C971" s="523" t="s">
        <v>1752</v>
      </c>
      <c r="D971" s="506">
        <v>12</v>
      </c>
      <c r="E971" s="323" t="s">
        <v>13</v>
      </c>
      <c r="F971" s="506"/>
      <c r="G971" s="513">
        <f t="shared" si="162"/>
        <v>0</v>
      </c>
      <c r="H971" s="592"/>
      <c r="I971" s="645"/>
    </row>
    <row r="972" spans="2:9">
      <c r="B972" s="603">
        <f t="shared" si="164"/>
        <v>114.02000000000001</v>
      </c>
      <c r="C972" s="523" t="s">
        <v>680</v>
      </c>
      <c r="D972" s="506">
        <v>2</v>
      </c>
      <c r="E972" s="323" t="s">
        <v>13</v>
      </c>
      <c r="F972" s="506"/>
      <c r="G972" s="513">
        <f t="shared" si="162"/>
        <v>0</v>
      </c>
      <c r="H972" s="592"/>
      <c r="I972" s="645"/>
    </row>
    <row r="973" spans="2:9">
      <c r="B973" s="603">
        <f t="shared" si="164"/>
        <v>114.03000000000002</v>
      </c>
      <c r="C973" s="523" t="s">
        <v>681</v>
      </c>
      <c r="D973" s="506">
        <v>6</v>
      </c>
      <c r="E973" s="323" t="s">
        <v>13</v>
      </c>
      <c r="F973" s="506"/>
      <c r="G973" s="513">
        <f t="shared" si="162"/>
        <v>0</v>
      </c>
      <c r="H973" s="592"/>
      <c r="I973" s="645"/>
    </row>
    <row r="974" spans="2:9" ht="37.5">
      <c r="B974" s="603">
        <f t="shared" si="164"/>
        <v>114.04000000000002</v>
      </c>
      <c r="C974" s="523" t="s">
        <v>692</v>
      </c>
      <c r="D974" s="506">
        <v>1</v>
      </c>
      <c r="E974" s="323" t="s">
        <v>13</v>
      </c>
      <c r="F974" s="506"/>
      <c r="G974" s="513">
        <f t="shared" si="162"/>
        <v>0</v>
      </c>
      <c r="H974" s="592"/>
      <c r="I974" s="645"/>
    </row>
    <row r="975" spans="2:9" ht="37.5">
      <c r="B975" s="603">
        <f t="shared" si="164"/>
        <v>114.05000000000003</v>
      </c>
      <c r="C975" s="523" t="s">
        <v>693</v>
      </c>
      <c r="D975" s="506">
        <v>200</v>
      </c>
      <c r="E975" s="323" t="s">
        <v>52</v>
      </c>
      <c r="F975" s="506"/>
      <c r="G975" s="513">
        <f t="shared" si="162"/>
        <v>0</v>
      </c>
      <c r="H975" s="592"/>
      <c r="I975" s="645"/>
    </row>
    <row r="976" spans="2:9">
      <c r="B976" s="603">
        <f t="shared" si="164"/>
        <v>114.06000000000003</v>
      </c>
      <c r="C976" s="523" t="s">
        <v>94</v>
      </c>
      <c r="D976" s="506">
        <v>1</v>
      </c>
      <c r="E976" s="323" t="s">
        <v>28</v>
      </c>
      <c r="F976" s="506"/>
      <c r="G976" s="513">
        <f t="shared" si="162"/>
        <v>0</v>
      </c>
      <c r="H976" s="592"/>
      <c r="I976" s="645"/>
    </row>
    <row r="977" spans="2:10">
      <c r="B977" s="603">
        <f t="shared" si="164"/>
        <v>114.07000000000004</v>
      </c>
      <c r="C977" s="523" t="s">
        <v>34</v>
      </c>
      <c r="D977" s="506">
        <v>1</v>
      </c>
      <c r="E977" s="323" t="s">
        <v>28</v>
      </c>
      <c r="F977" s="506"/>
      <c r="G977" s="513">
        <f t="shared" si="162"/>
        <v>0</v>
      </c>
      <c r="H977" s="592"/>
      <c r="I977" s="645"/>
    </row>
    <row r="978" spans="2:10">
      <c r="B978" s="605"/>
      <c r="C978" s="523"/>
      <c r="D978" s="506"/>
      <c r="E978" s="537"/>
      <c r="F978" s="506"/>
      <c r="G978" s="513"/>
      <c r="H978" s="592">
        <f>SUM(G971:G977)</f>
        <v>0</v>
      </c>
      <c r="I978" s="645"/>
    </row>
    <row r="979" spans="2:10">
      <c r="B979" s="606">
        <v>115</v>
      </c>
      <c r="C979" s="538" t="s">
        <v>694</v>
      </c>
      <c r="D979" s="506"/>
      <c r="E979" s="537"/>
      <c r="F979" s="506"/>
      <c r="G979" s="513"/>
      <c r="H979" s="592"/>
      <c r="I979" s="645"/>
    </row>
    <row r="980" spans="2:10">
      <c r="B980" s="603">
        <f t="shared" ref="B980:B986" si="165">+B979+0.01</f>
        <v>115.01</v>
      </c>
      <c r="C980" s="523" t="s">
        <v>695</v>
      </c>
      <c r="D980" s="506">
        <v>6</v>
      </c>
      <c r="E980" s="323" t="s">
        <v>52</v>
      </c>
      <c r="F980" s="506"/>
      <c r="G980" s="513">
        <f t="shared" si="162"/>
        <v>0</v>
      </c>
      <c r="H980" s="592"/>
      <c r="I980" s="645"/>
    </row>
    <row r="981" spans="2:10">
      <c r="B981" s="603">
        <f t="shared" si="165"/>
        <v>115.02000000000001</v>
      </c>
      <c r="C981" s="523" t="s">
        <v>696</v>
      </c>
      <c r="D981" s="506">
        <v>3843</v>
      </c>
      <c r="E981" s="323" t="s">
        <v>13</v>
      </c>
      <c r="F981" s="506"/>
      <c r="G981" s="513">
        <f t="shared" si="162"/>
        <v>0</v>
      </c>
      <c r="H981" s="592"/>
      <c r="I981" s="645"/>
    </row>
    <row r="982" spans="2:10" ht="37.5">
      <c r="B982" s="603">
        <f t="shared" si="165"/>
        <v>115.03000000000002</v>
      </c>
      <c r="C982" s="523" t="s">
        <v>1119</v>
      </c>
      <c r="D982" s="506">
        <v>12</v>
      </c>
      <c r="E982" s="323" t="s">
        <v>13</v>
      </c>
      <c r="F982" s="506"/>
      <c r="G982" s="513">
        <f t="shared" si="162"/>
        <v>0</v>
      </c>
      <c r="H982" s="592"/>
      <c r="I982" s="645"/>
    </row>
    <row r="983" spans="2:10" ht="37.5">
      <c r="B983" s="603">
        <f t="shared" si="165"/>
        <v>115.04000000000002</v>
      </c>
      <c r="C983" s="523" t="s">
        <v>1120</v>
      </c>
      <c r="D983" s="506">
        <v>36</v>
      </c>
      <c r="E983" s="323" t="s">
        <v>13</v>
      </c>
      <c r="F983" s="506"/>
      <c r="G983" s="513">
        <f t="shared" si="162"/>
        <v>0</v>
      </c>
      <c r="H983" s="592"/>
      <c r="I983" s="645"/>
    </row>
    <row r="984" spans="2:10" ht="37.5">
      <c r="B984" s="603">
        <f t="shared" si="165"/>
        <v>115.05000000000003</v>
      </c>
      <c r="C984" s="523" t="s">
        <v>697</v>
      </c>
      <c r="D984" s="506">
        <v>1</v>
      </c>
      <c r="E984" s="323" t="s">
        <v>13</v>
      </c>
      <c r="F984" s="506"/>
      <c r="G984" s="513">
        <f t="shared" si="162"/>
        <v>0</v>
      </c>
      <c r="H984" s="592"/>
      <c r="I984" s="645"/>
    </row>
    <row r="985" spans="2:10">
      <c r="B985" s="603">
        <f t="shared" si="165"/>
        <v>115.06000000000003</v>
      </c>
      <c r="C985" s="523" t="s">
        <v>1760</v>
      </c>
      <c r="D985" s="506">
        <v>5</v>
      </c>
      <c r="E985" s="323" t="s">
        <v>13</v>
      </c>
      <c r="F985" s="506"/>
      <c r="G985" s="513">
        <f t="shared" si="162"/>
        <v>0</v>
      </c>
      <c r="H985" s="592"/>
      <c r="I985" s="645"/>
    </row>
    <row r="986" spans="2:10">
      <c r="B986" s="603">
        <f t="shared" si="165"/>
        <v>115.07000000000004</v>
      </c>
      <c r="C986" s="523" t="s">
        <v>34</v>
      </c>
      <c r="D986" s="506">
        <v>1</v>
      </c>
      <c r="E986" s="323" t="s">
        <v>28</v>
      </c>
      <c r="F986" s="506"/>
      <c r="G986" s="513">
        <f t="shared" si="162"/>
        <v>0</v>
      </c>
      <c r="H986" s="592"/>
      <c r="I986" s="645"/>
    </row>
    <row r="987" spans="2:10">
      <c r="B987" s="607"/>
      <c r="C987" s="523"/>
      <c r="D987" s="506"/>
      <c r="E987" s="537"/>
      <c r="F987" s="516"/>
      <c r="G987" s="513"/>
      <c r="H987" s="592">
        <f>SUM(G980:G986)</f>
        <v>0</v>
      </c>
      <c r="I987" s="645"/>
    </row>
    <row r="988" spans="2:10" ht="19.5" thickBot="1">
      <c r="B988" s="608"/>
      <c r="C988" s="609"/>
      <c r="D988" s="737"/>
      <c r="E988" s="610"/>
      <c r="F988" s="611"/>
      <c r="G988" s="612"/>
      <c r="H988" s="613"/>
      <c r="I988" s="645"/>
    </row>
    <row r="989" spans="2:10" ht="24" customHeight="1" thickBot="1">
      <c r="B989" s="699"/>
      <c r="C989" s="700" t="s">
        <v>1784</v>
      </c>
      <c r="D989" s="702"/>
      <c r="E989" s="702"/>
      <c r="F989" s="702"/>
      <c r="G989" s="702"/>
      <c r="H989" s="703">
        <f>SUM(H11:H988)</f>
        <v>0</v>
      </c>
      <c r="I989" s="645"/>
      <c r="J989" s="704"/>
    </row>
    <row r="990" spans="2:10">
      <c r="B990" s="671"/>
      <c r="C990" s="705"/>
      <c r="D990" s="645"/>
      <c r="E990" s="645"/>
      <c r="F990" s="645"/>
      <c r="G990" s="645"/>
      <c r="H990" s="706"/>
    </row>
    <row r="991" spans="2:10">
      <c r="B991" s="707"/>
      <c r="C991" s="708" t="s">
        <v>103</v>
      </c>
      <c r="D991" s="709"/>
      <c r="E991" s="709"/>
      <c r="F991" s="709"/>
      <c r="G991" s="709"/>
      <c r="H991" s="710"/>
    </row>
    <row r="992" spans="2:10">
      <c r="B992" s="707"/>
      <c r="C992" s="711" t="s">
        <v>1</v>
      </c>
      <c r="D992" s="712">
        <v>0.1</v>
      </c>
      <c r="E992" s="709"/>
      <c r="F992" s="709"/>
      <c r="G992" s="709">
        <f>+$H$989*D992</f>
        <v>0</v>
      </c>
      <c r="H992" s="710"/>
    </row>
    <row r="993" spans="2:8">
      <c r="B993" s="707"/>
      <c r="C993" s="711" t="s">
        <v>108</v>
      </c>
      <c r="D993" s="712">
        <v>0.18</v>
      </c>
      <c r="E993" s="709"/>
      <c r="F993" s="709"/>
      <c r="G993" s="709">
        <f>+$G$992*D993</f>
        <v>0</v>
      </c>
      <c r="H993" s="710"/>
    </row>
    <row r="994" spans="2:8">
      <c r="B994" s="707"/>
      <c r="C994" s="713" t="s">
        <v>104</v>
      </c>
      <c r="D994" s="712">
        <v>0.02</v>
      </c>
      <c r="E994" s="709"/>
      <c r="F994" s="709"/>
      <c r="G994" s="709">
        <f t="shared" ref="G994:G1000" si="166">+$H$989*D994</f>
        <v>0</v>
      </c>
      <c r="H994" s="710"/>
    </row>
    <row r="995" spans="2:8">
      <c r="B995" s="707"/>
      <c r="C995" s="711" t="s">
        <v>8</v>
      </c>
      <c r="D995" s="712">
        <v>0.04</v>
      </c>
      <c r="E995" s="709"/>
      <c r="F995" s="709"/>
      <c r="G995" s="709">
        <f t="shared" si="166"/>
        <v>0</v>
      </c>
      <c r="H995" s="710"/>
    </row>
    <row r="996" spans="2:8">
      <c r="B996" s="707"/>
      <c r="C996" s="713" t="s">
        <v>105</v>
      </c>
      <c r="D996" s="712">
        <v>0.01</v>
      </c>
      <c r="E996" s="709"/>
      <c r="F996" s="709"/>
      <c r="G996" s="709">
        <f t="shared" si="166"/>
        <v>0</v>
      </c>
      <c r="H996" s="710"/>
    </row>
    <row r="997" spans="2:8">
      <c r="B997" s="707"/>
      <c r="C997" s="713" t="s">
        <v>9</v>
      </c>
      <c r="D997" s="712">
        <v>2.5000000000000001E-2</v>
      </c>
      <c r="E997" s="709"/>
      <c r="F997" s="709"/>
      <c r="G997" s="709">
        <f t="shared" si="166"/>
        <v>0</v>
      </c>
      <c r="H997" s="710"/>
    </row>
    <row r="998" spans="2:8">
      <c r="B998" s="707"/>
      <c r="C998" s="711" t="s">
        <v>106</v>
      </c>
      <c r="D998" s="712">
        <v>0.05</v>
      </c>
      <c r="E998" s="709"/>
      <c r="F998" s="709"/>
      <c r="G998" s="709">
        <f t="shared" si="166"/>
        <v>0</v>
      </c>
      <c r="H998" s="710"/>
    </row>
    <row r="999" spans="2:8">
      <c r="B999" s="707"/>
      <c r="C999" s="713" t="s">
        <v>71</v>
      </c>
      <c r="D999" s="712">
        <v>2.5000000000000001E-2</v>
      </c>
      <c r="E999" s="709"/>
      <c r="F999" s="709"/>
      <c r="G999" s="709">
        <f t="shared" si="166"/>
        <v>0</v>
      </c>
      <c r="H999" s="710"/>
    </row>
    <row r="1000" spans="2:8">
      <c r="B1000" s="707"/>
      <c r="C1000" s="711" t="s">
        <v>107</v>
      </c>
      <c r="D1000" s="712">
        <v>0.03</v>
      </c>
      <c r="E1000" s="709"/>
      <c r="F1000" s="709"/>
      <c r="G1000" s="709">
        <f t="shared" si="166"/>
        <v>0</v>
      </c>
      <c r="H1000" s="710"/>
    </row>
    <row r="1001" spans="2:8">
      <c r="B1001" s="714"/>
      <c r="C1001" s="715"/>
      <c r="D1001" s="709"/>
      <c r="E1001" s="716"/>
      <c r="F1001" s="716"/>
      <c r="G1001" s="716"/>
      <c r="H1001" s="717">
        <f>SUM(G992:G1000)</f>
        <v>0</v>
      </c>
    </row>
    <row r="1002" spans="2:8" ht="19.5" thickBot="1">
      <c r="B1002" s="714"/>
      <c r="C1002" s="718"/>
      <c r="D1002" s="709"/>
      <c r="E1002" s="709"/>
      <c r="F1002" s="709"/>
      <c r="G1002" s="709"/>
      <c r="H1002" s="710"/>
    </row>
    <row r="1003" spans="2:8" ht="19.5" thickBot="1">
      <c r="B1003" s="719"/>
      <c r="C1003" s="720" t="s">
        <v>6</v>
      </c>
      <c r="D1003" s="721"/>
      <c r="E1003" s="722"/>
      <c r="F1003" s="722"/>
      <c r="G1003" s="722"/>
      <c r="H1003" s="723">
        <f>+H1001+H989</f>
        <v>0</v>
      </c>
    </row>
    <row r="1004" spans="2:8">
      <c r="B1004" s="724"/>
      <c r="C1004" s="725"/>
      <c r="D1004" s="726"/>
      <c r="E1004" s="726"/>
      <c r="F1004" s="726"/>
      <c r="G1004" s="726"/>
      <c r="H1004" s="727"/>
    </row>
    <row r="1005" spans="2:8">
      <c r="B1005" s="724"/>
      <c r="C1005" s="708" t="s">
        <v>10</v>
      </c>
      <c r="D1005" s="728">
        <v>0.05</v>
      </c>
      <c r="E1005" s="710"/>
      <c r="F1005" s="710"/>
      <c r="G1005" s="709">
        <f>+$H$989*D1005</f>
        <v>0</v>
      </c>
      <c r="H1005" s="727"/>
    </row>
    <row r="1006" spans="2:8" ht="19.5" thickBot="1">
      <c r="B1006" s="724"/>
      <c r="C1006" s="725"/>
      <c r="D1006" s="726"/>
      <c r="E1006" s="726"/>
      <c r="F1006" s="726"/>
      <c r="G1006" s="726"/>
      <c r="H1006" s="727"/>
    </row>
    <row r="1007" spans="2:8" ht="19.5" thickBot="1">
      <c r="B1007" s="719"/>
      <c r="C1007" s="720" t="s">
        <v>109</v>
      </c>
      <c r="D1007" s="721"/>
      <c r="E1007" s="722"/>
      <c r="F1007" s="722"/>
      <c r="G1007" s="722"/>
      <c r="H1007" s="723">
        <f>+G1005+H1003</f>
        <v>0</v>
      </c>
    </row>
    <row r="1008" spans="2:8">
      <c r="B1008" s="724"/>
      <c r="C1008" s="725"/>
      <c r="D1008" s="726"/>
      <c r="E1008" s="726"/>
      <c r="F1008" s="726"/>
      <c r="G1008" s="726"/>
      <c r="H1008" s="727"/>
    </row>
    <row r="1009" spans="2:8">
      <c r="B1009" s="724"/>
      <c r="C1009" s="725"/>
      <c r="D1009" s="726"/>
      <c r="E1009" s="726"/>
      <c r="F1009" s="726"/>
      <c r="G1009" s="726"/>
      <c r="H1009" s="727"/>
    </row>
  </sheetData>
  <mergeCells count="3">
    <mergeCell ref="B2:H2"/>
    <mergeCell ref="B3:H3"/>
    <mergeCell ref="B4:H4"/>
  </mergeCells>
  <printOptions horizontalCentered="1"/>
  <pageMargins left="0.23622047244094491" right="0.31496062992125984" top="0.35433070866141736" bottom="0.35433070866141736" header="0" footer="0"/>
  <pageSetup paperSize="123" scale="54" fitToHeight="0" orientation="portrait" r:id="rId1"/>
  <headerFooter>
    <oddFooter>&amp;C&amp;F&amp;R&amp;P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1:K755"/>
  <sheetViews>
    <sheetView showZeros="0" view="pageBreakPreview" zoomScale="85" zoomScaleNormal="85" zoomScaleSheetLayoutView="85" workbookViewId="0">
      <selection activeCell="B4" sqref="B4:H4"/>
    </sheetView>
  </sheetViews>
  <sheetFormatPr baseColWidth="10" defaultColWidth="14.42578125" defaultRowHeight="18.75"/>
  <cols>
    <col min="1" max="1" width="3.28515625" style="644" customWidth="1"/>
    <col min="2" max="2" width="12.140625" style="729" customWidth="1"/>
    <col min="3" max="3" width="78.7109375" style="730" customWidth="1"/>
    <col min="4" max="4" width="18.42578125" style="644" customWidth="1"/>
    <col min="5" max="5" width="14.140625" style="644" customWidth="1"/>
    <col min="6" max="6" width="20.7109375" style="644" customWidth="1"/>
    <col min="7" max="7" width="21" style="644" customWidth="1"/>
    <col min="8" max="8" width="22.140625" style="673" customWidth="1"/>
    <col min="9" max="9" width="9.140625" style="644" customWidth="1"/>
    <col min="10" max="10" width="20" style="644" bestFit="1" customWidth="1"/>
    <col min="11" max="12" width="9.140625" style="644" customWidth="1"/>
    <col min="13" max="13" width="11.7109375" style="644" customWidth="1"/>
    <col min="14" max="14" width="18.85546875" style="644" bestFit="1" customWidth="1"/>
    <col min="15" max="15" width="14.5703125" style="644" bestFit="1" customWidth="1"/>
    <col min="16" max="16" width="18.85546875" style="644" bestFit="1" customWidth="1"/>
    <col min="17" max="16384" width="14.42578125" style="644"/>
  </cols>
  <sheetData>
    <row r="1" spans="2:11" ht="7.5" customHeight="1">
      <c r="B1" s="657"/>
      <c r="C1" s="658"/>
      <c r="D1" s="659"/>
      <c r="E1" s="657" t="s">
        <v>3</v>
      </c>
      <c r="F1" s="659"/>
      <c r="H1" s="660"/>
      <c r="I1" s="660"/>
      <c r="J1" s="659"/>
      <c r="K1" s="659"/>
    </row>
    <row r="2" spans="2:11">
      <c r="B2" s="770" t="s">
        <v>21</v>
      </c>
      <c r="C2" s="773"/>
      <c r="D2" s="773"/>
      <c r="E2" s="773"/>
      <c r="F2" s="773"/>
      <c r="G2" s="773"/>
      <c r="H2" s="773"/>
      <c r="I2" s="661"/>
      <c r="J2" s="659"/>
      <c r="K2" s="659"/>
    </row>
    <row r="3" spans="2:11" ht="27.75" customHeight="1">
      <c r="B3" s="774" t="s">
        <v>1721</v>
      </c>
      <c r="C3" s="774"/>
      <c r="D3" s="774"/>
      <c r="E3" s="774"/>
      <c r="F3" s="774"/>
      <c r="G3" s="774"/>
      <c r="H3" s="774"/>
      <c r="J3" s="662"/>
      <c r="K3" s="659"/>
    </row>
    <row r="4" spans="2:11" ht="23.25" customHeight="1">
      <c r="B4" s="772" t="s">
        <v>1820</v>
      </c>
      <c r="C4" s="772"/>
      <c r="D4" s="772"/>
      <c r="E4" s="772"/>
      <c r="F4" s="772"/>
      <c r="G4" s="772"/>
      <c r="H4" s="772"/>
      <c r="J4" s="662"/>
      <c r="K4" s="659"/>
    </row>
    <row r="5" spans="2:11" ht="18.75" customHeight="1">
      <c r="B5" s="663" t="s">
        <v>75</v>
      </c>
      <c r="C5" s="663"/>
      <c r="D5" s="664"/>
      <c r="E5" s="2" t="s">
        <v>1817</v>
      </c>
      <c r="F5" s="664"/>
      <c r="G5" s="664"/>
      <c r="H5" s="666"/>
      <c r="J5" s="667"/>
      <c r="K5" s="659"/>
    </row>
    <row r="6" spans="2:11">
      <c r="B6" s="663" t="s">
        <v>1560</v>
      </c>
      <c r="C6" s="663" t="s">
        <v>1768</v>
      </c>
      <c r="D6" s="668"/>
      <c r="E6" s="665" t="s">
        <v>1769</v>
      </c>
      <c r="F6" s="668"/>
      <c r="G6" s="668"/>
      <c r="H6" s="666"/>
      <c r="J6" s="662"/>
      <c r="K6" s="659"/>
    </row>
    <row r="7" spans="2:11" ht="19.5" thickBot="1">
      <c r="B7" s="669"/>
      <c r="C7" s="670"/>
      <c r="D7" s="671"/>
      <c r="E7" s="671"/>
      <c r="F7" s="672"/>
      <c r="G7" s="672"/>
    </row>
    <row r="8" spans="2:11" ht="24.75" customHeight="1" thickBot="1">
      <c r="B8" s="674" t="s">
        <v>4</v>
      </c>
      <c r="C8" s="675" t="s">
        <v>5</v>
      </c>
      <c r="D8" s="676" t="s">
        <v>51</v>
      </c>
      <c r="E8" s="676" t="s">
        <v>43</v>
      </c>
      <c r="F8" s="676" t="s">
        <v>400</v>
      </c>
      <c r="G8" s="676" t="s">
        <v>6</v>
      </c>
      <c r="H8" s="677" t="s">
        <v>37</v>
      </c>
      <c r="I8" s="645"/>
    </row>
    <row r="9" spans="2:11" ht="19.5" thickBot="1">
      <c r="B9" s="678"/>
      <c r="C9" s="679"/>
      <c r="D9" s="680"/>
      <c r="E9" s="678"/>
      <c r="F9" s="681"/>
      <c r="G9" s="681"/>
      <c r="H9" s="682"/>
      <c r="I9" s="645"/>
    </row>
    <row r="10" spans="2:11" ht="19.5" thickBot="1">
      <c r="B10" s="683"/>
      <c r="C10" s="684" t="s">
        <v>698</v>
      </c>
      <c r="D10" s="685"/>
      <c r="E10" s="686"/>
      <c r="F10" s="687"/>
      <c r="G10" s="687"/>
      <c r="H10" s="688"/>
      <c r="I10" s="645"/>
    </row>
    <row r="11" spans="2:11">
      <c r="B11" s="686"/>
      <c r="C11" s="731"/>
      <c r="D11" s="690"/>
      <c r="E11" s="686"/>
      <c r="F11" s="687"/>
      <c r="G11" s="687"/>
      <c r="H11" s="688"/>
      <c r="I11" s="645"/>
    </row>
    <row r="12" spans="2:11">
      <c r="B12" s="686"/>
      <c r="C12" s="732" t="s">
        <v>46</v>
      </c>
      <c r="D12" s="690"/>
      <c r="E12" s="686"/>
      <c r="F12" s="687"/>
      <c r="G12" s="687"/>
      <c r="H12" s="688"/>
      <c r="I12" s="645"/>
    </row>
    <row r="13" spans="2:11">
      <c r="B13" s="733">
        <v>1</v>
      </c>
      <c r="C13" s="691" t="s">
        <v>116</v>
      </c>
      <c r="D13" s="692"/>
      <c r="E13" s="693"/>
      <c r="F13" s="506"/>
      <c r="G13" s="694"/>
      <c r="H13" s="695"/>
      <c r="I13" s="645"/>
    </row>
    <row r="14" spans="2:11">
      <c r="B14" s="696">
        <f>+B13+0.01</f>
        <v>1.01</v>
      </c>
      <c r="C14" s="505" t="s">
        <v>355</v>
      </c>
      <c r="D14" s="506">
        <v>4</v>
      </c>
      <c r="E14" s="507" t="s">
        <v>144</v>
      </c>
      <c r="F14" s="516"/>
      <c r="G14" s="692">
        <f t="shared" ref="G14:G15" si="0">ROUND(F14*D14,2)</f>
        <v>0</v>
      </c>
      <c r="H14" s="697"/>
      <c r="I14" s="645"/>
    </row>
    <row r="15" spans="2:11">
      <c r="B15" s="696">
        <f t="shared" ref="B15" si="1">+B14+0.01</f>
        <v>1.02</v>
      </c>
      <c r="C15" s="505" t="s">
        <v>356</v>
      </c>
      <c r="D15" s="506">
        <v>4</v>
      </c>
      <c r="E15" s="507" t="s">
        <v>144</v>
      </c>
      <c r="F15" s="516"/>
      <c r="G15" s="692">
        <f t="shared" si="0"/>
        <v>0</v>
      </c>
      <c r="H15" s="697"/>
      <c r="I15" s="645"/>
    </row>
    <row r="16" spans="2:11">
      <c r="B16" s="698"/>
      <c r="C16" s="505"/>
      <c r="D16" s="506"/>
      <c r="E16" s="507" t="s">
        <v>140</v>
      </c>
      <c r="F16" s="516"/>
      <c r="G16" s="734"/>
      <c r="H16" s="697">
        <f>SUM(G14:G15)</f>
        <v>0</v>
      </c>
      <c r="I16" s="645"/>
    </row>
    <row r="17" spans="2:9">
      <c r="B17" s="542"/>
      <c r="C17" s="514" t="s">
        <v>699</v>
      </c>
      <c r="D17" s="542"/>
      <c r="E17" s="543"/>
      <c r="F17" s="516"/>
      <c r="G17" s="544">
        <f t="shared" ref="G17:G54" si="2">ROUND(D17*F17,2)</f>
        <v>0</v>
      </c>
      <c r="H17" s="592"/>
      <c r="I17" s="645"/>
    </row>
    <row r="18" spans="2:9">
      <c r="B18" s="618">
        <v>2</v>
      </c>
      <c r="C18" s="514" t="s">
        <v>1016</v>
      </c>
      <c r="D18" s="545"/>
      <c r="E18" s="545"/>
      <c r="F18" s="516"/>
      <c r="G18" s="544">
        <f t="shared" si="2"/>
        <v>0</v>
      </c>
      <c r="H18" s="592"/>
      <c r="I18" s="645"/>
    </row>
    <row r="19" spans="2:9" s="738" customFormat="1">
      <c r="B19" s="650">
        <f t="shared" ref="B19:B52" si="3">+B18+0.01</f>
        <v>2.0099999999999998</v>
      </c>
      <c r="C19" s="651" t="s">
        <v>1797</v>
      </c>
      <c r="D19" s="652">
        <v>1</v>
      </c>
      <c r="E19" s="646" t="s">
        <v>13</v>
      </c>
      <c r="F19" s="655"/>
      <c r="G19" s="648">
        <f t="shared" si="2"/>
        <v>0</v>
      </c>
      <c r="H19" s="649"/>
    </row>
    <row r="20" spans="2:9" s="738" customFormat="1" ht="37.5">
      <c r="B20" s="650">
        <f t="shared" si="3"/>
        <v>2.0199999999999996</v>
      </c>
      <c r="C20" s="651" t="s">
        <v>1798</v>
      </c>
      <c r="D20" s="652">
        <v>1</v>
      </c>
      <c r="E20" s="646" t="s">
        <v>13</v>
      </c>
      <c r="F20" s="655"/>
      <c r="G20" s="648">
        <f t="shared" si="2"/>
        <v>0</v>
      </c>
      <c r="H20" s="649"/>
    </row>
    <row r="21" spans="2:9" s="738" customFormat="1" ht="37.5">
      <c r="B21" s="650">
        <f t="shared" si="3"/>
        <v>2.0299999999999994</v>
      </c>
      <c r="C21" s="651" t="s">
        <v>1799</v>
      </c>
      <c r="D21" s="652">
        <v>1</v>
      </c>
      <c r="E21" s="646" t="s">
        <v>13</v>
      </c>
      <c r="F21" s="655"/>
      <c r="G21" s="648">
        <f t="shared" si="2"/>
        <v>0</v>
      </c>
      <c r="H21" s="649"/>
    </row>
    <row r="22" spans="2:9" s="738" customFormat="1">
      <c r="B22" s="650">
        <f t="shared" si="3"/>
        <v>2.0399999999999991</v>
      </c>
      <c r="C22" s="651" t="s">
        <v>1800</v>
      </c>
      <c r="D22" s="652">
        <v>1</v>
      </c>
      <c r="E22" s="646" t="s">
        <v>13</v>
      </c>
      <c r="F22" s="655"/>
      <c r="G22" s="648">
        <f t="shared" si="2"/>
        <v>0</v>
      </c>
      <c r="H22" s="649"/>
    </row>
    <row r="23" spans="2:9" s="738" customFormat="1">
      <c r="B23" s="650">
        <f t="shared" si="3"/>
        <v>2.0499999999999989</v>
      </c>
      <c r="C23" s="651" t="s">
        <v>1801</v>
      </c>
      <c r="D23" s="652">
        <v>1</v>
      </c>
      <c r="E23" s="646" t="s">
        <v>13</v>
      </c>
      <c r="F23" s="655"/>
      <c r="G23" s="648">
        <f t="shared" si="2"/>
        <v>0</v>
      </c>
      <c r="H23" s="649"/>
    </row>
    <row r="24" spans="2:9" s="738" customFormat="1" ht="37.5">
      <c r="B24" s="650">
        <f t="shared" si="3"/>
        <v>2.0599999999999987</v>
      </c>
      <c r="C24" s="651" t="s">
        <v>1802</v>
      </c>
      <c r="D24" s="652">
        <v>1</v>
      </c>
      <c r="E24" s="646" t="s">
        <v>13</v>
      </c>
      <c r="F24" s="655"/>
      <c r="G24" s="648">
        <f t="shared" si="2"/>
        <v>0</v>
      </c>
      <c r="H24" s="649"/>
    </row>
    <row r="25" spans="2:9" s="738" customFormat="1">
      <c r="B25" s="650">
        <f t="shared" si="3"/>
        <v>2.0699999999999985</v>
      </c>
      <c r="C25" s="651" t="s">
        <v>700</v>
      </c>
      <c r="D25" s="652">
        <v>25</v>
      </c>
      <c r="E25" s="646" t="s">
        <v>52</v>
      </c>
      <c r="F25" s="655"/>
      <c r="G25" s="648">
        <f t="shared" si="2"/>
        <v>0</v>
      </c>
      <c r="H25" s="649"/>
    </row>
    <row r="26" spans="2:9" s="738" customFormat="1">
      <c r="B26" s="650">
        <f t="shared" si="3"/>
        <v>2.0799999999999983</v>
      </c>
      <c r="C26" s="651" t="s">
        <v>701</v>
      </c>
      <c r="D26" s="652">
        <v>13</v>
      </c>
      <c r="E26" s="646" t="s">
        <v>13</v>
      </c>
      <c r="F26" s="655"/>
      <c r="G26" s="648">
        <f t="shared" si="2"/>
        <v>0</v>
      </c>
      <c r="H26" s="649"/>
    </row>
    <row r="27" spans="2:9" s="738" customFormat="1">
      <c r="B27" s="650">
        <f t="shared" si="3"/>
        <v>2.0899999999999981</v>
      </c>
      <c r="C27" s="651" t="s">
        <v>702</v>
      </c>
      <c r="D27" s="652">
        <v>2</v>
      </c>
      <c r="E27" s="646" t="s">
        <v>13</v>
      </c>
      <c r="F27" s="655"/>
      <c r="G27" s="648">
        <f t="shared" si="2"/>
        <v>0</v>
      </c>
      <c r="H27" s="649"/>
    </row>
    <row r="28" spans="2:9" s="738" customFormat="1">
      <c r="B28" s="650">
        <f t="shared" si="3"/>
        <v>2.0999999999999979</v>
      </c>
      <c r="C28" s="651" t="s">
        <v>703</v>
      </c>
      <c r="D28" s="652">
        <v>1</v>
      </c>
      <c r="E28" s="646" t="s">
        <v>13</v>
      </c>
      <c r="F28" s="655"/>
      <c r="G28" s="648">
        <f t="shared" si="2"/>
        <v>0</v>
      </c>
      <c r="H28" s="649"/>
    </row>
    <row r="29" spans="2:9" s="738" customFormat="1">
      <c r="B29" s="650">
        <f t="shared" si="3"/>
        <v>2.1099999999999977</v>
      </c>
      <c r="C29" s="651" t="s">
        <v>704</v>
      </c>
      <c r="D29" s="652">
        <v>2</v>
      </c>
      <c r="E29" s="646" t="s">
        <v>13</v>
      </c>
      <c r="F29" s="655"/>
      <c r="G29" s="648">
        <f t="shared" si="2"/>
        <v>0</v>
      </c>
      <c r="H29" s="649"/>
    </row>
    <row r="30" spans="2:9" s="738" customFormat="1">
      <c r="B30" s="650">
        <f t="shared" si="3"/>
        <v>2.1199999999999974</v>
      </c>
      <c r="C30" s="651" t="s">
        <v>1803</v>
      </c>
      <c r="D30" s="652">
        <v>1</v>
      </c>
      <c r="E30" s="646" t="s">
        <v>13</v>
      </c>
      <c r="F30" s="655"/>
      <c r="G30" s="648">
        <f t="shared" si="2"/>
        <v>0</v>
      </c>
      <c r="H30" s="649"/>
    </row>
    <row r="31" spans="2:9" s="738" customFormat="1">
      <c r="B31" s="650">
        <f t="shared" si="3"/>
        <v>2.1299999999999972</v>
      </c>
      <c r="C31" s="651" t="s">
        <v>705</v>
      </c>
      <c r="D31" s="652">
        <v>20</v>
      </c>
      <c r="E31" s="646" t="s">
        <v>13</v>
      </c>
      <c r="F31" s="655"/>
      <c r="G31" s="648">
        <f t="shared" si="2"/>
        <v>0</v>
      </c>
      <c r="H31" s="649"/>
    </row>
    <row r="32" spans="2:9" s="738" customFormat="1">
      <c r="B32" s="650">
        <f t="shared" si="3"/>
        <v>2.139999999999997</v>
      </c>
      <c r="C32" s="651" t="s">
        <v>706</v>
      </c>
      <c r="D32" s="652">
        <v>26</v>
      </c>
      <c r="E32" s="646" t="s">
        <v>13</v>
      </c>
      <c r="F32" s="655"/>
      <c r="G32" s="648">
        <f t="shared" si="2"/>
        <v>0</v>
      </c>
      <c r="H32" s="649"/>
    </row>
    <row r="33" spans="2:8" s="738" customFormat="1">
      <c r="B33" s="650">
        <f t="shared" si="3"/>
        <v>2.1499999999999968</v>
      </c>
      <c r="C33" s="651" t="s">
        <v>707</v>
      </c>
      <c r="D33" s="652">
        <v>26</v>
      </c>
      <c r="E33" s="646" t="s">
        <v>13</v>
      </c>
      <c r="F33" s="655"/>
      <c r="G33" s="648">
        <f t="shared" si="2"/>
        <v>0</v>
      </c>
      <c r="H33" s="649"/>
    </row>
    <row r="34" spans="2:8" s="738" customFormat="1">
      <c r="B34" s="650">
        <f t="shared" si="3"/>
        <v>2.1599999999999966</v>
      </c>
      <c r="C34" s="651" t="s">
        <v>708</v>
      </c>
      <c r="D34" s="652">
        <v>1.75</v>
      </c>
      <c r="E34" s="646" t="s">
        <v>25</v>
      </c>
      <c r="F34" s="655"/>
      <c r="G34" s="648">
        <f t="shared" si="2"/>
        <v>0</v>
      </c>
      <c r="H34" s="649"/>
    </row>
    <row r="35" spans="2:8" s="738" customFormat="1">
      <c r="B35" s="650">
        <f t="shared" si="3"/>
        <v>2.1699999999999964</v>
      </c>
      <c r="C35" s="651" t="s">
        <v>709</v>
      </c>
      <c r="D35" s="652">
        <v>26</v>
      </c>
      <c r="E35" s="646" t="s">
        <v>13</v>
      </c>
      <c r="F35" s="655"/>
      <c r="G35" s="648">
        <f t="shared" si="2"/>
        <v>0</v>
      </c>
      <c r="H35" s="649"/>
    </row>
    <row r="36" spans="2:8" s="738" customFormat="1">
      <c r="B36" s="650">
        <f t="shared" si="3"/>
        <v>2.1799999999999962</v>
      </c>
      <c r="C36" s="651" t="s">
        <v>710</v>
      </c>
      <c r="D36" s="652">
        <v>26</v>
      </c>
      <c r="E36" s="646" t="s">
        <v>13</v>
      </c>
      <c r="F36" s="655"/>
      <c r="G36" s="648">
        <f t="shared" si="2"/>
        <v>0</v>
      </c>
      <c r="H36" s="649"/>
    </row>
    <row r="37" spans="2:8" s="738" customFormat="1">
      <c r="B37" s="650">
        <f t="shared" si="3"/>
        <v>2.1899999999999959</v>
      </c>
      <c r="C37" s="651" t="s">
        <v>711</v>
      </c>
      <c r="D37" s="652">
        <v>3</v>
      </c>
      <c r="E37" s="646" t="s">
        <v>13</v>
      </c>
      <c r="F37" s="655"/>
      <c r="G37" s="648">
        <f t="shared" si="2"/>
        <v>0</v>
      </c>
      <c r="H37" s="649"/>
    </row>
    <row r="38" spans="2:8" s="738" customFormat="1">
      <c r="B38" s="650">
        <f t="shared" si="3"/>
        <v>2.1999999999999957</v>
      </c>
      <c r="C38" s="651" t="s">
        <v>712</v>
      </c>
      <c r="D38" s="652">
        <v>0.5</v>
      </c>
      <c r="E38" s="646" t="s">
        <v>31</v>
      </c>
      <c r="F38" s="655"/>
      <c r="G38" s="648">
        <f t="shared" si="2"/>
        <v>0</v>
      </c>
      <c r="H38" s="649"/>
    </row>
    <row r="39" spans="2:8" s="738" customFormat="1">
      <c r="B39" s="650">
        <f t="shared" si="3"/>
        <v>2.2099999999999955</v>
      </c>
      <c r="C39" s="651" t="s">
        <v>713</v>
      </c>
      <c r="D39" s="652">
        <v>5</v>
      </c>
      <c r="E39" s="646" t="s">
        <v>13</v>
      </c>
      <c r="F39" s="655"/>
      <c r="G39" s="648">
        <f t="shared" si="2"/>
        <v>0</v>
      </c>
      <c r="H39" s="649"/>
    </row>
    <row r="40" spans="2:8" s="738" customFormat="1">
      <c r="B40" s="650">
        <f t="shared" si="3"/>
        <v>2.2199999999999953</v>
      </c>
      <c r="C40" s="651" t="s">
        <v>714</v>
      </c>
      <c r="D40" s="652">
        <v>25</v>
      </c>
      <c r="E40" s="646" t="s">
        <v>52</v>
      </c>
      <c r="F40" s="655"/>
      <c r="G40" s="648">
        <f t="shared" si="2"/>
        <v>0</v>
      </c>
      <c r="H40" s="649"/>
    </row>
    <row r="41" spans="2:8" s="738" customFormat="1">
      <c r="B41" s="650">
        <f t="shared" si="3"/>
        <v>2.2299999999999951</v>
      </c>
      <c r="C41" s="651" t="s">
        <v>715</v>
      </c>
      <c r="D41" s="652">
        <v>25</v>
      </c>
      <c r="E41" s="646" t="s">
        <v>52</v>
      </c>
      <c r="F41" s="655"/>
      <c r="G41" s="648">
        <f t="shared" si="2"/>
        <v>0</v>
      </c>
      <c r="H41" s="649"/>
    </row>
    <row r="42" spans="2:8" s="738" customFormat="1">
      <c r="B42" s="650">
        <f t="shared" si="3"/>
        <v>2.2399999999999949</v>
      </c>
      <c r="C42" s="651" t="s">
        <v>716</v>
      </c>
      <c r="D42" s="652">
        <v>6</v>
      </c>
      <c r="E42" s="646" t="s">
        <v>13</v>
      </c>
      <c r="F42" s="655"/>
      <c r="G42" s="648">
        <f t="shared" si="2"/>
        <v>0</v>
      </c>
      <c r="H42" s="649"/>
    </row>
    <row r="43" spans="2:8" s="738" customFormat="1">
      <c r="B43" s="650">
        <f t="shared" si="3"/>
        <v>2.2499999999999947</v>
      </c>
      <c r="C43" s="651" t="s">
        <v>717</v>
      </c>
      <c r="D43" s="652">
        <v>3</v>
      </c>
      <c r="E43" s="646" t="s">
        <v>13</v>
      </c>
      <c r="F43" s="655"/>
      <c r="G43" s="648">
        <f t="shared" si="2"/>
        <v>0</v>
      </c>
      <c r="H43" s="649"/>
    </row>
    <row r="44" spans="2:8" s="738" customFormat="1">
      <c r="B44" s="650">
        <f t="shared" si="3"/>
        <v>2.2599999999999945</v>
      </c>
      <c r="C44" s="651" t="s">
        <v>1017</v>
      </c>
      <c r="D44" s="652">
        <v>2</v>
      </c>
      <c r="E44" s="646" t="s">
        <v>13</v>
      </c>
      <c r="F44" s="655"/>
      <c r="G44" s="648">
        <f t="shared" si="2"/>
        <v>0</v>
      </c>
      <c r="H44" s="649"/>
    </row>
    <row r="45" spans="2:8" s="738" customFormat="1">
      <c r="B45" s="650">
        <f t="shared" si="3"/>
        <v>2.2699999999999942</v>
      </c>
      <c r="C45" s="651" t="s">
        <v>718</v>
      </c>
      <c r="D45" s="652">
        <v>8</v>
      </c>
      <c r="E45" s="646" t="s">
        <v>13</v>
      </c>
      <c r="F45" s="655"/>
      <c r="G45" s="648">
        <f t="shared" si="2"/>
        <v>0</v>
      </c>
      <c r="H45" s="649"/>
    </row>
    <row r="46" spans="2:8" s="738" customFormat="1">
      <c r="B46" s="650">
        <f t="shared" si="3"/>
        <v>2.279999999999994</v>
      </c>
      <c r="C46" s="651" t="s">
        <v>719</v>
      </c>
      <c r="D46" s="652">
        <v>1</v>
      </c>
      <c r="E46" s="646" t="s">
        <v>13</v>
      </c>
      <c r="F46" s="655"/>
      <c r="G46" s="648">
        <f t="shared" si="2"/>
        <v>0</v>
      </c>
      <c r="H46" s="649"/>
    </row>
    <row r="47" spans="2:8" s="738" customFormat="1">
      <c r="B47" s="650">
        <f t="shared" si="3"/>
        <v>2.2899999999999938</v>
      </c>
      <c r="C47" s="651" t="s">
        <v>1018</v>
      </c>
      <c r="D47" s="652">
        <v>1</v>
      </c>
      <c r="E47" s="646" t="s">
        <v>13</v>
      </c>
      <c r="F47" s="655"/>
      <c r="G47" s="648">
        <f t="shared" si="2"/>
        <v>0</v>
      </c>
      <c r="H47" s="649"/>
    </row>
    <row r="48" spans="2:8" s="738" customFormat="1">
      <c r="B48" s="650">
        <f t="shared" si="3"/>
        <v>2.2999999999999936</v>
      </c>
      <c r="C48" s="651" t="s">
        <v>720</v>
      </c>
      <c r="D48" s="652">
        <v>1</v>
      </c>
      <c r="E48" s="646" t="s">
        <v>13</v>
      </c>
      <c r="F48" s="655"/>
      <c r="G48" s="648">
        <f t="shared" si="2"/>
        <v>0</v>
      </c>
      <c r="H48" s="649"/>
    </row>
    <row r="49" spans="2:9" s="738" customFormat="1">
      <c r="B49" s="650">
        <f t="shared" si="3"/>
        <v>2.3099999999999934</v>
      </c>
      <c r="C49" s="651" t="s">
        <v>721</v>
      </c>
      <c r="D49" s="652">
        <v>0.25</v>
      </c>
      <c r="E49" s="646" t="s">
        <v>25</v>
      </c>
      <c r="F49" s="655"/>
      <c r="G49" s="648">
        <f t="shared" si="2"/>
        <v>0</v>
      </c>
      <c r="H49" s="649"/>
    </row>
    <row r="50" spans="2:9" s="738" customFormat="1">
      <c r="B50" s="650">
        <f t="shared" si="3"/>
        <v>2.3199999999999932</v>
      </c>
      <c r="C50" s="651" t="s">
        <v>722</v>
      </c>
      <c r="D50" s="652">
        <v>1</v>
      </c>
      <c r="E50" s="646" t="s">
        <v>13</v>
      </c>
      <c r="F50" s="655"/>
      <c r="G50" s="648">
        <f t="shared" si="2"/>
        <v>0</v>
      </c>
      <c r="H50" s="649"/>
    </row>
    <row r="51" spans="2:9">
      <c r="B51" s="650">
        <f t="shared" si="3"/>
        <v>2.329999999999993</v>
      </c>
      <c r="C51" s="546" t="s">
        <v>795</v>
      </c>
      <c r="D51" s="547">
        <v>1</v>
      </c>
      <c r="E51" s="545" t="s">
        <v>13</v>
      </c>
      <c r="F51" s="516"/>
      <c r="G51" s="544">
        <f t="shared" ref="G51" si="4">ROUND(D51*F51,2)</f>
        <v>0</v>
      </c>
      <c r="H51" s="592"/>
      <c r="I51" s="645"/>
    </row>
    <row r="52" spans="2:9">
      <c r="B52" s="650">
        <f t="shared" si="3"/>
        <v>2.3399999999999928</v>
      </c>
      <c r="C52" s="546" t="s">
        <v>443</v>
      </c>
      <c r="D52" s="547">
        <v>1</v>
      </c>
      <c r="E52" s="545" t="s">
        <v>28</v>
      </c>
      <c r="F52" s="516"/>
      <c r="G52" s="544">
        <f t="shared" si="2"/>
        <v>0</v>
      </c>
      <c r="H52" s="592"/>
      <c r="I52" s="645"/>
    </row>
    <row r="53" spans="2:9">
      <c r="B53" s="620"/>
      <c r="C53" s="546"/>
      <c r="D53" s="545"/>
      <c r="E53" s="545"/>
      <c r="F53" s="516"/>
      <c r="G53" s="544">
        <f t="shared" si="2"/>
        <v>0</v>
      </c>
      <c r="H53" s="592">
        <f>SUM(G51:G52)</f>
        <v>0</v>
      </c>
      <c r="I53" s="645"/>
    </row>
    <row r="54" spans="2:9">
      <c r="B54" s="618">
        <v>3</v>
      </c>
      <c r="C54" s="514" t="s">
        <v>1019</v>
      </c>
      <c r="D54" s="545"/>
      <c r="E54" s="545"/>
      <c r="F54" s="516"/>
      <c r="G54" s="544">
        <f t="shared" si="2"/>
        <v>0</v>
      </c>
      <c r="H54" s="592"/>
      <c r="I54" s="645"/>
    </row>
    <row r="55" spans="2:9" s="738" customFormat="1">
      <c r="B55" s="650">
        <f t="shared" ref="B55:B88" si="5">+B54+0.01</f>
        <v>3.01</v>
      </c>
      <c r="C55" s="651" t="s">
        <v>1797</v>
      </c>
      <c r="D55" s="652">
        <v>1</v>
      </c>
      <c r="E55" s="646" t="s">
        <v>13</v>
      </c>
      <c r="F55" s="655"/>
      <c r="G55" s="648">
        <f t="shared" ref="G55:G88" si="6">ROUND(D55*F55,2)</f>
        <v>0</v>
      </c>
      <c r="H55" s="649"/>
    </row>
    <row r="56" spans="2:9" s="738" customFormat="1" ht="37.5">
      <c r="B56" s="650">
        <f t="shared" si="5"/>
        <v>3.0199999999999996</v>
      </c>
      <c r="C56" s="651" t="s">
        <v>1798</v>
      </c>
      <c r="D56" s="652">
        <v>1</v>
      </c>
      <c r="E56" s="646" t="s">
        <v>13</v>
      </c>
      <c r="F56" s="655"/>
      <c r="G56" s="648">
        <f t="shared" si="6"/>
        <v>0</v>
      </c>
      <c r="H56" s="649"/>
    </row>
    <row r="57" spans="2:9" s="738" customFormat="1" ht="37.5">
      <c r="B57" s="650">
        <f t="shared" si="5"/>
        <v>3.0299999999999994</v>
      </c>
      <c r="C57" s="651" t="s">
        <v>1799</v>
      </c>
      <c r="D57" s="652">
        <v>1</v>
      </c>
      <c r="E57" s="646" t="s">
        <v>13</v>
      </c>
      <c r="F57" s="655"/>
      <c r="G57" s="648">
        <f t="shared" si="6"/>
        <v>0</v>
      </c>
      <c r="H57" s="649"/>
    </row>
    <row r="58" spans="2:9" s="738" customFormat="1">
      <c r="B58" s="650">
        <f t="shared" si="5"/>
        <v>3.0399999999999991</v>
      </c>
      <c r="C58" s="651" t="s">
        <v>1800</v>
      </c>
      <c r="D58" s="652">
        <v>1</v>
      </c>
      <c r="E58" s="646" t="s">
        <v>13</v>
      </c>
      <c r="F58" s="655"/>
      <c r="G58" s="648">
        <f t="shared" si="6"/>
        <v>0</v>
      </c>
      <c r="H58" s="649"/>
    </row>
    <row r="59" spans="2:9" s="738" customFormat="1">
      <c r="B59" s="650">
        <f t="shared" si="5"/>
        <v>3.0499999999999989</v>
      </c>
      <c r="C59" s="651" t="s">
        <v>1801</v>
      </c>
      <c r="D59" s="652">
        <v>1</v>
      </c>
      <c r="E59" s="646" t="s">
        <v>13</v>
      </c>
      <c r="F59" s="655"/>
      <c r="G59" s="648">
        <f t="shared" si="6"/>
        <v>0</v>
      </c>
      <c r="H59" s="649"/>
    </row>
    <row r="60" spans="2:9" s="738" customFormat="1" ht="37.5">
      <c r="B60" s="650">
        <f t="shared" si="5"/>
        <v>3.0599999999999987</v>
      </c>
      <c r="C60" s="651" t="s">
        <v>1802</v>
      </c>
      <c r="D60" s="652">
        <v>1</v>
      </c>
      <c r="E60" s="646" t="s">
        <v>13</v>
      </c>
      <c r="F60" s="655"/>
      <c r="G60" s="648">
        <f t="shared" si="6"/>
        <v>0</v>
      </c>
      <c r="H60" s="649"/>
    </row>
    <row r="61" spans="2:9" s="738" customFormat="1">
      <c r="B61" s="650">
        <f t="shared" si="5"/>
        <v>3.0699999999999985</v>
      </c>
      <c r="C61" s="651" t="s">
        <v>700</v>
      </c>
      <c r="D61" s="652">
        <v>25</v>
      </c>
      <c r="E61" s="646" t="s">
        <v>52</v>
      </c>
      <c r="F61" s="655"/>
      <c r="G61" s="648">
        <f t="shared" si="6"/>
        <v>0</v>
      </c>
      <c r="H61" s="649"/>
    </row>
    <row r="62" spans="2:9" s="738" customFormat="1">
      <c r="B62" s="650">
        <f t="shared" si="5"/>
        <v>3.0799999999999983</v>
      </c>
      <c r="C62" s="651" t="s">
        <v>701</v>
      </c>
      <c r="D62" s="652">
        <v>13</v>
      </c>
      <c r="E62" s="646" t="s">
        <v>13</v>
      </c>
      <c r="F62" s="655"/>
      <c r="G62" s="648">
        <f t="shared" si="6"/>
        <v>0</v>
      </c>
      <c r="H62" s="649"/>
    </row>
    <row r="63" spans="2:9" s="738" customFormat="1">
      <c r="B63" s="650">
        <f t="shared" si="5"/>
        <v>3.0899999999999981</v>
      </c>
      <c r="C63" s="651" t="s">
        <v>702</v>
      </c>
      <c r="D63" s="652">
        <v>2</v>
      </c>
      <c r="E63" s="646" t="s">
        <v>13</v>
      </c>
      <c r="F63" s="655"/>
      <c r="G63" s="648">
        <f t="shared" si="6"/>
        <v>0</v>
      </c>
      <c r="H63" s="649"/>
    </row>
    <row r="64" spans="2:9" s="738" customFormat="1">
      <c r="B64" s="650">
        <f t="shared" si="5"/>
        <v>3.0999999999999979</v>
      </c>
      <c r="C64" s="651" t="s">
        <v>703</v>
      </c>
      <c r="D64" s="652">
        <v>1</v>
      </c>
      <c r="E64" s="646" t="s">
        <v>13</v>
      </c>
      <c r="F64" s="655"/>
      <c r="G64" s="648">
        <f t="shared" si="6"/>
        <v>0</v>
      </c>
      <c r="H64" s="649"/>
    </row>
    <row r="65" spans="2:8" s="738" customFormat="1">
      <c r="B65" s="650">
        <f t="shared" si="5"/>
        <v>3.1099999999999977</v>
      </c>
      <c r="C65" s="651" t="s">
        <v>704</v>
      </c>
      <c r="D65" s="652">
        <v>2</v>
      </c>
      <c r="E65" s="646" t="s">
        <v>13</v>
      </c>
      <c r="F65" s="655"/>
      <c r="G65" s="648">
        <f t="shared" si="6"/>
        <v>0</v>
      </c>
      <c r="H65" s="649"/>
    </row>
    <row r="66" spans="2:8" s="738" customFormat="1">
      <c r="B66" s="650">
        <f t="shared" si="5"/>
        <v>3.1199999999999974</v>
      </c>
      <c r="C66" s="651" t="s">
        <v>1803</v>
      </c>
      <c r="D66" s="652">
        <v>1</v>
      </c>
      <c r="E66" s="646" t="s">
        <v>13</v>
      </c>
      <c r="F66" s="655"/>
      <c r="G66" s="648">
        <f t="shared" si="6"/>
        <v>0</v>
      </c>
      <c r="H66" s="649"/>
    </row>
    <row r="67" spans="2:8" s="738" customFormat="1">
      <c r="B67" s="650">
        <f t="shared" si="5"/>
        <v>3.1299999999999972</v>
      </c>
      <c r="C67" s="651" t="s">
        <v>705</v>
      </c>
      <c r="D67" s="652">
        <v>20</v>
      </c>
      <c r="E67" s="646" t="s">
        <v>13</v>
      </c>
      <c r="F67" s="655"/>
      <c r="G67" s="648">
        <f t="shared" si="6"/>
        <v>0</v>
      </c>
      <c r="H67" s="649"/>
    </row>
    <row r="68" spans="2:8" s="738" customFormat="1">
      <c r="B68" s="650">
        <f t="shared" si="5"/>
        <v>3.139999999999997</v>
      </c>
      <c r="C68" s="651" t="s">
        <v>706</v>
      </c>
      <c r="D68" s="652">
        <v>26</v>
      </c>
      <c r="E68" s="646" t="s">
        <v>13</v>
      </c>
      <c r="F68" s="655"/>
      <c r="G68" s="648">
        <f t="shared" si="6"/>
        <v>0</v>
      </c>
      <c r="H68" s="649"/>
    </row>
    <row r="69" spans="2:8" s="738" customFormat="1">
      <c r="B69" s="650">
        <f t="shared" si="5"/>
        <v>3.1499999999999968</v>
      </c>
      <c r="C69" s="651" t="s">
        <v>707</v>
      </c>
      <c r="D69" s="652">
        <v>26</v>
      </c>
      <c r="E69" s="646" t="s">
        <v>13</v>
      </c>
      <c r="F69" s="655"/>
      <c r="G69" s="648">
        <f t="shared" si="6"/>
        <v>0</v>
      </c>
      <c r="H69" s="649"/>
    </row>
    <row r="70" spans="2:8" s="738" customFormat="1">
      <c r="B70" s="650">
        <f t="shared" si="5"/>
        <v>3.1599999999999966</v>
      </c>
      <c r="C70" s="651" t="s">
        <v>708</v>
      </c>
      <c r="D70" s="652">
        <v>1.75</v>
      </c>
      <c r="E70" s="646" t="s">
        <v>25</v>
      </c>
      <c r="F70" s="655"/>
      <c r="G70" s="648">
        <f t="shared" si="6"/>
        <v>0</v>
      </c>
      <c r="H70" s="649"/>
    </row>
    <row r="71" spans="2:8" s="738" customFormat="1">
      <c r="B71" s="650">
        <f t="shared" si="5"/>
        <v>3.1699999999999964</v>
      </c>
      <c r="C71" s="651" t="s">
        <v>709</v>
      </c>
      <c r="D71" s="652">
        <v>26</v>
      </c>
      <c r="E71" s="646" t="s">
        <v>13</v>
      </c>
      <c r="F71" s="655"/>
      <c r="G71" s="648">
        <f t="shared" si="6"/>
        <v>0</v>
      </c>
      <c r="H71" s="649"/>
    </row>
    <row r="72" spans="2:8" s="738" customFormat="1">
      <c r="B72" s="650">
        <f t="shared" si="5"/>
        <v>3.1799999999999962</v>
      </c>
      <c r="C72" s="651" t="s">
        <v>710</v>
      </c>
      <c r="D72" s="652">
        <v>26</v>
      </c>
      <c r="E72" s="646" t="s">
        <v>13</v>
      </c>
      <c r="F72" s="655"/>
      <c r="G72" s="648">
        <f t="shared" si="6"/>
        <v>0</v>
      </c>
      <c r="H72" s="649"/>
    </row>
    <row r="73" spans="2:8" s="738" customFormat="1">
      <c r="B73" s="650">
        <f t="shared" si="5"/>
        <v>3.1899999999999959</v>
      </c>
      <c r="C73" s="651" t="s">
        <v>711</v>
      </c>
      <c r="D73" s="652">
        <v>3</v>
      </c>
      <c r="E73" s="646" t="s">
        <v>13</v>
      </c>
      <c r="F73" s="655"/>
      <c r="G73" s="648">
        <f t="shared" si="6"/>
        <v>0</v>
      </c>
      <c r="H73" s="649"/>
    </row>
    <row r="74" spans="2:8" s="738" customFormat="1">
      <c r="B74" s="650">
        <f t="shared" si="5"/>
        <v>3.1999999999999957</v>
      </c>
      <c r="C74" s="651" t="s">
        <v>712</v>
      </c>
      <c r="D74" s="652">
        <v>0.5</v>
      </c>
      <c r="E74" s="646" t="s">
        <v>31</v>
      </c>
      <c r="F74" s="655"/>
      <c r="G74" s="648">
        <f t="shared" si="6"/>
        <v>0</v>
      </c>
      <c r="H74" s="649"/>
    </row>
    <row r="75" spans="2:8" s="738" customFormat="1">
      <c r="B75" s="650">
        <f t="shared" si="5"/>
        <v>3.2099999999999955</v>
      </c>
      <c r="C75" s="651" t="s">
        <v>713</v>
      </c>
      <c r="D75" s="652">
        <v>5</v>
      </c>
      <c r="E75" s="646" t="s">
        <v>13</v>
      </c>
      <c r="F75" s="655"/>
      <c r="G75" s="648">
        <f t="shared" si="6"/>
        <v>0</v>
      </c>
      <c r="H75" s="649"/>
    </row>
    <row r="76" spans="2:8" s="738" customFormat="1">
      <c r="B76" s="650">
        <f t="shared" si="5"/>
        <v>3.2199999999999953</v>
      </c>
      <c r="C76" s="651" t="s">
        <v>714</v>
      </c>
      <c r="D76" s="652">
        <v>25</v>
      </c>
      <c r="E76" s="646" t="s">
        <v>52</v>
      </c>
      <c r="F76" s="655"/>
      <c r="G76" s="648">
        <f t="shared" si="6"/>
        <v>0</v>
      </c>
      <c r="H76" s="649"/>
    </row>
    <row r="77" spans="2:8" s="738" customFormat="1">
      <c r="B77" s="650">
        <f t="shared" si="5"/>
        <v>3.2299999999999951</v>
      </c>
      <c r="C77" s="651" t="s">
        <v>715</v>
      </c>
      <c r="D77" s="652">
        <v>25</v>
      </c>
      <c r="E77" s="646" t="s">
        <v>52</v>
      </c>
      <c r="F77" s="655"/>
      <c r="G77" s="648">
        <f t="shared" si="6"/>
        <v>0</v>
      </c>
      <c r="H77" s="649"/>
    </row>
    <row r="78" spans="2:8" s="738" customFormat="1">
      <c r="B78" s="650">
        <f t="shared" si="5"/>
        <v>3.2399999999999949</v>
      </c>
      <c r="C78" s="651" t="s">
        <v>716</v>
      </c>
      <c r="D78" s="652">
        <v>6</v>
      </c>
      <c r="E78" s="646" t="s">
        <v>13</v>
      </c>
      <c r="F78" s="655"/>
      <c r="G78" s="648">
        <f t="shared" si="6"/>
        <v>0</v>
      </c>
      <c r="H78" s="649"/>
    </row>
    <row r="79" spans="2:8" s="738" customFormat="1">
      <c r="B79" s="650">
        <f t="shared" si="5"/>
        <v>3.2499999999999947</v>
      </c>
      <c r="C79" s="651" t="s">
        <v>717</v>
      </c>
      <c r="D79" s="652">
        <v>3</v>
      </c>
      <c r="E79" s="646" t="s">
        <v>13</v>
      </c>
      <c r="F79" s="655"/>
      <c r="G79" s="648">
        <f t="shared" si="6"/>
        <v>0</v>
      </c>
      <c r="H79" s="649"/>
    </row>
    <row r="80" spans="2:8" s="738" customFormat="1">
      <c r="B80" s="650">
        <f t="shared" si="5"/>
        <v>3.2599999999999945</v>
      </c>
      <c r="C80" s="651" t="s">
        <v>1017</v>
      </c>
      <c r="D80" s="652">
        <v>2</v>
      </c>
      <c r="E80" s="646" t="s">
        <v>13</v>
      </c>
      <c r="F80" s="655"/>
      <c r="G80" s="648">
        <f t="shared" si="6"/>
        <v>0</v>
      </c>
      <c r="H80" s="649"/>
    </row>
    <row r="81" spans="2:9" s="738" customFormat="1">
      <c r="B81" s="650">
        <f t="shared" si="5"/>
        <v>3.2699999999999942</v>
      </c>
      <c r="C81" s="651" t="s">
        <v>718</v>
      </c>
      <c r="D81" s="652">
        <v>8</v>
      </c>
      <c r="E81" s="646" t="s">
        <v>13</v>
      </c>
      <c r="F81" s="655"/>
      <c r="G81" s="648">
        <f t="shared" si="6"/>
        <v>0</v>
      </c>
      <c r="H81" s="649"/>
    </row>
    <row r="82" spans="2:9" s="738" customFormat="1">
      <c r="B82" s="650">
        <f t="shared" si="5"/>
        <v>3.279999999999994</v>
      </c>
      <c r="C82" s="651" t="s">
        <v>719</v>
      </c>
      <c r="D82" s="652">
        <v>1</v>
      </c>
      <c r="E82" s="646" t="s">
        <v>13</v>
      </c>
      <c r="F82" s="655"/>
      <c r="G82" s="648">
        <f t="shared" si="6"/>
        <v>0</v>
      </c>
      <c r="H82" s="649"/>
    </row>
    <row r="83" spans="2:9" s="738" customFormat="1">
      <c r="B83" s="650">
        <f t="shared" si="5"/>
        <v>3.2899999999999938</v>
      </c>
      <c r="C83" s="651" t="s">
        <v>1018</v>
      </c>
      <c r="D83" s="652">
        <v>1</v>
      </c>
      <c r="E83" s="646" t="s">
        <v>13</v>
      </c>
      <c r="F83" s="655"/>
      <c r="G83" s="648">
        <f t="shared" si="6"/>
        <v>0</v>
      </c>
      <c r="H83" s="649"/>
    </row>
    <row r="84" spans="2:9" s="738" customFormat="1">
      <c r="B84" s="650">
        <f t="shared" si="5"/>
        <v>3.2999999999999936</v>
      </c>
      <c r="C84" s="651" t="s">
        <v>720</v>
      </c>
      <c r="D84" s="652">
        <v>1</v>
      </c>
      <c r="E84" s="646" t="s">
        <v>13</v>
      </c>
      <c r="F84" s="655"/>
      <c r="G84" s="648">
        <f t="shared" si="6"/>
        <v>0</v>
      </c>
      <c r="H84" s="649"/>
    </row>
    <row r="85" spans="2:9" s="738" customFormat="1">
      <c r="B85" s="650">
        <f t="shared" si="5"/>
        <v>3.3099999999999934</v>
      </c>
      <c r="C85" s="651" t="s">
        <v>721</v>
      </c>
      <c r="D85" s="652">
        <v>0.25</v>
      </c>
      <c r="E85" s="646" t="s">
        <v>25</v>
      </c>
      <c r="F85" s="655"/>
      <c r="G85" s="648">
        <f t="shared" si="6"/>
        <v>0</v>
      </c>
      <c r="H85" s="649"/>
    </row>
    <row r="86" spans="2:9" s="738" customFormat="1">
      <c r="B86" s="650">
        <f t="shared" si="5"/>
        <v>3.3199999999999932</v>
      </c>
      <c r="C86" s="651" t="s">
        <v>722</v>
      </c>
      <c r="D86" s="652">
        <v>1</v>
      </c>
      <c r="E86" s="646" t="s">
        <v>13</v>
      </c>
      <c r="F86" s="655"/>
      <c r="G86" s="648">
        <f t="shared" si="6"/>
        <v>0</v>
      </c>
      <c r="H86" s="649"/>
    </row>
    <row r="87" spans="2:9">
      <c r="B87" s="650">
        <f t="shared" si="5"/>
        <v>3.329999999999993</v>
      </c>
      <c r="C87" s="546" t="s">
        <v>795</v>
      </c>
      <c r="D87" s="547">
        <v>1</v>
      </c>
      <c r="E87" s="545" t="s">
        <v>13</v>
      </c>
      <c r="F87" s="516"/>
      <c r="G87" s="544">
        <f t="shared" si="6"/>
        <v>0</v>
      </c>
      <c r="H87" s="592"/>
      <c r="I87" s="645"/>
    </row>
    <row r="88" spans="2:9">
      <c r="B88" s="650">
        <f t="shared" si="5"/>
        <v>3.3399999999999928</v>
      </c>
      <c r="C88" s="546" t="s">
        <v>443</v>
      </c>
      <c r="D88" s="547">
        <v>1</v>
      </c>
      <c r="E88" s="545" t="s">
        <v>28</v>
      </c>
      <c r="F88" s="516"/>
      <c r="G88" s="544">
        <f t="shared" si="6"/>
        <v>0</v>
      </c>
      <c r="H88" s="592"/>
      <c r="I88" s="645"/>
    </row>
    <row r="89" spans="2:9">
      <c r="B89" s="620"/>
      <c r="C89" s="546"/>
      <c r="D89" s="545"/>
      <c r="E89" s="545"/>
      <c r="F89" s="516"/>
      <c r="G89" s="544">
        <f t="shared" ref="G89:G152" si="7">ROUND(D89*F89,2)</f>
        <v>0</v>
      </c>
      <c r="H89" s="592"/>
      <c r="I89" s="645"/>
    </row>
    <row r="90" spans="2:9">
      <c r="B90" s="618">
        <v>4</v>
      </c>
      <c r="C90" s="514" t="s">
        <v>1791</v>
      </c>
      <c r="D90" s="545"/>
      <c r="E90" s="545"/>
      <c r="F90" s="516"/>
      <c r="G90" s="544">
        <f t="shared" si="7"/>
        <v>0</v>
      </c>
      <c r="H90" s="592"/>
      <c r="I90" s="645"/>
    </row>
    <row r="91" spans="2:9" s="738" customFormat="1">
      <c r="B91" s="650">
        <f t="shared" ref="B91:B124" si="8">+B90+0.01</f>
        <v>4.01</v>
      </c>
      <c r="C91" s="651" t="s">
        <v>1797</v>
      </c>
      <c r="D91" s="652">
        <v>1</v>
      </c>
      <c r="E91" s="646" t="s">
        <v>13</v>
      </c>
      <c r="F91" s="655"/>
      <c r="G91" s="648">
        <f t="shared" si="7"/>
        <v>0</v>
      </c>
      <c r="H91" s="649"/>
    </row>
    <row r="92" spans="2:9" s="738" customFormat="1" ht="37.5">
      <c r="B92" s="650">
        <f t="shared" si="8"/>
        <v>4.0199999999999996</v>
      </c>
      <c r="C92" s="651" t="s">
        <v>1798</v>
      </c>
      <c r="D92" s="652">
        <v>1</v>
      </c>
      <c r="E92" s="646" t="s">
        <v>13</v>
      </c>
      <c r="F92" s="655"/>
      <c r="G92" s="648">
        <f t="shared" si="7"/>
        <v>0</v>
      </c>
      <c r="H92" s="649"/>
    </row>
    <row r="93" spans="2:9" s="738" customFormat="1" ht="37.5">
      <c r="B93" s="650">
        <f t="shared" si="8"/>
        <v>4.0299999999999994</v>
      </c>
      <c r="C93" s="651" t="s">
        <v>1799</v>
      </c>
      <c r="D93" s="652">
        <v>1</v>
      </c>
      <c r="E93" s="646" t="s">
        <v>13</v>
      </c>
      <c r="F93" s="655"/>
      <c r="G93" s="648">
        <f t="shared" si="7"/>
        <v>0</v>
      </c>
      <c r="H93" s="649"/>
    </row>
    <row r="94" spans="2:9" s="738" customFormat="1">
      <c r="B94" s="650">
        <f t="shared" si="8"/>
        <v>4.0399999999999991</v>
      </c>
      <c r="C94" s="651" t="s">
        <v>1800</v>
      </c>
      <c r="D94" s="652">
        <v>1</v>
      </c>
      <c r="E94" s="646" t="s">
        <v>13</v>
      </c>
      <c r="F94" s="655"/>
      <c r="G94" s="648">
        <f t="shared" si="7"/>
        <v>0</v>
      </c>
      <c r="H94" s="649"/>
    </row>
    <row r="95" spans="2:9" s="738" customFormat="1">
      <c r="B95" s="650">
        <f t="shared" si="8"/>
        <v>4.0499999999999989</v>
      </c>
      <c r="C95" s="651" t="s">
        <v>1801</v>
      </c>
      <c r="D95" s="652">
        <v>1</v>
      </c>
      <c r="E95" s="646" t="s">
        <v>13</v>
      </c>
      <c r="F95" s="655"/>
      <c r="G95" s="648">
        <f t="shared" si="7"/>
        <v>0</v>
      </c>
      <c r="H95" s="649"/>
    </row>
    <row r="96" spans="2:9" s="738" customFormat="1" ht="37.5">
      <c r="B96" s="650">
        <f t="shared" si="8"/>
        <v>4.0599999999999987</v>
      </c>
      <c r="C96" s="651" t="s">
        <v>1802</v>
      </c>
      <c r="D96" s="652">
        <v>1</v>
      </c>
      <c r="E96" s="646" t="s">
        <v>13</v>
      </c>
      <c r="F96" s="655"/>
      <c r="G96" s="648">
        <f t="shared" si="7"/>
        <v>0</v>
      </c>
      <c r="H96" s="649"/>
    </row>
    <row r="97" spans="2:8" s="738" customFormat="1">
      <c r="B97" s="650">
        <f t="shared" si="8"/>
        <v>4.0699999999999985</v>
      </c>
      <c r="C97" s="651" t="s">
        <v>700</v>
      </c>
      <c r="D97" s="652">
        <v>25</v>
      </c>
      <c r="E97" s="646" t="s">
        <v>52</v>
      </c>
      <c r="F97" s="655"/>
      <c r="G97" s="648">
        <f t="shared" si="7"/>
        <v>0</v>
      </c>
      <c r="H97" s="649"/>
    </row>
    <row r="98" spans="2:8" s="738" customFormat="1">
      <c r="B98" s="650">
        <f t="shared" si="8"/>
        <v>4.0799999999999983</v>
      </c>
      <c r="C98" s="651" t="s">
        <v>701</v>
      </c>
      <c r="D98" s="652">
        <v>13</v>
      </c>
      <c r="E98" s="646" t="s">
        <v>13</v>
      </c>
      <c r="F98" s="655"/>
      <c r="G98" s="648">
        <f t="shared" si="7"/>
        <v>0</v>
      </c>
      <c r="H98" s="649"/>
    </row>
    <row r="99" spans="2:8" s="738" customFormat="1">
      <c r="B99" s="650">
        <f t="shared" si="8"/>
        <v>4.0899999999999981</v>
      </c>
      <c r="C99" s="651" t="s">
        <v>702</v>
      </c>
      <c r="D99" s="652">
        <v>2</v>
      </c>
      <c r="E99" s="646" t="s">
        <v>13</v>
      </c>
      <c r="F99" s="655"/>
      <c r="G99" s="648">
        <f t="shared" si="7"/>
        <v>0</v>
      </c>
      <c r="H99" s="649"/>
    </row>
    <row r="100" spans="2:8" s="738" customFormat="1">
      <c r="B100" s="650">
        <f t="shared" si="8"/>
        <v>4.0999999999999979</v>
      </c>
      <c r="C100" s="651" t="s">
        <v>703</v>
      </c>
      <c r="D100" s="652">
        <v>1</v>
      </c>
      <c r="E100" s="646" t="s">
        <v>13</v>
      </c>
      <c r="F100" s="655"/>
      <c r="G100" s="648">
        <f t="shared" si="7"/>
        <v>0</v>
      </c>
      <c r="H100" s="649"/>
    </row>
    <row r="101" spans="2:8" s="738" customFormat="1">
      <c r="B101" s="650">
        <f t="shared" si="8"/>
        <v>4.1099999999999977</v>
      </c>
      <c r="C101" s="651" t="s">
        <v>704</v>
      </c>
      <c r="D101" s="652">
        <v>2</v>
      </c>
      <c r="E101" s="646" t="s">
        <v>13</v>
      </c>
      <c r="F101" s="655"/>
      <c r="G101" s="648">
        <f t="shared" si="7"/>
        <v>0</v>
      </c>
      <c r="H101" s="649"/>
    </row>
    <row r="102" spans="2:8" s="738" customFormat="1">
      <c r="B102" s="650">
        <f t="shared" si="8"/>
        <v>4.1199999999999974</v>
      </c>
      <c r="C102" s="651" t="s">
        <v>1803</v>
      </c>
      <c r="D102" s="652">
        <v>1</v>
      </c>
      <c r="E102" s="646" t="s">
        <v>13</v>
      </c>
      <c r="F102" s="655"/>
      <c r="G102" s="648">
        <f t="shared" si="7"/>
        <v>0</v>
      </c>
      <c r="H102" s="649"/>
    </row>
    <row r="103" spans="2:8" s="738" customFormat="1">
      <c r="B103" s="650">
        <f t="shared" si="8"/>
        <v>4.1299999999999972</v>
      </c>
      <c r="C103" s="651" t="s">
        <v>705</v>
      </c>
      <c r="D103" s="652">
        <v>20</v>
      </c>
      <c r="E103" s="646" t="s">
        <v>13</v>
      </c>
      <c r="F103" s="655"/>
      <c r="G103" s="648">
        <f t="shared" si="7"/>
        <v>0</v>
      </c>
      <c r="H103" s="649"/>
    </row>
    <row r="104" spans="2:8" s="738" customFormat="1">
      <c r="B104" s="650">
        <f t="shared" si="8"/>
        <v>4.139999999999997</v>
      </c>
      <c r="C104" s="651" t="s">
        <v>706</v>
      </c>
      <c r="D104" s="652">
        <v>26</v>
      </c>
      <c r="E104" s="646" t="s">
        <v>13</v>
      </c>
      <c r="F104" s="655"/>
      <c r="G104" s="648">
        <f t="shared" si="7"/>
        <v>0</v>
      </c>
      <c r="H104" s="649"/>
    </row>
    <row r="105" spans="2:8" s="738" customFormat="1">
      <c r="B105" s="650">
        <f t="shared" si="8"/>
        <v>4.1499999999999968</v>
      </c>
      <c r="C105" s="651" t="s">
        <v>707</v>
      </c>
      <c r="D105" s="652">
        <v>26</v>
      </c>
      <c r="E105" s="646" t="s">
        <v>13</v>
      </c>
      <c r="F105" s="655"/>
      <c r="G105" s="648">
        <f t="shared" si="7"/>
        <v>0</v>
      </c>
      <c r="H105" s="649"/>
    </row>
    <row r="106" spans="2:8" s="738" customFormat="1">
      <c r="B106" s="650">
        <f t="shared" si="8"/>
        <v>4.1599999999999966</v>
      </c>
      <c r="C106" s="651" t="s">
        <v>708</v>
      </c>
      <c r="D106" s="652">
        <v>1.75</v>
      </c>
      <c r="E106" s="646" t="s">
        <v>25</v>
      </c>
      <c r="F106" s="655"/>
      <c r="G106" s="648">
        <f t="shared" si="7"/>
        <v>0</v>
      </c>
      <c r="H106" s="649"/>
    </row>
    <row r="107" spans="2:8" s="738" customFormat="1">
      <c r="B107" s="650">
        <f t="shared" si="8"/>
        <v>4.1699999999999964</v>
      </c>
      <c r="C107" s="651" t="s">
        <v>709</v>
      </c>
      <c r="D107" s="652">
        <v>26</v>
      </c>
      <c r="E107" s="646" t="s">
        <v>13</v>
      </c>
      <c r="F107" s="655"/>
      <c r="G107" s="648">
        <f t="shared" si="7"/>
        <v>0</v>
      </c>
      <c r="H107" s="649"/>
    </row>
    <row r="108" spans="2:8" s="738" customFormat="1">
      <c r="B108" s="650">
        <f t="shared" si="8"/>
        <v>4.1799999999999962</v>
      </c>
      <c r="C108" s="651" t="s">
        <v>710</v>
      </c>
      <c r="D108" s="652">
        <v>26</v>
      </c>
      <c r="E108" s="646" t="s">
        <v>13</v>
      </c>
      <c r="F108" s="655"/>
      <c r="G108" s="648">
        <f t="shared" si="7"/>
        <v>0</v>
      </c>
      <c r="H108" s="649"/>
    </row>
    <row r="109" spans="2:8" s="738" customFormat="1">
      <c r="B109" s="650">
        <f t="shared" si="8"/>
        <v>4.1899999999999959</v>
      </c>
      <c r="C109" s="651" t="s">
        <v>711</v>
      </c>
      <c r="D109" s="652">
        <v>3</v>
      </c>
      <c r="E109" s="646" t="s">
        <v>13</v>
      </c>
      <c r="F109" s="655"/>
      <c r="G109" s="648">
        <f t="shared" si="7"/>
        <v>0</v>
      </c>
      <c r="H109" s="649"/>
    </row>
    <row r="110" spans="2:8" s="738" customFormat="1">
      <c r="B110" s="650">
        <f t="shared" si="8"/>
        <v>4.1999999999999957</v>
      </c>
      <c r="C110" s="651" t="s">
        <v>712</v>
      </c>
      <c r="D110" s="652">
        <v>0.5</v>
      </c>
      <c r="E110" s="646" t="s">
        <v>31</v>
      </c>
      <c r="F110" s="655"/>
      <c r="G110" s="648">
        <f t="shared" si="7"/>
        <v>0</v>
      </c>
      <c r="H110" s="649"/>
    </row>
    <row r="111" spans="2:8" s="738" customFormat="1">
      <c r="B111" s="650">
        <f t="shared" si="8"/>
        <v>4.2099999999999955</v>
      </c>
      <c r="C111" s="651" t="s">
        <v>713</v>
      </c>
      <c r="D111" s="652">
        <v>5</v>
      </c>
      <c r="E111" s="646" t="s">
        <v>13</v>
      </c>
      <c r="F111" s="655"/>
      <c r="G111" s="648">
        <f t="shared" si="7"/>
        <v>0</v>
      </c>
      <c r="H111" s="649"/>
    </row>
    <row r="112" spans="2:8" s="738" customFormat="1">
      <c r="B112" s="650">
        <f t="shared" si="8"/>
        <v>4.2199999999999953</v>
      </c>
      <c r="C112" s="651" t="s">
        <v>714</v>
      </c>
      <c r="D112" s="652">
        <v>25</v>
      </c>
      <c r="E112" s="646" t="s">
        <v>52</v>
      </c>
      <c r="F112" s="655"/>
      <c r="G112" s="648">
        <f t="shared" si="7"/>
        <v>0</v>
      </c>
      <c r="H112" s="649"/>
    </row>
    <row r="113" spans="2:9" s="738" customFormat="1">
      <c r="B113" s="650">
        <f t="shared" si="8"/>
        <v>4.2299999999999951</v>
      </c>
      <c r="C113" s="651" t="s">
        <v>715</v>
      </c>
      <c r="D113" s="652">
        <v>25</v>
      </c>
      <c r="E113" s="646" t="s">
        <v>52</v>
      </c>
      <c r="F113" s="655"/>
      <c r="G113" s="648">
        <f t="shared" si="7"/>
        <v>0</v>
      </c>
      <c r="H113" s="649"/>
    </row>
    <row r="114" spans="2:9" s="738" customFormat="1">
      <c r="B114" s="650">
        <f t="shared" si="8"/>
        <v>4.2399999999999949</v>
      </c>
      <c r="C114" s="651" t="s">
        <v>716</v>
      </c>
      <c r="D114" s="652">
        <v>6</v>
      </c>
      <c r="E114" s="646" t="s">
        <v>13</v>
      </c>
      <c r="F114" s="655"/>
      <c r="G114" s="648">
        <f t="shared" si="7"/>
        <v>0</v>
      </c>
      <c r="H114" s="649"/>
    </row>
    <row r="115" spans="2:9" s="738" customFormat="1">
      <c r="B115" s="650">
        <f t="shared" si="8"/>
        <v>4.2499999999999947</v>
      </c>
      <c r="C115" s="651" t="s">
        <v>717</v>
      </c>
      <c r="D115" s="652">
        <v>3</v>
      </c>
      <c r="E115" s="646" t="s">
        <v>13</v>
      </c>
      <c r="F115" s="655"/>
      <c r="G115" s="648">
        <f t="shared" si="7"/>
        <v>0</v>
      </c>
      <c r="H115" s="649"/>
    </row>
    <row r="116" spans="2:9" s="738" customFormat="1">
      <c r="B116" s="650">
        <f t="shared" si="8"/>
        <v>4.2599999999999945</v>
      </c>
      <c r="C116" s="651" t="s">
        <v>1017</v>
      </c>
      <c r="D116" s="652">
        <v>2</v>
      </c>
      <c r="E116" s="646" t="s">
        <v>13</v>
      </c>
      <c r="F116" s="655"/>
      <c r="G116" s="648">
        <f t="shared" si="7"/>
        <v>0</v>
      </c>
      <c r="H116" s="649"/>
    </row>
    <row r="117" spans="2:9" s="738" customFormat="1">
      <c r="B117" s="650">
        <f t="shared" si="8"/>
        <v>4.2699999999999942</v>
      </c>
      <c r="C117" s="651" t="s">
        <v>718</v>
      </c>
      <c r="D117" s="652">
        <v>8</v>
      </c>
      <c r="E117" s="646" t="s">
        <v>13</v>
      </c>
      <c r="F117" s="655"/>
      <c r="G117" s="648">
        <f t="shared" si="7"/>
        <v>0</v>
      </c>
      <c r="H117" s="649"/>
    </row>
    <row r="118" spans="2:9" s="738" customFormat="1">
      <c r="B118" s="650">
        <f t="shared" si="8"/>
        <v>4.279999999999994</v>
      </c>
      <c r="C118" s="651" t="s">
        <v>719</v>
      </c>
      <c r="D118" s="652">
        <v>1</v>
      </c>
      <c r="E118" s="646" t="s">
        <v>13</v>
      </c>
      <c r="F118" s="655"/>
      <c r="G118" s="648">
        <f t="shared" si="7"/>
        <v>0</v>
      </c>
      <c r="H118" s="649"/>
    </row>
    <row r="119" spans="2:9" s="738" customFormat="1">
      <c r="B119" s="650">
        <f t="shared" si="8"/>
        <v>4.2899999999999938</v>
      </c>
      <c r="C119" s="651" t="s">
        <v>1018</v>
      </c>
      <c r="D119" s="652">
        <v>1</v>
      </c>
      <c r="E119" s="646" t="s">
        <v>13</v>
      </c>
      <c r="F119" s="655"/>
      <c r="G119" s="648">
        <f t="shared" si="7"/>
        <v>0</v>
      </c>
      <c r="H119" s="649"/>
    </row>
    <row r="120" spans="2:9" s="738" customFormat="1">
      <c r="B120" s="650">
        <f t="shared" si="8"/>
        <v>4.2999999999999936</v>
      </c>
      <c r="C120" s="651" t="s">
        <v>720</v>
      </c>
      <c r="D120" s="652">
        <v>1</v>
      </c>
      <c r="E120" s="646" t="s">
        <v>13</v>
      </c>
      <c r="F120" s="655"/>
      <c r="G120" s="648">
        <f t="shared" si="7"/>
        <v>0</v>
      </c>
      <c r="H120" s="649"/>
    </row>
    <row r="121" spans="2:9" s="738" customFormat="1">
      <c r="B121" s="650">
        <f t="shared" si="8"/>
        <v>4.3099999999999934</v>
      </c>
      <c r="C121" s="651" t="s">
        <v>721</v>
      </c>
      <c r="D121" s="652">
        <v>0.25</v>
      </c>
      <c r="E121" s="646" t="s">
        <v>25</v>
      </c>
      <c r="F121" s="655"/>
      <c r="G121" s="648">
        <f t="shared" si="7"/>
        <v>0</v>
      </c>
      <c r="H121" s="649"/>
    </row>
    <row r="122" spans="2:9" s="738" customFormat="1">
      <c r="B122" s="650">
        <f t="shared" si="8"/>
        <v>4.3199999999999932</v>
      </c>
      <c r="C122" s="651" t="s">
        <v>722</v>
      </c>
      <c r="D122" s="652">
        <v>1</v>
      </c>
      <c r="E122" s="646" t="s">
        <v>13</v>
      </c>
      <c r="F122" s="655"/>
      <c r="G122" s="648">
        <f t="shared" si="7"/>
        <v>0</v>
      </c>
      <c r="H122" s="649"/>
    </row>
    <row r="123" spans="2:9">
      <c r="B123" s="650">
        <f>+B122+0.01</f>
        <v>4.329999999999993</v>
      </c>
      <c r="C123" s="546" t="s">
        <v>795</v>
      </c>
      <c r="D123" s="547">
        <v>1</v>
      </c>
      <c r="E123" s="545" t="s">
        <v>13</v>
      </c>
      <c r="F123" s="516"/>
      <c r="G123" s="544">
        <f t="shared" si="7"/>
        <v>0</v>
      </c>
      <c r="H123" s="592"/>
      <c r="I123" s="645"/>
    </row>
    <row r="124" spans="2:9">
      <c r="B124" s="650">
        <f t="shared" si="8"/>
        <v>4.3399999999999928</v>
      </c>
      <c r="C124" s="546" t="s">
        <v>443</v>
      </c>
      <c r="D124" s="547">
        <v>1</v>
      </c>
      <c r="E124" s="545" t="s">
        <v>28</v>
      </c>
      <c r="F124" s="516"/>
      <c r="G124" s="544">
        <f t="shared" si="7"/>
        <v>0</v>
      </c>
      <c r="H124" s="592"/>
      <c r="I124" s="645"/>
    </row>
    <row r="125" spans="2:9">
      <c r="B125" s="620"/>
      <c r="C125" s="546"/>
      <c r="D125" s="545"/>
      <c r="E125" s="545"/>
      <c r="F125" s="516"/>
      <c r="G125" s="544">
        <f t="shared" si="7"/>
        <v>0</v>
      </c>
      <c r="H125" s="592"/>
      <c r="I125" s="645"/>
    </row>
    <row r="126" spans="2:9">
      <c r="B126" s="618">
        <f>B90+1</f>
        <v>5</v>
      </c>
      <c r="C126" s="514" t="s">
        <v>1022</v>
      </c>
      <c r="D126" s="545"/>
      <c r="E126" s="545"/>
      <c r="F126" s="516"/>
      <c r="G126" s="544">
        <f t="shared" si="7"/>
        <v>0</v>
      </c>
      <c r="H126" s="592"/>
      <c r="I126" s="645"/>
    </row>
    <row r="127" spans="2:9">
      <c r="B127" s="619">
        <f t="shared" ref="B127:B134" si="9">+B126+0.01</f>
        <v>5.01</v>
      </c>
      <c r="C127" s="546" t="s">
        <v>1761</v>
      </c>
      <c r="D127" s="547">
        <v>1</v>
      </c>
      <c r="E127" s="545" t="s">
        <v>13</v>
      </c>
      <c r="F127" s="516"/>
      <c r="G127" s="544">
        <f t="shared" si="7"/>
        <v>0</v>
      </c>
      <c r="H127" s="592"/>
      <c r="I127" s="645"/>
    </row>
    <row r="128" spans="2:9">
      <c r="B128" s="619">
        <f t="shared" si="9"/>
        <v>5.0199999999999996</v>
      </c>
      <c r="C128" s="546" t="s">
        <v>723</v>
      </c>
      <c r="D128" s="547">
        <v>1</v>
      </c>
      <c r="E128" s="545" t="s">
        <v>13</v>
      </c>
      <c r="F128" s="516"/>
      <c r="G128" s="544">
        <f t="shared" si="7"/>
        <v>0</v>
      </c>
      <c r="H128" s="592"/>
      <c r="I128" s="645"/>
    </row>
    <row r="129" spans="2:9">
      <c r="B129" s="619">
        <f t="shared" si="9"/>
        <v>5.0299999999999994</v>
      </c>
      <c r="C129" s="546" t="s">
        <v>724</v>
      </c>
      <c r="D129" s="547">
        <v>12</v>
      </c>
      <c r="E129" s="545" t="s">
        <v>13</v>
      </c>
      <c r="F129" s="516"/>
      <c r="G129" s="544">
        <f t="shared" si="7"/>
        <v>0</v>
      </c>
      <c r="H129" s="592"/>
      <c r="I129" s="645"/>
    </row>
    <row r="130" spans="2:9">
      <c r="B130" s="619">
        <f t="shared" si="9"/>
        <v>5.0399999999999991</v>
      </c>
      <c r="C130" s="546" t="s">
        <v>725</v>
      </c>
      <c r="D130" s="547">
        <v>12</v>
      </c>
      <c r="E130" s="545" t="s">
        <v>13</v>
      </c>
      <c r="F130" s="516"/>
      <c r="G130" s="544">
        <f t="shared" si="7"/>
        <v>0</v>
      </c>
      <c r="H130" s="592"/>
      <c r="I130" s="645"/>
    </row>
    <row r="131" spans="2:9">
      <c r="B131" s="619">
        <f t="shared" si="9"/>
        <v>5.0499999999999989</v>
      </c>
      <c r="C131" s="546" t="s">
        <v>726</v>
      </c>
      <c r="D131" s="547">
        <v>1</v>
      </c>
      <c r="E131" s="545" t="s">
        <v>13</v>
      </c>
      <c r="F131" s="516"/>
      <c r="G131" s="544">
        <f t="shared" si="7"/>
        <v>0</v>
      </c>
      <c r="H131" s="592"/>
      <c r="I131" s="645"/>
    </row>
    <row r="132" spans="2:9">
      <c r="B132" s="619">
        <f t="shared" si="9"/>
        <v>5.0599999999999987</v>
      </c>
      <c r="C132" s="548" t="s">
        <v>1122</v>
      </c>
      <c r="D132" s="549">
        <v>12</v>
      </c>
      <c r="E132" s="550" t="s">
        <v>13</v>
      </c>
      <c r="F132" s="516"/>
      <c r="G132" s="544">
        <f t="shared" si="7"/>
        <v>0</v>
      </c>
      <c r="H132" s="592"/>
      <c r="I132" s="645"/>
    </row>
    <row r="133" spans="2:9">
      <c r="B133" s="619">
        <f t="shared" si="9"/>
        <v>5.0699999999999985</v>
      </c>
      <c r="C133" s="548" t="s">
        <v>1792</v>
      </c>
      <c r="D133" s="549">
        <v>1</v>
      </c>
      <c r="E133" s="545" t="s">
        <v>28</v>
      </c>
      <c r="F133" s="516"/>
      <c r="G133" s="544">
        <f t="shared" ref="G133" si="10">ROUND(D133*F133,2)</f>
        <v>0</v>
      </c>
      <c r="H133" s="592"/>
      <c r="I133" s="645"/>
    </row>
    <row r="134" spans="2:9">
      <c r="B134" s="619">
        <f t="shared" si="9"/>
        <v>5.0799999999999983</v>
      </c>
      <c r="C134" s="546" t="s">
        <v>443</v>
      </c>
      <c r="D134" s="547">
        <v>1</v>
      </c>
      <c r="E134" s="545" t="s">
        <v>28</v>
      </c>
      <c r="F134" s="516"/>
      <c r="G134" s="544">
        <f t="shared" si="7"/>
        <v>0</v>
      </c>
      <c r="H134" s="592"/>
      <c r="I134" s="645"/>
    </row>
    <row r="135" spans="2:9">
      <c r="B135" s="650"/>
      <c r="C135" s="651"/>
      <c r="D135" s="652"/>
      <c r="E135" s="646"/>
      <c r="F135" s="647"/>
      <c r="G135" s="648"/>
      <c r="H135" s="649"/>
      <c r="I135" s="645"/>
    </row>
    <row r="136" spans="2:9">
      <c r="B136" s="618">
        <f>B126+1</f>
        <v>6</v>
      </c>
      <c r="C136" s="514" t="s">
        <v>1793</v>
      </c>
      <c r="D136" s="545"/>
      <c r="E136" s="545"/>
      <c r="F136" s="516"/>
      <c r="G136" s="544">
        <f t="shared" ref="G136" si="11">ROUND(D136*F136,2)</f>
        <v>0</v>
      </c>
      <c r="H136" s="592"/>
      <c r="I136" s="645"/>
    </row>
    <row r="137" spans="2:9" s="744" customFormat="1" ht="78.75">
      <c r="B137" s="654">
        <f>+B136+0.01</f>
        <v>6.01</v>
      </c>
      <c r="C137" s="739" t="s">
        <v>1794</v>
      </c>
      <c r="D137" s="740">
        <v>1</v>
      </c>
      <c r="E137" s="741" t="s">
        <v>28</v>
      </c>
      <c r="F137" s="742"/>
      <c r="G137" s="743"/>
      <c r="H137" s="649"/>
    </row>
    <row r="138" spans="2:9">
      <c r="B138" s="620"/>
      <c r="C138" s="546"/>
      <c r="D138" s="545"/>
      <c r="E138" s="545"/>
      <c r="F138" s="516"/>
      <c r="G138" s="544">
        <f t="shared" si="7"/>
        <v>0</v>
      </c>
      <c r="H138" s="592">
        <f>SUM(G127:G134)</f>
        <v>0</v>
      </c>
      <c r="I138" s="645"/>
    </row>
    <row r="139" spans="2:9">
      <c r="B139" s="618">
        <f>B136+1</f>
        <v>7</v>
      </c>
      <c r="C139" s="514" t="s">
        <v>1023</v>
      </c>
      <c r="D139" s="545"/>
      <c r="E139" s="545"/>
      <c r="F139" s="516"/>
      <c r="G139" s="544">
        <f t="shared" si="7"/>
        <v>0</v>
      </c>
      <c r="H139" s="592"/>
      <c r="I139" s="645"/>
    </row>
    <row r="140" spans="2:9">
      <c r="B140" s="619">
        <f t="shared" ref="B140:B156" si="12">+B139+0.01</f>
        <v>7.01</v>
      </c>
      <c r="C140" s="546" t="s">
        <v>712</v>
      </c>
      <c r="D140" s="547">
        <v>2</v>
      </c>
      <c r="E140" s="545" t="s">
        <v>31</v>
      </c>
      <c r="F140" s="516"/>
      <c r="G140" s="544">
        <f t="shared" si="7"/>
        <v>0</v>
      </c>
      <c r="H140" s="592"/>
      <c r="I140" s="645"/>
    </row>
    <row r="141" spans="2:9">
      <c r="B141" s="619">
        <f t="shared" si="12"/>
        <v>7.02</v>
      </c>
      <c r="C141" s="546" t="s">
        <v>1024</v>
      </c>
      <c r="D141" s="547">
        <v>70</v>
      </c>
      <c r="E141" s="545" t="s">
        <v>52</v>
      </c>
      <c r="F141" s="516"/>
      <c r="G141" s="544">
        <f t="shared" si="7"/>
        <v>0</v>
      </c>
      <c r="H141" s="592"/>
      <c r="I141" s="645"/>
    </row>
    <row r="142" spans="2:9">
      <c r="B142" s="619">
        <f t="shared" si="12"/>
        <v>7.0299999999999994</v>
      </c>
      <c r="C142" s="546" t="s">
        <v>1025</v>
      </c>
      <c r="D142" s="547">
        <v>5</v>
      </c>
      <c r="E142" s="545" t="s">
        <v>52</v>
      </c>
      <c r="F142" s="516"/>
      <c r="G142" s="544">
        <f t="shared" si="7"/>
        <v>0</v>
      </c>
      <c r="H142" s="592"/>
      <c r="I142" s="645"/>
    </row>
    <row r="143" spans="2:9">
      <c r="B143" s="619">
        <f t="shared" si="12"/>
        <v>7.0399999999999991</v>
      </c>
      <c r="C143" s="546" t="s">
        <v>1026</v>
      </c>
      <c r="D143" s="547">
        <v>50</v>
      </c>
      <c r="E143" s="545" t="s">
        <v>52</v>
      </c>
      <c r="F143" s="516"/>
      <c r="G143" s="544">
        <f t="shared" si="7"/>
        <v>0</v>
      </c>
      <c r="H143" s="592"/>
      <c r="I143" s="645"/>
    </row>
    <row r="144" spans="2:9">
      <c r="B144" s="619">
        <f t="shared" si="12"/>
        <v>7.0499999999999989</v>
      </c>
      <c r="C144" s="546" t="s">
        <v>1027</v>
      </c>
      <c r="D144" s="547">
        <v>20</v>
      </c>
      <c r="E144" s="545" t="s">
        <v>52</v>
      </c>
      <c r="F144" s="516"/>
      <c r="G144" s="544">
        <f t="shared" si="7"/>
        <v>0</v>
      </c>
      <c r="H144" s="592"/>
      <c r="I144" s="645"/>
    </row>
    <row r="145" spans="2:9">
      <c r="B145" s="619">
        <f t="shared" si="12"/>
        <v>7.0599999999999987</v>
      </c>
      <c r="C145" s="546" t="s">
        <v>1028</v>
      </c>
      <c r="D145" s="547">
        <v>80</v>
      </c>
      <c r="E145" s="545" t="s">
        <v>52</v>
      </c>
      <c r="F145" s="516"/>
      <c r="G145" s="544">
        <f t="shared" si="7"/>
        <v>0</v>
      </c>
      <c r="H145" s="592"/>
      <c r="I145" s="645"/>
    </row>
    <row r="146" spans="2:9">
      <c r="B146" s="619">
        <f t="shared" si="12"/>
        <v>7.0699999999999985</v>
      </c>
      <c r="C146" s="546" t="s">
        <v>1029</v>
      </c>
      <c r="D146" s="547">
        <v>152</v>
      </c>
      <c r="E146" s="545" t="s">
        <v>52</v>
      </c>
      <c r="F146" s="516"/>
      <c r="G146" s="544">
        <f t="shared" si="7"/>
        <v>0</v>
      </c>
      <c r="H146" s="592"/>
      <c r="I146" s="645"/>
    </row>
    <row r="147" spans="2:9">
      <c r="B147" s="619">
        <f t="shared" si="12"/>
        <v>7.0799999999999983</v>
      </c>
      <c r="C147" s="546" t="s">
        <v>1030</v>
      </c>
      <c r="D147" s="547">
        <v>30</v>
      </c>
      <c r="E147" s="545" t="s">
        <v>52</v>
      </c>
      <c r="F147" s="516"/>
      <c r="G147" s="544">
        <f t="shared" si="7"/>
        <v>0</v>
      </c>
      <c r="H147" s="592"/>
      <c r="I147" s="645"/>
    </row>
    <row r="148" spans="2:9">
      <c r="B148" s="619">
        <f t="shared" si="12"/>
        <v>7.0899999999999981</v>
      </c>
      <c r="C148" s="546" t="s">
        <v>1031</v>
      </c>
      <c r="D148" s="547">
        <v>140</v>
      </c>
      <c r="E148" s="545" t="s">
        <v>52</v>
      </c>
      <c r="F148" s="516"/>
      <c r="G148" s="544">
        <f t="shared" si="7"/>
        <v>0</v>
      </c>
      <c r="H148" s="592"/>
      <c r="I148" s="645"/>
    </row>
    <row r="149" spans="2:9">
      <c r="B149" s="619">
        <f t="shared" si="12"/>
        <v>7.0999999999999979</v>
      </c>
      <c r="C149" s="546" t="s">
        <v>736</v>
      </c>
      <c r="D149" s="547">
        <v>3</v>
      </c>
      <c r="E149" s="545" t="s">
        <v>13</v>
      </c>
      <c r="F149" s="516"/>
      <c r="G149" s="544">
        <f t="shared" si="7"/>
        <v>0</v>
      </c>
      <c r="H149" s="592"/>
      <c r="I149" s="645"/>
    </row>
    <row r="150" spans="2:9">
      <c r="B150" s="619">
        <f t="shared" si="12"/>
        <v>7.1099999999999977</v>
      </c>
      <c r="C150" s="546" t="s">
        <v>737</v>
      </c>
      <c r="D150" s="547">
        <v>5</v>
      </c>
      <c r="E150" s="545" t="s">
        <v>13</v>
      </c>
      <c r="F150" s="516"/>
      <c r="G150" s="544">
        <f t="shared" si="7"/>
        <v>0</v>
      </c>
      <c r="H150" s="592"/>
      <c r="I150" s="645"/>
    </row>
    <row r="151" spans="2:9">
      <c r="B151" s="619">
        <f t="shared" si="12"/>
        <v>7.1199999999999974</v>
      </c>
      <c r="C151" s="546" t="s">
        <v>738</v>
      </c>
      <c r="D151" s="547">
        <v>2</v>
      </c>
      <c r="E151" s="545" t="s">
        <v>13</v>
      </c>
      <c r="F151" s="516"/>
      <c r="G151" s="544">
        <f t="shared" si="7"/>
        <v>0</v>
      </c>
      <c r="H151" s="592"/>
      <c r="I151" s="645"/>
    </row>
    <row r="152" spans="2:9">
      <c r="B152" s="619">
        <f t="shared" si="12"/>
        <v>7.1299999999999972</v>
      </c>
      <c r="C152" s="546" t="s">
        <v>739</v>
      </c>
      <c r="D152" s="547">
        <v>1</v>
      </c>
      <c r="E152" s="545" t="s">
        <v>13</v>
      </c>
      <c r="F152" s="516"/>
      <c r="G152" s="544">
        <f t="shared" si="7"/>
        <v>0</v>
      </c>
      <c r="H152" s="592"/>
      <c r="I152" s="645"/>
    </row>
    <row r="153" spans="2:9">
      <c r="B153" s="619">
        <f t="shared" si="12"/>
        <v>7.139999999999997</v>
      </c>
      <c r="C153" s="546" t="s">
        <v>740</v>
      </c>
      <c r="D153" s="547">
        <v>1</v>
      </c>
      <c r="E153" s="545" t="s">
        <v>13</v>
      </c>
      <c r="F153" s="516"/>
      <c r="G153" s="544">
        <f t="shared" ref="G153:G219" si="13">ROUND(D153*F153,2)</f>
        <v>0</v>
      </c>
      <c r="H153" s="592"/>
      <c r="I153" s="645"/>
    </row>
    <row r="154" spans="2:9">
      <c r="B154" s="619">
        <f t="shared" si="12"/>
        <v>7.1499999999999968</v>
      </c>
      <c r="C154" s="548" t="s">
        <v>1121</v>
      </c>
      <c r="D154" s="549">
        <v>1</v>
      </c>
      <c r="E154" s="550" t="s">
        <v>28</v>
      </c>
      <c r="F154" s="516"/>
      <c r="G154" s="544">
        <f t="shared" si="13"/>
        <v>0</v>
      </c>
      <c r="H154" s="592"/>
      <c r="I154" s="645"/>
    </row>
    <row r="155" spans="2:9">
      <c r="B155" s="619">
        <f t="shared" si="12"/>
        <v>7.1599999999999966</v>
      </c>
      <c r="C155" s="548" t="s">
        <v>1122</v>
      </c>
      <c r="D155" s="549">
        <v>1</v>
      </c>
      <c r="E155" s="550" t="s">
        <v>28</v>
      </c>
      <c r="F155" s="516"/>
      <c r="G155" s="544">
        <f t="shared" si="13"/>
        <v>0</v>
      </c>
      <c r="H155" s="592"/>
      <c r="I155" s="645"/>
    </row>
    <row r="156" spans="2:9">
      <c r="B156" s="619">
        <f t="shared" si="12"/>
        <v>7.1699999999999964</v>
      </c>
      <c r="C156" s="546" t="s">
        <v>443</v>
      </c>
      <c r="D156" s="547">
        <v>1</v>
      </c>
      <c r="E156" s="545" t="s">
        <v>28</v>
      </c>
      <c r="F156" s="516"/>
      <c r="G156" s="544">
        <f t="shared" si="13"/>
        <v>0</v>
      </c>
      <c r="H156" s="592"/>
      <c r="I156" s="645"/>
    </row>
    <row r="157" spans="2:9">
      <c r="B157" s="620"/>
      <c r="C157" s="546"/>
      <c r="D157" s="545"/>
      <c r="E157" s="545"/>
      <c r="F157" s="516"/>
      <c r="G157" s="544">
        <f t="shared" si="13"/>
        <v>0</v>
      </c>
      <c r="H157" s="592">
        <f>SUM(G140:G156)</f>
        <v>0</v>
      </c>
      <c r="I157" s="645"/>
    </row>
    <row r="158" spans="2:9">
      <c r="B158" s="618">
        <f>B139+1</f>
        <v>8</v>
      </c>
      <c r="C158" s="514" t="s">
        <v>1032</v>
      </c>
      <c r="D158" s="545"/>
      <c r="E158" s="545"/>
      <c r="F158" s="516"/>
      <c r="G158" s="544">
        <f t="shared" si="13"/>
        <v>0</v>
      </c>
      <c r="H158" s="592"/>
      <c r="I158" s="645"/>
    </row>
    <row r="159" spans="2:9">
      <c r="B159" s="619">
        <f t="shared" ref="B159:B170" si="14">+B158+0.01</f>
        <v>8.01</v>
      </c>
      <c r="C159" s="546" t="s">
        <v>742</v>
      </c>
      <c r="D159" s="547">
        <v>60</v>
      </c>
      <c r="E159" s="545" t="s">
        <v>13</v>
      </c>
      <c r="F159" s="516"/>
      <c r="G159" s="544">
        <f t="shared" si="13"/>
        <v>0</v>
      </c>
      <c r="H159" s="592"/>
      <c r="I159" s="645"/>
    </row>
    <row r="160" spans="2:9">
      <c r="B160" s="619">
        <f t="shared" si="14"/>
        <v>8.02</v>
      </c>
      <c r="C160" s="546" t="s">
        <v>743</v>
      </c>
      <c r="D160" s="547">
        <v>120</v>
      </c>
      <c r="E160" s="545" t="s">
        <v>13</v>
      </c>
      <c r="F160" s="516"/>
      <c r="G160" s="544">
        <f t="shared" si="13"/>
        <v>0</v>
      </c>
      <c r="H160" s="592"/>
      <c r="I160" s="645"/>
    </row>
    <row r="161" spans="2:9">
      <c r="B161" s="619">
        <f t="shared" si="14"/>
        <v>8.0299999999999994</v>
      </c>
      <c r="C161" s="546" t="s">
        <v>707</v>
      </c>
      <c r="D161" s="547">
        <v>120</v>
      </c>
      <c r="E161" s="545" t="s">
        <v>13</v>
      </c>
      <c r="F161" s="516"/>
      <c r="G161" s="544">
        <f t="shared" si="13"/>
        <v>0</v>
      </c>
      <c r="H161" s="592"/>
      <c r="I161" s="645"/>
    </row>
    <row r="162" spans="2:9">
      <c r="B162" s="619">
        <f t="shared" si="14"/>
        <v>8.0399999999999991</v>
      </c>
      <c r="C162" s="546" t="s">
        <v>744</v>
      </c>
      <c r="D162" s="547">
        <v>120</v>
      </c>
      <c r="E162" s="545" t="s">
        <v>13</v>
      </c>
      <c r="F162" s="516"/>
      <c r="G162" s="544">
        <f t="shared" si="13"/>
        <v>0</v>
      </c>
      <c r="H162" s="592"/>
      <c r="I162" s="645"/>
    </row>
    <row r="163" spans="2:9">
      <c r="B163" s="619">
        <f t="shared" si="14"/>
        <v>8.0499999999999989</v>
      </c>
      <c r="C163" s="546" t="s">
        <v>745</v>
      </c>
      <c r="D163" s="547">
        <v>120</v>
      </c>
      <c r="E163" s="545" t="s">
        <v>13</v>
      </c>
      <c r="F163" s="516"/>
      <c r="G163" s="544">
        <f t="shared" si="13"/>
        <v>0</v>
      </c>
      <c r="H163" s="592"/>
      <c r="I163" s="645"/>
    </row>
    <row r="164" spans="2:9">
      <c r="B164" s="619">
        <f t="shared" si="14"/>
        <v>8.0599999999999987</v>
      </c>
      <c r="C164" s="546" t="s">
        <v>746</v>
      </c>
      <c r="D164" s="547">
        <v>120</v>
      </c>
      <c r="E164" s="545" t="s">
        <v>13</v>
      </c>
      <c r="F164" s="516"/>
      <c r="G164" s="544">
        <f t="shared" si="13"/>
        <v>0</v>
      </c>
      <c r="H164" s="592"/>
      <c r="I164" s="645"/>
    </row>
    <row r="165" spans="2:9">
      <c r="B165" s="619">
        <f t="shared" si="14"/>
        <v>8.0699999999999985</v>
      </c>
      <c r="C165" s="546" t="s">
        <v>711</v>
      </c>
      <c r="D165" s="547">
        <v>12</v>
      </c>
      <c r="E165" s="545" t="s">
        <v>13</v>
      </c>
      <c r="F165" s="516"/>
      <c r="G165" s="544">
        <f t="shared" si="13"/>
        <v>0</v>
      </c>
      <c r="H165" s="592"/>
      <c r="I165" s="645"/>
    </row>
    <row r="166" spans="2:9">
      <c r="B166" s="619">
        <f t="shared" si="14"/>
        <v>8.0799999999999983</v>
      </c>
      <c r="C166" s="546" t="s">
        <v>747</v>
      </c>
      <c r="D166" s="547">
        <v>4</v>
      </c>
      <c r="E166" s="545" t="s">
        <v>13</v>
      </c>
      <c r="F166" s="516"/>
      <c r="G166" s="544">
        <f t="shared" si="13"/>
        <v>0</v>
      </c>
      <c r="H166" s="592"/>
      <c r="I166" s="645"/>
    </row>
    <row r="167" spans="2:9">
      <c r="B167" s="619">
        <f t="shared" si="14"/>
        <v>8.0899999999999981</v>
      </c>
      <c r="C167" s="546" t="s">
        <v>748</v>
      </c>
      <c r="D167" s="547">
        <v>8.5</v>
      </c>
      <c r="E167" s="545" t="s">
        <v>25</v>
      </c>
      <c r="F167" s="516"/>
      <c r="G167" s="544">
        <f t="shared" si="13"/>
        <v>0</v>
      </c>
      <c r="H167" s="592"/>
      <c r="I167" s="645"/>
    </row>
    <row r="168" spans="2:9">
      <c r="B168" s="619">
        <f t="shared" si="14"/>
        <v>8.0999999999999979</v>
      </c>
      <c r="C168" s="546" t="s">
        <v>1033</v>
      </c>
      <c r="D168" s="547">
        <v>24</v>
      </c>
      <c r="E168" s="545" t="s">
        <v>13</v>
      </c>
      <c r="F168" s="516"/>
      <c r="G168" s="544">
        <f t="shared" si="13"/>
        <v>0</v>
      </c>
      <c r="H168" s="592"/>
      <c r="I168" s="645"/>
    </row>
    <row r="169" spans="2:9">
      <c r="B169" s="619">
        <f t="shared" si="14"/>
        <v>8.1099999999999977</v>
      </c>
      <c r="C169" s="546" t="s">
        <v>1034</v>
      </c>
      <c r="D169" s="547">
        <v>12</v>
      </c>
      <c r="E169" s="545" t="s">
        <v>13</v>
      </c>
      <c r="F169" s="516"/>
      <c r="G169" s="544">
        <f t="shared" si="13"/>
        <v>0</v>
      </c>
      <c r="H169" s="592"/>
      <c r="I169" s="645"/>
    </row>
    <row r="170" spans="2:9">
      <c r="B170" s="619">
        <f t="shared" si="14"/>
        <v>8.1199999999999974</v>
      </c>
      <c r="C170" s="546" t="s">
        <v>443</v>
      </c>
      <c r="D170" s="547">
        <v>1</v>
      </c>
      <c r="E170" s="545" t="s">
        <v>28</v>
      </c>
      <c r="F170" s="516"/>
      <c r="G170" s="544">
        <f t="shared" si="13"/>
        <v>0</v>
      </c>
      <c r="H170" s="592"/>
      <c r="I170" s="645"/>
    </row>
    <row r="171" spans="2:9">
      <c r="B171" s="620"/>
      <c r="C171" s="546"/>
      <c r="D171" s="545"/>
      <c r="E171" s="545"/>
      <c r="F171" s="516"/>
      <c r="G171" s="544">
        <f t="shared" si="13"/>
        <v>0</v>
      </c>
      <c r="H171" s="592">
        <f>SUM(G159:G170)</f>
        <v>0</v>
      </c>
      <c r="I171" s="645"/>
    </row>
    <row r="172" spans="2:9">
      <c r="B172" s="618">
        <f>B158+1</f>
        <v>9</v>
      </c>
      <c r="C172" s="514" t="s">
        <v>1035</v>
      </c>
      <c r="D172" s="545"/>
      <c r="E172" s="545"/>
      <c r="F172" s="516"/>
      <c r="G172" s="544">
        <f t="shared" si="13"/>
        <v>0</v>
      </c>
      <c r="H172" s="592"/>
      <c r="I172" s="645"/>
    </row>
    <row r="173" spans="2:9">
      <c r="B173" s="619">
        <f t="shared" ref="B173:B180" si="15">+B172+0.01</f>
        <v>9.01</v>
      </c>
      <c r="C173" s="546" t="s">
        <v>752</v>
      </c>
      <c r="D173" s="547">
        <v>350</v>
      </c>
      <c r="E173" s="545" t="s">
        <v>52</v>
      </c>
      <c r="F173" s="516"/>
      <c r="G173" s="544">
        <f t="shared" si="13"/>
        <v>0</v>
      </c>
      <c r="H173" s="592"/>
      <c r="I173" s="645"/>
    </row>
    <row r="174" spans="2:9">
      <c r="B174" s="619">
        <f t="shared" si="15"/>
        <v>9.02</v>
      </c>
      <c r="C174" s="546" t="s">
        <v>753</v>
      </c>
      <c r="D174" s="547">
        <v>350</v>
      </c>
      <c r="E174" s="545" t="s">
        <v>52</v>
      </c>
      <c r="F174" s="516"/>
      <c r="G174" s="544">
        <f t="shared" si="13"/>
        <v>0</v>
      </c>
      <c r="H174" s="592"/>
      <c r="I174" s="645"/>
    </row>
    <row r="175" spans="2:9">
      <c r="B175" s="619">
        <f t="shared" si="15"/>
        <v>9.0299999999999994</v>
      </c>
      <c r="C175" s="546" t="s">
        <v>700</v>
      </c>
      <c r="D175" s="547">
        <v>300</v>
      </c>
      <c r="E175" s="545" t="s">
        <v>52</v>
      </c>
      <c r="F175" s="516"/>
      <c r="G175" s="544">
        <f t="shared" si="13"/>
        <v>0</v>
      </c>
      <c r="H175" s="592"/>
      <c r="I175" s="645"/>
    </row>
    <row r="176" spans="2:9">
      <c r="B176" s="619">
        <f t="shared" si="15"/>
        <v>9.0399999999999991</v>
      </c>
      <c r="C176" s="546" t="s">
        <v>754</v>
      </c>
      <c r="D176" s="547">
        <v>110</v>
      </c>
      <c r="E176" s="545" t="s">
        <v>13</v>
      </c>
      <c r="F176" s="516"/>
      <c r="G176" s="544">
        <f t="shared" si="13"/>
        <v>0</v>
      </c>
      <c r="H176" s="592"/>
      <c r="I176" s="645"/>
    </row>
    <row r="177" spans="2:9">
      <c r="B177" s="619">
        <f t="shared" si="15"/>
        <v>9.0499999999999989</v>
      </c>
      <c r="C177" s="546" t="s">
        <v>755</v>
      </c>
      <c r="D177" s="547">
        <v>12</v>
      </c>
      <c r="E177" s="545" t="s">
        <v>13</v>
      </c>
      <c r="F177" s="516"/>
      <c r="G177" s="544">
        <f t="shared" si="13"/>
        <v>0</v>
      </c>
      <c r="H177" s="592"/>
      <c r="I177" s="645"/>
    </row>
    <row r="178" spans="2:9">
      <c r="B178" s="619">
        <f t="shared" si="15"/>
        <v>9.0599999999999987</v>
      </c>
      <c r="C178" s="546" t="s">
        <v>756</v>
      </c>
      <c r="D178" s="547">
        <v>12</v>
      </c>
      <c r="E178" s="545" t="s">
        <v>13</v>
      </c>
      <c r="F178" s="516"/>
      <c r="G178" s="544">
        <f t="shared" si="13"/>
        <v>0</v>
      </c>
      <c r="H178" s="592"/>
      <c r="I178" s="645"/>
    </row>
    <row r="179" spans="2:9">
      <c r="B179" s="619">
        <f t="shared" si="15"/>
        <v>9.0699999999999985</v>
      </c>
      <c r="C179" s="546" t="s">
        <v>757</v>
      </c>
      <c r="D179" s="547">
        <v>12</v>
      </c>
      <c r="E179" s="545" t="s">
        <v>13</v>
      </c>
      <c r="F179" s="516"/>
      <c r="G179" s="544">
        <f t="shared" si="13"/>
        <v>0</v>
      </c>
      <c r="H179" s="592"/>
      <c r="I179" s="645"/>
    </row>
    <row r="180" spans="2:9">
      <c r="B180" s="619">
        <f t="shared" si="15"/>
        <v>9.0799999999999983</v>
      </c>
      <c r="C180" s="546" t="s">
        <v>471</v>
      </c>
      <c r="D180" s="547">
        <v>1</v>
      </c>
      <c r="E180" s="545" t="s">
        <v>28</v>
      </c>
      <c r="F180" s="516"/>
      <c r="G180" s="544">
        <f t="shared" si="13"/>
        <v>0</v>
      </c>
      <c r="H180" s="592"/>
      <c r="I180" s="645"/>
    </row>
    <row r="181" spans="2:9">
      <c r="B181" s="620"/>
      <c r="C181" s="546"/>
      <c r="D181" s="545"/>
      <c r="E181" s="545"/>
      <c r="F181" s="516"/>
      <c r="G181" s="544">
        <f t="shared" si="13"/>
        <v>0</v>
      </c>
      <c r="H181" s="592">
        <f>SUM(G173:G180)</f>
        <v>0</v>
      </c>
      <c r="I181" s="645"/>
    </row>
    <row r="182" spans="2:9">
      <c r="B182" s="618">
        <f>B172+1</f>
        <v>10</v>
      </c>
      <c r="C182" s="514" t="s">
        <v>1036</v>
      </c>
      <c r="D182" s="545"/>
      <c r="E182" s="545"/>
      <c r="F182" s="516"/>
      <c r="G182" s="544">
        <f t="shared" si="13"/>
        <v>0</v>
      </c>
      <c r="H182" s="592"/>
      <c r="I182" s="645"/>
    </row>
    <row r="183" spans="2:9">
      <c r="B183" s="619">
        <f t="shared" ref="B183:B190" si="16">+B182+0.01</f>
        <v>10.01</v>
      </c>
      <c r="C183" s="546" t="s">
        <v>1037</v>
      </c>
      <c r="D183" s="547">
        <v>15</v>
      </c>
      <c r="E183" s="545" t="s">
        <v>13</v>
      </c>
      <c r="F183" s="516"/>
      <c r="G183" s="544">
        <f t="shared" si="13"/>
        <v>0</v>
      </c>
      <c r="H183" s="592"/>
      <c r="I183" s="645"/>
    </row>
    <row r="184" spans="2:9">
      <c r="B184" s="619">
        <f t="shared" si="16"/>
        <v>10.02</v>
      </c>
      <c r="C184" s="546" t="s">
        <v>1020</v>
      </c>
      <c r="D184" s="547">
        <v>15</v>
      </c>
      <c r="E184" s="545" t="s">
        <v>13</v>
      </c>
      <c r="F184" s="516"/>
      <c r="G184" s="544">
        <f t="shared" si="13"/>
        <v>0</v>
      </c>
      <c r="H184" s="592"/>
      <c r="I184" s="645"/>
    </row>
    <row r="185" spans="2:9">
      <c r="B185" s="619">
        <f t="shared" si="16"/>
        <v>10.029999999999999</v>
      </c>
      <c r="C185" s="546" t="s">
        <v>1021</v>
      </c>
      <c r="D185" s="547">
        <v>18</v>
      </c>
      <c r="E185" s="545" t="s">
        <v>13</v>
      </c>
      <c r="F185" s="516"/>
      <c r="G185" s="544">
        <f t="shared" si="13"/>
        <v>0</v>
      </c>
      <c r="H185" s="592"/>
      <c r="I185" s="645"/>
    </row>
    <row r="186" spans="2:9">
      <c r="B186" s="619">
        <f t="shared" si="16"/>
        <v>10.039999999999999</v>
      </c>
      <c r="C186" s="546" t="s">
        <v>45</v>
      </c>
      <c r="D186" s="547">
        <v>0.25</v>
      </c>
      <c r="E186" s="545" t="s">
        <v>25</v>
      </c>
      <c r="F186" s="516"/>
      <c r="G186" s="544">
        <f t="shared" si="13"/>
        <v>0</v>
      </c>
      <c r="H186" s="592"/>
      <c r="I186" s="645"/>
    </row>
    <row r="187" spans="2:9">
      <c r="B187" s="619">
        <f t="shared" si="16"/>
        <v>10.049999999999999</v>
      </c>
      <c r="C187" s="546" t="s">
        <v>762</v>
      </c>
      <c r="D187" s="547">
        <v>288</v>
      </c>
      <c r="E187" s="545" t="s">
        <v>52</v>
      </c>
      <c r="F187" s="516"/>
      <c r="G187" s="544">
        <f t="shared" si="13"/>
        <v>0</v>
      </c>
      <c r="H187" s="592"/>
      <c r="I187" s="645"/>
    </row>
    <row r="188" spans="2:9">
      <c r="B188" s="619">
        <f t="shared" si="16"/>
        <v>10.059999999999999</v>
      </c>
      <c r="C188" s="546" t="s">
        <v>1038</v>
      </c>
      <c r="D188" s="547">
        <v>36</v>
      </c>
      <c r="E188" s="545" t="s">
        <v>13</v>
      </c>
      <c r="F188" s="516"/>
      <c r="G188" s="544">
        <f t="shared" si="13"/>
        <v>0</v>
      </c>
      <c r="H188" s="592"/>
      <c r="I188" s="645"/>
    </row>
    <row r="189" spans="2:9">
      <c r="B189" s="619">
        <f t="shared" si="16"/>
        <v>10.069999999999999</v>
      </c>
      <c r="C189" s="546" t="s">
        <v>764</v>
      </c>
      <c r="D189" s="547">
        <v>36</v>
      </c>
      <c r="E189" s="545" t="s">
        <v>13</v>
      </c>
      <c r="F189" s="516"/>
      <c r="G189" s="544">
        <f t="shared" si="13"/>
        <v>0</v>
      </c>
      <c r="H189" s="592"/>
      <c r="I189" s="645"/>
    </row>
    <row r="190" spans="2:9">
      <c r="B190" s="619">
        <f t="shared" si="16"/>
        <v>10.079999999999998</v>
      </c>
      <c r="C190" s="546" t="s">
        <v>471</v>
      </c>
      <c r="D190" s="547">
        <v>1</v>
      </c>
      <c r="E190" s="545" t="s">
        <v>28</v>
      </c>
      <c r="F190" s="516"/>
      <c r="G190" s="544">
        <f t="shared" si="13"/>
        <v>0</v>
      </c>
      <c r="H190" s="592"/>
      <c r="I190" s="645"/>
    </row>
    <row r="191" spans="2:9">
      <c r="B191" s="620"/>
      <c r="C191" s="546"/>
      <c r="D191" s="545"/>
      <c r="E191" s="545"/>
      <c r="F191" s="516"/>
      <c r="G191" s="544"/>
      <c r="H191" s="592">
        <f>SUM(G183:G190)</f>
        <v>0</v>
      </c>
      <c r="I191" s="645"/>
    </row>
    <row r="192" spans="2:9">
      <c r="B192" s="618">
        <f>B182+1</f>
        <v>11</v>
      </c>
      <c r="C192" s="514" t="s">
        <v>1039</v>
      </c>
      <c r="D192" s="545"/>
      <c r="E192" s="545"/>
      <c r="F192" s="516"/>
      <c r="G192" s="544"/>
      <c r="H192" s="592"/>
      <c r="I192" s="645"/>
    </row>
    <row r="193" spans="2:9">
      <c r="B193" s="619">
        <f t="shared" ref="B193:B205" si="17">+B192+0.01</f>
        <v>11.01</v>
      </c>
      <c r="C193" s="546" t="s">
        <v>1762</v>
      </c>
      <c r="D193" s="547">
        <v>1</v>
      </c>
      <c r="E193" s="545" t="s">
        <v>13</v>
      </c>
      <c r="F193" s="516"/>
      <c r="G193" s="544">
        <f t="shared" si="13"/>
        <v>0</v>
      </c>
      <c r="H193" s="592"/>
      <c r="I193" s="645"/>
    </row>
    <row r="194" spans="2:9">
      <c r="B194" s="619">
        <f t="shared" si="17"/>
        <v>11.02</v>
      </c>
      <c r="C194" s="546" t="s">
        <v>723</v>
      </c>
      <c r="D194" s="547">
        <v>1</v>
      </c>
      <c r="E194" s="545" t="s">
        <v>13</v>
      </c>
      <c r="F194" s="516"/>
      <c r="G194" s="544">
        <f t="shared" si="13"/>
        <v>0</v>
      </c>
      <c r="H194" s="592"/>
      <c r="I194" s="645"/>
    </row>
    <row r="195" spans="2:9">
      <c r="B195" s="619">
        <f t="shared" si="17"/>
        <v>11.03</v>
      </c>
      <c r="C195" s="546" t="s">
        <v>724</v>
      </c>
      <c r="D195" s="547">
        <v>3</v>
      </c>
      <c r="E195" s="545" t="s">
        <v>13</v>
      </c>
      <c r="F195" s="516"/>
      <c r="G195" s="544">
        <f t="shared" si="13"/>
        <v>0</v>
      </c>
      <c r="H195" s="592"/>
      <c r="I195" s="645"/>
    </row>
    <row r="196" spans="2:9">
      <c r="B196" s="619">
        <f t="shared" si="17"/>
        <v>11.04</v>
      </c>
      <c r="C196" s="546" t="s">
        <v>765</v>
      </c>
      <c r="D196" s="547">
        <v>1</v>
      </c>
      <c r="E196" s="545" t="s">
        <v>13</v>
      </c>
      <c r="F196" s="516"/>
      <c r="G196" s="544">
        <f t="shared" si="13"/>
        <v>0</v>
      </c>
      <c r="H196" s="592"/>
      <c r="I196" s="645"/>
    </row>
    <row r="197" spans="2:9">
      <c r="B197" s="619">
        <f t="shared" si="17"/>
        <v>11.049999999999999</v>
      </c>
      <c r="C197" s="546" t="s">
        <v>766</v>
      </c>
      <c r="D197" s="547">
        <v>1</v>
      </c>
      <c r="E197" s="545" t="s">
        <v>13</v>
      </c>
      <c r="F197" s="516"/>
      <c r="G197" s="544">
        <f t="shared" si="13"/>
        <v>0</v>
      </c>
      <c r="H197" s="592"/>
      <c r="I197" s="645"/>
    </row>
    <row r="198" spans="2:9">
      <c r="B198" s="619">
        <f t="shared" si="17"/>
        <v>11.059999999999999</v>
      </c>
      <c r="C198" s="546" t="s">
        <v>767</v>
      </c>
      <c r="D198" s="547">
        <v>1</v>
      </c>
      <c r="E198" s="545" t="s">
        <v>13</v>
      </c>
      <c r="F198" s="516"/>
      <c r="G198" s="544">
        <f t="shared" si="13"/>
        <v>0</v>
      </c>
      <c r="H198" s="592"/>
      <c r="I198" s="645"/>
    </row>
    <row r="199" spans="2:9">
      <c r="B199" s="619">
        <f t="shared" si="17"/>
        <v>11.069999999999999</v>
      </c>
      <c r="C199" s="546" t="s">
        <v>768</v>
      </c>
      <c r="D199" s="547">
        <v>1</v>
      </c>
      <c r="E199" s="545" t="s">
        <v>13</v>
      </c>
      <c r="F199" s="516"/>
      <c r="G199" s="544">
        <f t="shared" si="13"/>
        <v>0</v>
      </c>
      <c r="H199" s="592"/>
      <c r="I199" s="645"/>
    </row>
    <row r="200" spans="2:9">
      <c r="B200" s="619">
        <f t="shared" si="17"/>
        <v>11.079999999999998</v>
      </c>
      <c r="C200" s="546" t="s">
        <v>769</v>
      </c>
      <c r="D200" s="547">
        <v>1</v>
      </c>
      <c r="E200" s="545" t="s">
        <v>13</v>
      </c>
      <c r="F200" s="516"/>
      <c r="G200" s="544">
        <f t="shared" si="13"/>
        <v>0</v>
      </c>
      <c r="H200" s="592"/>
      <c r="I200" s="645"/>
    </row>
    <row r="201" spans="2:9">
      <c r="B201" s="619">
        <f t="shared" si="17"/>
        <v>11.089999999999998</v>
      </c>
      <c r="C201" s="546" t="s">
        <v>725</v>
      </c>
      <c r="D201" s="547">
        <v>8</v>
      </c>
      <c r="E201" s="545" t="s">
        <v>13</v>
      </c>
      <c r="F201" s="516"/>
      <c r="G201" s="544">
        <f t="shared" si="13"/>
        <v>0</v>
      </c>
      <c r="H201" s="592"/>
      <c r="I201" s="645"/>
    </row>
    <row r="202" spans="2:9">
      <c r="B202" s="619">
        <f t="shared" si="17"/>
        <v>11.099999999999998</v>
      </c>
      <c r="C202" s="546" t="s">
        <v>770</v>
      </c>
      <c r="D202" s="547">
        <v>1</v>
      </c>
      <c r="E202" s="545" t="s">
        <v>13</v>
      </c>
      <c r="F202" s="516"/>
      <c r="G202" s="544">
        <f t="shared" si="13"/>
        <v>0</v>
      </c>
      <c r="H202" s="592"/>
      <c r="I202" s="645"/>
    </row>
    <row r="203" spans="2:9">
      <c r="B203" s="619">
        <f t="shared" si="17"/>
        <v>11.109999999999998</v>
      </c>
      <c r="C203" s="548" t="s">
        <v>1122</v>
      </c>
      <c r="D203" s="549">
        <v>8</v>
      </c>
      <c r="E203" s="550" t="s">
        <v>13</v>
      </c>
      <c r="F203" s="516"/>
      <c r="G203" s="544">
        <f t="shared" si="13"/>
        <v>0</v>
      </c>
      <c r="H203" s="592"/>
      <c r="I203" s="645"/>
    </row>
    <row r="204" spans="2:9">
      <c r="B204" s="619">
        <f t="shared" si="17"/>
        <v>11.119999999999997</v>
      </c>
      <c r="C204" s="548" t="s">
        <v>1792</v>
      </c>
      <c r="D204" s="549">
        <v>1</v>
      </c>
      <c r="E204" s="545" t="s">
        <v>28</v>
      </c>
      <c r="F204" s="516"/>
      <c r="G204" s="544">
        <f t="shared" si="13"/>
        <v>0</v>
      </c>
      <c r="H204" s="592"/>
      <c r="I204" s="645"/>
    </row>
    <row r="205" spans="2:9">
      <c r="B205" s="619">
        <f t="shared" si="17"/>
        <v>11.129999999999997</v>
      </c>
      <c r="C205" s="546" t="s">
        <v>443</v>
      </c>
      <c r="D205" s="547">
        <v>1</v>
      </c>
      <c r="E205" s="545" t="s">
        <v>28</v>
      </c>
      <c r="F205" s="516"/>
      <c r="G205" s="544">
        <f t="shared" si="13"/>
        <v>0</v>
      </c>
      <c r="H205" s="592"/>
      <c r="I205" s="645"/>
    </row>
    <row r="206" spans="2:9">
      <c r="B206" s="620"/>
      <c r="C206" s="546"/>
      <c r="D206" s="545"/>
      <c r="E206" s="545"/>
      <c r="F206" s="516"/>
      <c r="G206" s="544">
        <f t="shared" si="13"/>
        <v>0</v>
      </c>
      <c r="H206" s="592">
        <f>SUM(G193:G205)</f>
        <v>0</v>
      </c>
      <c r="I206" s="645"/>
    </row>
    <row r="207" spans="2:9">
      <c r="B207" s="618">
        <f>B192+1</f>
        <v>12</v>
      </c>
      <c r="C207" s="514" t="s">
        <v>1023</v>
      </c>
      <c r="D207" s="545"/>
      <c r="E207" s="545"/>
      <c r="F207" s="516"/>
      <c r="G207" s="544">
        <f t="shared" si="13"/>
        <v>0</v>
      </c>
      <c r="H207" s="592"/>
      <c r="I207" s="645"/>
    </row>
    <row r="208" spans="2:9">
      <c r="B208" s="619">
        <f t="shared" ref="B208:B224" si="18">+B207+0.01</f>
        <v>12.01</v>
      </c>
      <c r="C208" s="546" t="s">
        <v>712</v>
      </c>
      <c r="D208" s="547">
        <v>1.5</v>
      </c>
      <c r="E208" s="545" t="s">
        <v>31</v>
      </c>
      <c r="F208" s="516"/>
      <c r="G208" s="544">
        <f t="shared" si="13"/>
        <v>0</v>
      </c>
      <c r="H208" s="592"/>
      <c r="I208" s="645"/>
    </row>
    <row r="209" spans="2:9">
      <c r="B209" s="619">
        <f t="shared" si="18"/>
        <v>12.02</v>
      </c>
      <c r="C209" s="546" t="s">
        <v>1024</v>
      </c>
      <c r="D209" s="545"/>
      <c r="E209" s="545" t="s">
        <v>52</v>
      </c>
      <c r="F209" s="516"/>
      <c r="G209" s="544">
        <f t="shared" si="13"/>
        <v>0</v>
      </c>
      <c r="H209" s="592"/>
      <c r="I209" s="645"/>
    </row>
    <row r="210" spans="2:9">
      <c r="B210" s="619">
        <f t="shared" si="18"/>
        <v>12.03</v>
      </c>
      <c r="C210" s="546" t="s">
        <v>1025</v>
      </c>
      <c r="D210" s="547">
        <v>50</v>
      </c>
      <c r="E210" s="545" t="s">
        <v>52</v>
      </c>
      <c r="F210" s="516"/>
      <c r="G210" s="544">
        <f t="shared" si="13"/>
        <v>0</v>
      </c>
      <c r="H210" s="592"/>
      <c r="I210" s="645"/>
    </row>
    <row r="211" spans="2:9">
      <c r="B211" s="619">
        <f t="shared" si="18"/>
        <v>12.04</v>
      </c>
      <c r="C211" s="546" t="s">
        <v>1026</v>
      </c>
      <c r="D211" s="547">
        <v>20</v>
      </c>
      <c r="E211" s="545" t="s">
        <v>52</v>
      </c>
      <c r="F211" s="516"/>
      <c r="G211" s="544">
        <f t="shared" si="13"/>
        <v>0</v>
      </c>
      <c r="H211" s="592"/>
      <c r="I211" s="645"/>
    </row>
    <row r="212" spans="2:9">
      <c r="B212" s="619">
        <f t="shared" si="18"/>
        <v>12.049999999999999</v>
      </c>
      <c r="C212" s="546" t="s">
        <v>1040</v>
      </c>
      <c r="D212" s="547">
        <v>5</v>
      </c>
      <c r="E212" s="545" t="s">
        <v>52</v>
      </c>
      <c r="F212" s="516"/>
      <c r="G212" s="544">
        <f t="shared" si="13"/>
        <v>0</v>
      </c>
      <c r="H212" s="592"/>
      <c r="I212" s="645"/>
    </row>
    <row r="213" spans="2:9">
      <c r="B213" s="619">
        <f t="shared" si="18"/>
        <v>12.059999999999999</v>
      </c>
      <c r="C213" s="546" t="s">
        <v>1027</v>
      </c>
      <c r="D213" s="547">
        <v>30</v>
      </c>
      <c r="E213" s="545" t="s">
        <v>52</v>
      </c>
      <c r="F213" s="516"/>
      <c r="G213" s="544">
        <f t="shared" si="13"/>
        <v>0</v>
      </c>
      <c r="H213" s="592"/>
      <c r="I213" s="645"/>
    </row>
    <row r="214" spans="2:9">
      <c r="B214" s="619">
        <f t="shared" si="18"/>
        <v>12.069999999999999</v>
      </c>
      <c r="C214" s="546" t="s">
        <v>1028</v>
      </c>
      <c r="D214" s="547">
        <v>12</v>
      </c>
      <c r="E214" s="545" t="s">
        <v>52</v>
      </c>
      <c r="F214" s="516"/>
      <c r="G214" s="544">
        <f t="shared" si="13"/>
        <v>0</v>
      </c>
      <c r="H214" s="592"/>
      <c r="I214" s="645"/>
    </row>
    <row r="215" spans="2:9">
      <c r="B215" s="619">
        <f t="shared" si="18"/>
        <v>12.079999999999998</v>
      </c>
      <c r="C215" s="546" t="s">
        <v>1029</v>
      </c>
      <c r="D215" s="547">
        <v>130</v>
      </c>
      <c r="E215" s="545" t="s">
        <v>52</v>
      </c>
      <c r="F215" s="516"/>
      <c r="G215" s="544">
        <f t="shared" si="13"/>
        <v>0</v>
      </c>
      <c r="H215" s="592"/>
      <c r="I215" s="645"/>
    </row>
    <row r="216" spans="2:9">
      <c r="B216" s="619">
        <f t="shared" si="18"/>
        <v>12.089999999999998</v>
      </c>
      <c r="C216" s="546" t="s">
        <v>1030</v>
      </c>
      <c r="D216" s="547">
        <v>45</v>
      </c>
      <c r="E216" s="545" t="s">
        <v>52</v>
      </c>
      <c r="F216" s="516"/>
      <c r="G216" s="544">
        <f t="shared" si="13"/>
        <v>0</v>
      </c>
      <c r="H216" s="592"/>
      <c r="I216" s="645"/>
    </row>
    <row r="217" spans="2:9">
      <c r="B217" s="619">
        <f t="shared" si="18"/>
        <v>12.099999999999998</v>
      </c>
      <c r="C217" s="546" t="s">
        <v>1031</v>
      </c>
      <c r="D217" s="547">
        <v>100</v>
      </c>
      <c r="E217" s="545" t="s">
        <v>52</v>
      </c>
      <c r="F217" s="516"/>
      <c r="G217" s="544">
        <f t="shared" si="13"/>
        <v>0</v>
      </c>
      <c r="H217" s="592"/>
      <c r="I217" s="645"/>
    </row>
    <row r="218" spans="2:9">
      <c r="B218" s="619">
        <f t="shared" si="18"/>
        <v>12.109999999999998</v>
      </c>
      <c r="C218" s="546" t="s">
        <v>737</v>
      </c>
      <c r="D218" s="547">
        <v>3</v>
      </c>
      <c r="E218" s="545" t="s">
        <v>13</v>
      </c>
      <c r="F218" s="516"/>
      <c r="G218" s="544">
        <f t="shared" si="13"/>
        <v>0</v>
      </c>
      <c r="H218" s="592"/>
      <c r="I218" s="645"/>
    </row>
    <row r="219" spans="2:9">
      <c r="B219" s="619">
        <f t="shared" si="18"/>
        <v>12.119999999999997</v>
      </c>
      <c r="C219" s="546" t="s">
        <v>738</v>
      </c>
      <c r="D219" s="547">
        <v>3</v>
      </c>
      <c r="E219" s="545" t="s">
        <v>13</v>
      </c>
      <c r="F219" s="516"/>
      <c r="G219" s="544">
        <f t="shared" si="13"/>
        <v>0</v>
      </c>
      <c r="H219" s="592"/>
      <c r="I219" s="645"/>
    </row>
    <row r="220" spans="2:9">
      <c r="B220" s="619">
        <f t="shared" si="18"/>
        <v>12.129999999999997</v>
      </c>
      <c r="C220" s="546" t="s">
        <v>739</v>
      </c>
      <c r="D220" s="547">
        <v>1</v>
      </c>
      <c r="E220" s="545" t="s">
        <v>13</v>
      </c>
      <c r="F220" s="516"/>
      <c r="G220" s="544">
        <f t="shared" ref="G220:G287" si="19">ROUND(D220*F220,2)</f>
        <v>0</v>
      </c>
      <c r="H220" s="592"/>
      <c r="I220" s="645"/>
    </row>
    <row r="221" spans="2:9">
      <c r="B221" s="619">
        <f t="shared" si="18"/>
        <v>12.139999999999997</v>
      </c>
      <c r="C221" s="546" t="s">
        <v>740</v>
      </c>
      <c r="D221" s="547">
        <v>1</v>
      </c>
      <c r="E221" s="545" t="s">
        <v>13</v>
      </c>
      <c r="F221" s="516"/>
      <c r="G221" s="544">
        <f t="shared" si="19"/>
        <v>0</v>
      </c>
      <c r="H221" s="592"/>
      <c r="I221" s="645"/>
    </row>
    <row r="222" spans="2:9">
      <c r="B222" s="619">
        <f t="shared" si="18"/>
        <v>12.149999999999997</v>
      </c>
      <c r="C222" s="548" t="s">
        <v>1121</v>
      </c>
      <c r="D222" s="549">
        <v>1</v>
      </c>
      <c r="E222" s="550" t="s">
        <v>28</v>
      </c>
      <c r="F222" s="516"/>
      <c r="G222" s="544">
        <f t="shared" si="19"/>
        <v>0</v>
      </c>
      <c r="H222" s="592"/>
      <c r="I222" s="645"/>
    </row>
    <row r="223" spans="2:9">
      <c r="B223" s="619">
        <f t="shared" si="18"/>
        <v>12.159999999999997</v>
      </c>
      <c r="C223" s="548" t="s">
        <v>1122</v>
      </c>
      <c r="D223" s="549">
        <v>1</v>
      </c>
      <c r="E223" s="550" t="s">
        <v>28</v>
      </c>
      <c r="F223" s="516"/>
      <c r="G223" s="544">
        <f t="shared" si="19"/>
        <v>0</v>
      </c>
      <c r="H223" s="592"/>
      <c r="I223" s="645"/>
    </row>
    <row r="224" spans="2:9">
      <c r="B224" s="619">
        <f t="shared" si="18"/>
        <v>12.169999999999996</v>
      </c>
      <c r="C224" s="546" t="s">
        <v>443</v>
      </c>
      <c r="D224" s="547">
        <v>1</v>
      </c>
      <c r="E224" s="545" t="s">
        <v>28</v>
      </c>
      <c r="F224" s="516"/>
      <c r="G224" s="544">
        <f t="shared" si="19"/>
        <v>0</v>
      </c>
      <c r="H224" s="592"/>
      <c r="I224" s="645"/>
    </row>
    <row r="225" spans="2:9">
      <c r="B225" s="620"/>
      <c r="C225" s="546"/>
      <c r="D225" s="545"/>
      <c r="E225" s="545"/>
      <c r="F225" s="516"/>
      <c r="G225" s="544">
        <f t="shared" si="19"/>
        <v>0</v>
      </c>
      <c r="H225" s="592">
        <f>SUM(G208:G224)</f>
        <v>0</v>
      </c>
      <c r="I225" s="645"/>
    </row>
    <row r="226" spans="2:9">
      <c r="B226" s="618">
        <f>B207+1</f>
        <v>13</v>
      </c>
      <c r="C226" s="514" t="s">
        <v>1032</v>
      </c>
      <c r="D226" s="545"/>
      <c r="E226" s="545"/>
      <c r="F226" s="516"/>
      <c r="G226" s="544">
        <f t="shared" si="19"/>
        <v>0</v>
      </c>
      <c r="H226" s="592"/>
      <c r="I226" s="645"/>
    </row>
    <row r="227" spans="2:9">
      <c r="B227" s="619">
        <f t="shared" ref="B227:B240" si="20">+B226+0.01</f>
        <v>13.01</v>
      </c>
      <c r="C227" s="546" t="s">
        <v>742</v>
      </c>
      <c r="D227" s="547">
        <v>19</v>
      </c>
      <c r="E227" s="545" t="s">
        <v>13</v>
      </c>
      <c r="F227" s="516"/>
      <c r="G227" s="544">
        <f t="shared" si="19"/>
        <v>0</v>
      </c>
      <c r="H227" s="592"/>
      <c r="I227" s="645"/>
    </row>
    <row r="228" spans="2:9">
      <c r="B228" s="619">
        <f t="shared" si="20"/>
        <v>13.02</v>
      </c>
      <c r="C228" s="546" t="s">
        <v>743</v>
      </c>
      <c r="D228" s="547">
        <v>38</v>
      </c>
      <c r="E228" s="545" t="s">
        <v>13</v>
      </c>
      <c r="F228" s="516"/>
      <c r="G228" s="544">
        <f t="shared" si="19"/>
        <v>0</v>
      </c>
      <c r="H228" s="592"/>
      <c r="I228" s="645"/>
    </row>
    <row r="229" spans="2:9">
      <c r="B229" s="619">
        <f t="shared" si="20"/>
        <v>13.03</v>
      </c>
      <c r="C229" s="546" t="s">
        <v>707</v>
      </c>
      <c r="D229" s="547">
        <v>38</v>
      </c>
      <c r="E229" s="545" t="s">
        <v>13</v>
      </c>
      <c r="F229" s="516"/>
      <c r="G229" s="544">
        <f t="shared" si="19"/>
        <v>0</v>
      </c>
      <c r="H229" s="592"/>
      <c r="I229" s="645"/>
    </row>
    <row r="230" spans="2:9">
      <c r="B230" s="619">
        <f t="shared" si="20"/>
        <v>13.04</v>
      </c>
      <c r="C230" s="546" t="s">
        <v>744</v>
      </c>
      <c r="D230" s="547">
        <v>38</v>
      </c>
      <c r="E230" s="545" t="s">
        <v>13</v>
      </c>
      <c r="F230" s="516"/>
      <c r="G230" s="544">
        <f t="shared" si="19"/>
        <v>0</v>
      </c>
      <c r="H230" s="592"/>
      <c r="I230" s="645"/>
    </row>
    <row r="231" spans="2:9">
      <c r="B231" s="619">
        <f t="shared" si="20"/>
        <v>13.049999999999999</v>
      </c>
      <c r="C231" s="546" t="s">
        <v>745</v>
      </c>
      <c r="D231" s="547">
        <v>38</v>
      </c>
      <c r="E231" s="545" t="s">
        <v>13</v>
      </c>
      <c r="F231" s="516"/>
      <c r="G231" s="544">
        <f t="shared" si="19"/>
        <v>0</v>
      </c>
      <c r="H231" s="592"/>
      <c r="I231" s="645"/>
    </row>
    <row r="232" spans="2:9">
      <c r="B232" s="619">
        <f t="shared" si="20"/>
        <v>13.059999999999999</v>
      </c>
      <c r="C232" s="546" t="s">
        <v>746</v>
      </c>
      <c r="D232" s="547">
        <v>38</v>
      </c>
      <c r="E232" s="545" t="s">
        <v>13</v>
      </c>
      <c r="F232" s="516"/>
      <c r="G232" s="544">
        <f t="shared" si="19"/>
        <v>0</v>
      </c>
      <c r="H232" s="592"/>
      <c r="I232" s="645"/>
    </row>
    <row r="233" spans="2:9">
      <c r="B233" s="619">
        <f t="shared" si="20"/>
        <v>13.069999999999999</v>
      </c>
      <c r="C233" s="546" t="s">
        <v>711</v>
      </c>
      <c r="D233" s="547">
        <v>4</v>
      </c>
      <c r="E233" s="545" t="s">
        <v>13</v>
      </c>
      <c r="F233" s="516"/>
      <c r="G233" s="544">
        <f t="shared" si="19"/>
        <v>0</v>
      </c>
      <c r="H233" s="592"/>
      <c r="I233" s="645"/>
    </row>
    <row r="234" spans="2:9">
      <c r="B234" s="619">
        <f t="shared" si="20"/>
        <v>13.079999999999998</v>
      </c>
      <c r="C234" s="546" t="s">
        <v>747</v>
      </c>
      <c r="D234" s="547">
        <v>1</v>
      </c>
      <c r="E234" s="545" t="s">
        <v>13</v>
      </c>
      <c r="F234" s="516"/>
      <c r="G234" s="544">
        <f t="shared" si="19"/>
        <v>0</v>
      </c>
      <c r="H234" s="592"/>
      <c r="I234" s="645"/>
    </row>
    <row r="235" spans="2:9">
      <c r="B235" s="619">
        <f t="shared" si="20"/>
        <v>13.089999999999998</v>
      </c>
      <c r="C235" s="546" t="s">
        <v>748</v>
      </c>
      <c r="D235" s="547">
        <v>3</v>
      </c>
      <c r="E235" s="545" t="s">
        <v>25</v>
      </c>
      <c r="F235" s="516"/>
      <c r="G235" s="544">
        <f t="shared" si="19"/>
        <v>0</v>
      </c>
      <c r="H235" s="592"/>
      <c r="I235" s="645"/>
    </row>
    <row r="236" spans="2:9">
      <c r="B236" s="619">
        <f t="shared" si="20"/>
        <v>13.099999999999998</v>
      </c>
      <c r="C236" s="546" t="s">
        <v>1033</v>
      </c>
      <c r="D236" s="547">
        <v>1</v>
      </c>
      <c r="E236" s="545" t="s">
        <v>13</v>
      </c>
      <c r="F236" s="516"/>
      <c r="G236" s="544">
        <f t="shared" si="19"/>
        <v>0</v>
      </c>
      <c r="H236" s="592"/>
      <c r="I236" s="645"/>
    </row>
    <row r="237" spans="2:9">
      <c r="B237" s="619">
        <f t="shared" si="20"/>
        <v>13.109999999999998</v>
      </c>
      <c r="C237" s="546" t="s">
        <v>1041</v>
      </c>
      <c r="D237" s="547">
        <v>6</v>
      </c>
      <c r="E237" s="545" t="s">
        <v>13</v>
      </c>
      <c r="F237" s="516"/>
      <c r="G237" s="544">
        <f t="shared" si="19"/>
        <v>0</v>
      </c>
      <c r="H237" s="592"/>
      <c r="I237" s="645"/>
    </row>
    <row r="238" spans="2:9">
      <c r="B238" s="619">
        <f t="shared" si="20"/>
        <v>13.119999999999997</v>
      </c>
      <c r="C238" s="546" t="s">
        <v>1034</v>
      </c>
      <c r="D238" s="547">
        <v>3</v>
      </c>
      <c r="E238" s="545" t="s">
        <v>13</v>
      </c>
      <c r="F238" s="516"/>
      <c r="G238" s="544">
        <f t="shared" si="19"/>
        <v>0</v>
      </c>
      <c r="H238" s="592"/>
      <c r="I238" s="645"/>
    </row>
    <row r="239" spans="2:9">
      <c r="B239" s="619">
        <f t="shared" si="20"/>
        <v>13.129999999999997</v>
      </c>
      <c r="C239" s="546" t="s">
        <v>1042</v>
      </c>
      <c r="D239" s="547">
        <v>1</v>
      </c>
      <c r="E239" s="545" t="s">
        <v>13</v>
      </c>
      <c r="F239" s="516"/>
      <c r="G239" s="544">
        <f t="shared" si="19"/>
        <v>0</v>
      </c>
      <c r="H239" s="592"/>
      <c r="I239" s="645"/>
    </row>
    <row r="240" spans="2:9">
      <c r="B240" s="619">
        <f t="shared" si="20"/>
        <v>13.139999999999997</v>
      </c>
      <c r="C240" s="546" t="s">
        <v>443</v>
      </c>
      <c r="D240" s="547">
        <v>1</v>
      </c>
      <c r="E240" s="545" t="s">
        <v>28</v>
      </c>
      <c r="F240" s="516"/>
      <c r="G240" s="544">
        <f t="shared" si="19"/>
        <v>0</v>
      </c>
      <c r="H240" s="592"/>
      <c r="I240" s="645"/>
    </row>
    <row r="241" spans="2:9">
      <c r="B241" s="620"/>
      <c r="C241" s="546"/>
      <c r="D241" s="545"/>
      <c r="E241" s="545"/>
      <c r="F241" s="516"/>
      <c r="G241" s="544"/>
      <c r="H241" s="592">
        <f>SUM(G227:G240)</f>
        <v>0</v>
      </c>
      <c r="I241" s="645"/>
    </row>
    <row r="242" spans="2:9">
      <c r="B242" s="618">
        <f>B226+1</f>
        <v>14</v>
      </c>
      <c r="C242" s="514" t="s">
        <v>1035</v>
      </c>
      <c r="D242" s="545"/>
      <c r="E242" s="545"/>
      <c r="F242" s="516"/>
      <c r="G242" s="544"/>
      <c r="H242" s="592"/>
      <c r="I242" s="645"/>
    </row>
    <row r="243" spans="2:9">
      <c r="B243" s="619">
        <f t="shared" ref="B243:B250" si="21">+B242+0.01</f>
        <v>14.01</v>
      </c>
      <c r="C243" s="546" t="s">
        <v>752</v>
      </c>
      <c r="D243" s="547">
        <v>250</v>
      </c>
      <c r="E243" s="545" t="s">
        <v>52</v>
      </c>
      <c r="F243" s="516"/>
      <c r="G243" s="544">
        <f t="shared" si="19"/>
        <v>0</v>
      </c>
      <c r="H243" s="592"/>
      <c r="I243" s="645"/>
    </row>
    <row r="244" spans="2:9">
      <c r="B244" s="619">
        <f t="shared" si="21"/>
        <v>14.02</v>
      </c>
      <c r="C244" s="546" t="s">
        <v>753</v>
      </c>
      <c r="D244" s="547">
        <v>250</v>
      </c>
      <c r="E244" s="545" t="s">
        <v>52</v>
      </c>
      <c r="F244" s="516"/>
      <c r="G244" s="544">
        <f t="shared" si="19"/>
        <v>0</v>
      </c>
      <c r="H244" s="592"/>
      <c r="I244" s="645"/>
    </row>
    <row r="245" spans="2:9">
      <c r="B245" s="619">
        <f t="shared" si="21"/>
        <v>14.03</v>
      </c>
      <c r="C245" s="546" t="s">
        <v>700</v>
      </c>
      <c r="D245" s="547">
        <v>200</v>
      </c>
      <c r="E245" s="545" t="s">
        <v>52</v>
      </c>
      <c r="F245" s="516"/>
      <c r="G245" s="544">
        <f t="shared" si="19"/>
        <v>0</v>
      </c>
      <c r="H245" s="592"/>
      <c r="I245" s="645"/>
    </row>
    <row r="246" spans="2:9">
      <c r="B246" s="619">
        <f t="shared" si="21"/>
        <v>14.04</v>
      </c>
      <c r="C246" s="546" t="s">
        <v>754</v>
      </c>
      <c r="D246" s="547">
        <v>110</v>
      </c>
      <c r="E246" s="545" t="s">
        <v>13</v>
      </c>
      <c r="F246" s="516"/>
      <c r="G246" s="544">
        <f t="shared" si="19"/>
        <v>0</v>
      </c>
      <c r="H246" s="592"/>
      <c r="I246" s="645"/>
    </row>
    <row r="247" spans="2:9">
      <c r="B247" s="619">
        <f t="shared" si="21"/>
        <v>14.049999999999999</v>
      </c>
      <c r="C247" s="546" t="s">
        <v>755</v>
      </c>
      <c r="D247" s="547">
        <v>8</v>
      </c>
      <c r="E247" s="545" t="s">
        <v>13</v>
      </c>
      <c r="F247" s="516"/>
      <c r="G247" s="544">
        <f t="shared" si="19"/>
        <v>0</v>
      </c>
      <c r="H247" s="592"/>
      <c r="I247" s="645"/>
    </row>
    <row r="248" spans="2:9">
      <c r="B248" s="619">
        <f t="shared" si="21"/>
        <v>14.059999999999999</v>
      </c>
      <c r="C248" s="546" t="s">
        <v>756</v>
      </c>
      <c r="D248" s="547">
        <v>8</v>
      </c>
      <c r="E248" s="545" t="s">
        <v>13</v>
      </c>
      <c r="F248" s="516"/>
      <c r="G248" s="544">
        <f t="shared" si="19"/>
        <v>0</v>
      </c>
      <c r="H248" s="592"/>
      <c r="I248" s="645"/>
    </row>
    <row r="249" spans="2:9">
      <c r="B249" s="619">
        <f t="shared" si="21"/>
        <v>14.069999999999999</v>
      </c>
      <c r="C249" s="546" t="s">
        <v>757</v>
      </c>
      <c r="D249" s="547">
        <v>8</v>
      </c>
      <c r="E249" s="545" t="s">
        <v>13</v>
      </c>
      <c r="F249" s="516"/>
      <c r="G249" s="544">
        <f t="shared" si="19"/>
        <v>0</v>
      </c>
      <c r="H249" s="592"/>
      <c r="I249" s="645"/>
    </row>
    <row r="250" spans="2:9">
      <c r="B250" s="619">
        <f t="shared" si="21"/>
        <v>14.079999999999998</v>
      </c>
      <c r="C250" s="546" t="s">
        <v>471</v>
      </c>
      <c r="D250" s="547">
        <v>1</v>
      </c>
      <c r="E250" s="545" t="s">
        <v>28</v>
      </c>
      <c r="F250" s="516"/>
      <c r="G250" s="544">
        <f t="shared" si="19"/>
        <v>0</v>
      </c>
      <c r="H250" s="592"/>
      <c r="I250" s="645"/>
    </row>
    <row r="251" spans="2:9">
      <c r="B251" s="620"/>
      <c r="C251" s="546"/>
      <c r="D251" s="545"/>
      <c r="E251" s="545"/>
      <c r="F251" s="516"/>
      <c r="G251" s="544">
        <f t="shared" si="19"/>
        <v>0</v>
      </c>
      <c r="H251" s="592">
        <f>SUM(G243:G250)</f>
        <v>0</v>
      </c>
      <c r="I251" s="645"/>
    </row>
    <row r="252" spans="2:9">
      <c r="B252" s="618">
        <f>B242+1</f>
        <v>15</v>
      </c>
      <c r="C252" s="514" t="s">
        <v>1036</v>
      </c>
      <c r="D252" s="545"/>
      <c r="E252" s="545"/>
      <c r="F252" s="516"/>
      <c r="G252" s="544">
        <f t="shared" si="19"/>
        <v>0</v>
      </c>
      <c r="H252" s="592"/>
      <c r="I252" s="645"/>
    </row>
    <row r="253" spans="2:9">
      <c r="B253" s="619">
        <f t="shared" ref="B253:B260" si="22">+B252+0.01</f>
        <v>15.01</v>
      </c>
      <c r="C253" s="546" t="s">
        <v>1037</v>
      </c>
      <c r="D253" s="547">
        <v>10</v>
      </c>
      <c r="E253" s="545" t="s">
        <v>13</v>
      </c>
      <c r="F253" s="516"/>
      <c r="G253" s="544">
        <f t="shared" si="19"/>
        <v>0</v>
      </c>
      <c r="H253" s="592"/>
      <c r="I253" s="645"/>
    </row>
    <row r="254" spans="2:9">
      <c r="B254" s="619">
        <f t="shared" si="22"/>
        <v>15.02</v>
      </c>
      <c r="C254" s="546" t="s">
        <v>1020</v>
      </c>
      <c r="D254" s="547">
        <v>10</v>
      </c>
      <c r="E254" s="545" t="s">
        <v>13</v>
      </c>
      <c r="F254" s="516"/>
      <c r="G254" s="544">
        <f t="shared" si="19"/>
        <v>0</v>
      </c>
      <c r="H254" s="592"/>
      <c r="I254" s="645"/>
    </row>
    <row r="255" spans="2:9">
      <c r="B255" s="619">
        <f t="shared" si="22"/>
        <v>15.03</v>
      </c>
      <c r="C255" s="546" t="s">
        <v>1021</v>
      </c>
      <c r="D255" s="547">
        <v>12</v>
      </c>
      <c r="E255" s="545" t="s">
        <v>13</v>
      </c>
      <c r="F255" s="516"/>
      <c r="G255" s="544">
        <f t="shared" si="19"/>
        <v>0</v>
      </c>
      <c r="H255" s="592"/>
      <c r="I255" s="645"/>
    </row>
    <row r="256" spans="2:9">
      <c r="B256" s="619">
        <f t="shared" si="22"/>
        <v>15.04</v>
      </c>
      <c r="C256" s="546" t="s">
        <v>45</v>
      </c>
      <c r="D256" s="547">
        <v>0.25</v>
      </c>
      <c r="E256" s="545" t="s">
        <v>25</v>
      </c>
      <c r="F256" s="516"/>
      <c r="G256" s="544">
        <f t="shared" si="19"/>
        <v>0</v>
      </c>
      <c r="H256" s="592"/>
      <c r="I256" s="645"/>
    </row>
    <row r="257" spans="2:9">
      <c r="B257" s="619">
        <f t="shared" si="22"/>
        <v>15.049999999999999</v>
      </c>
      <c r="C257" s="546" t="s">
        <v>762</v>
      </c>
      <c r="D257" s="547">
        <v>192</v>
      </c>
      <c r="E257" s="545" t="s">
        <v>52</v>
      </c>
      <c r="F257" s="516"/>
      <c r="G257" s="544">
        <f t="shared" si="19"/>
        <v>0</v>
      </c>
      <c r="H257" s="592"/>
      <c r="I257" s="645"/>
    </row>
    <row r="258" spans="2:9">
      <c r="B258" s="619">
        <f t="shared" si="22"/>
        <v>15.059999999999999</v>
      </c>
      <c r="C258" s="546" t="s">
        <v>763</v>
      </c>
      <c r="D258" s="547">
        <v>24</v>
      </c>
      <c r="E258" s="545" t="s">
        <v>13</v>
      </c>
      <c r="F258" s="516"/>
      <c r="G258" s="544">
        <f t="shared" si="19"/>
        <v>0</v>
      </c>
      <c r="H258" s="592"/>
      <c r="I258" s="645"/>
    </row>
    <row r="259" spans="2:9">
      <c r="B259" s="619">
        <f t="shared" si="22"/>
        <v>15.069999999999999</v>
      </c>
      <c r="C259" s="546" t="s">
        <v>764</v>
      </c>
      <c r="D259" s="547">
        <v>24</v>
      </c>
      <c r="E259" s="545" t="s">
        <v>13</v>
      </c>
      <c r="F259" s="516"/>
      <c r="G259" s="544">
        <f t="shared" si="19"/>
        <v>0</v>
      </c>
      <c r="H259" s="592"/>
      <c r="I259" s="645"/>
    </row>
    <row r="260" spans="2:9">
      <c r="B260" s="619">
        <f t="shared" si="22"/>
        <v>15.079999999999998</v>
      </c>
      <c r="C260" s="546" t="s">
        <v>471</v>
      </c>
      <c r="D260" s="547">
        <v>1</v>
      </c>
      <c r="E260" s="545" t="s">
        <v>28</v>
      </c>
      <c r="F260" s="516"/>
      <c r="G260" s="544">
        <f t="shared" si="19"/>
        <v>0</v>
      </c>
      <c r="H260" s="592"/>
      <c r="I260" s="645"/>
    </row>
    <row r="261" spans="2:9">
      <c r="B261" s="620"/>
      <c r="C261" s="546"/>
      <c r="D261" s="545"/>
      <c r="E261" s="545"/>
      <c r="F261" s="516"/>
      <c r="G261" s="544">
        <f t="shared" si="19"/>
        <v>0</v>
      </c>
      <c r="H261" s="592">
        <f>SUM(G253:G260)</f>
        <v>0</v>
      </c>
      <c r="I261" s="645"/>
    </row>
    <row r="262" spans="2:9">
      <c r="B262" s="618">
        <f>B252+1</f>
        <v>16</v>
      </c>
      <c r="C262" s="514" t="s">
        <v>1043</v>
      </c>
      <c r="D262" s="545"/>
      <c r="E262" s="545"/>
      <c r="F262" s="516"/>
      <c r="G262" s="544">
        <f t="shared" si="19"/>
        <v>0</v>
      </c>
      <c r="H262" s="592"/>
      <c r="I262" s="645"/>
    </row>
    <row r="263" spans="2:9">
      <c r="B263" s="603">
        <f t="shared" ref="B263:B275" si="23">+B262+0.01</f>
        <v>16.010000000000002</v>
      </c>
      <c r="C263" s="536" t="s">
        <v>1693</v>
      </c>
      <c r="D263" s="513">
        <v>1</v>
      </c>
      <c r="E263" s="526" t="s">
        <v>13</v>
      </c>
      <c r="F263" s="516"/>
      <c r="G263" s="513">
        <f t="shared" si="19"/>
        <v>0</v>
      </c>
      <c r="H263" s="592"/>
      <c r="I263" s="645"/>
    </row>
    <row r="264" spans="2:9">
      <c r="B264" s="619">
        <f t="shared" si="23"/>
        <v>16.020000000000003</v>
      </c>
      <c r="C264" s="546" t="s">
        <v>723</v>
      </c>
      <c r="D264" s="547">
        <v>1</v>
      </c>
      <c r="E264" s="545" t="s">
        <v>13</v>
      </c>
      <c r="F264" s="516"/>
      <c r="G264" s="544">
        <f t="shared" si="19"/>
        <v>0</v>
      </c>
      <c r="H264" s="592"/>
      <c r="I264" s="645"/>
    </row>
    <row r="265" spans="2:9">
      <c r="B265" s="619">
        <f t="shared" si="23"/>
        <v>16.030000000000005</v>
      </c>
      <c r="C265" s="546" t="s">
        <v>774</v>
      </c>
      <c r="D265" s="547">
        <v>1</v>
      </c>
      <c r="E265" s="545" t="s">
        <v>13</v>
      </c>
      <c r="F265" s="516"/>
      <c r="G265" s="544">
        <f t="shared" si="19"/>
        <v>0</v>
      </c>
      <c r="H265" s="592"/>
      <c r="I265" s="645"/>
    </row>
    <row r="266" spans="2:9">
      <c r="B266" s="619">
        <f t="shared" si="23"/>
        <v>16.040000000000006</v>
      </c>
      <c r="C266" s="546" t="s">
        <v>775</v>
      </c>
      <c r="D266" s="547">
        <v>4</v>
      </c>
      <c r="E266" s="545" t="s">
        <v>13</v>
      </c>
      <c r="F266" s="516"/>
      <c r="G266" s="544">
        <f t="shared" si="19"/>
        <v>0</v>
      </c>
      <c r="H266" s="592"/>
      <c r="I266" s="645"/>
    </row>
    <row r="267" spans="2:9">
      <c r="B267" s="619">
        <f t="shared" si="23"/>
        <v>16.050000000000008</v>
      </c>
      <c r="C267" s="546" t="s">
        <v>724</v>
      </c>
      <c r="D267" s="547">
        <v>2</v>
      </c>
      <c r="E267" s="545" t="s">
        <v>13</v>
      </c>
      <c r="F267" s="516"/>
      <c r="G267" s="544">
        <f t="shared" si="19"/>
        <v>0</v>
      </c>
      <c r="H267" s="592"/>
      <c r="I267" s="645"/>
    </row>
    <row r="268" spans="2:9">
      <c r="B268" s="619">
        <f t="shared" si="23"/>
        <v>16.060000000000009</v>
      </c>
      <c r="C268" s="546" t="s">
        <v>776</v>
      </c>
      <c r="D268" s="547">
        <v>2</v>
      </c>
      <c r="E268" s="545" t="s">
        <v>13</v>
      </c>
      <c r="F268" s="516"/>
      <c r="G268" s="544">
        <f t="shared" si="19"/>
        <v>0</v>
      </c>
      <c r="H268" s="592"/>
      <c r="I268" s="645"/>
    </row>
    <row r="269" spans="2:9">
      <c r="B269" s="619">
        <f t="shared" si="23"/>
        <v>16.070000000000011</v>
      </c>
      <c r="C269" s="546" t="s">
        <v>777</v>
      </c>
      <c r="D269" s="547">
        <v>2</v>
      </c>
      <c r="E269" s="545" t="s">
        <v>13</v>
      </c>
      <c r="F269" s="516"/>
      <c r="G269" s="544">
        <f t="shared" si="19"/>
        <v>0</v>
      </c>
      <c r="H269" s="592"/>
      <c r="I269" s="645"/>
    </row>
    <row r="270" spans="2:9">
      <c r="B270" s="619">
        <f t="shared" si="23"/>
        <v>16.080000000000013</v>
      </c>
      <c r="C270" s="546" t="s">
        <v>769</v>
      </c>
      <c r="D270" s="547">
        <v>1</v>
      </c>
      <c r="E270" s="545" t="s">
        <v>13</v>
      </c>
      <c r="F270" s="516"/>
      <c r="G270" s="544">
        <f t="shared" si="19"/>
        <v>0</v>
      </c>
      <c r="H270" s="592"/>
      <c r="I270" s="645"/>
    </row>
    <row r="271" spans="2:9">
      <c r="B271" s="619">
        <f t="shared" si="23"/>
        <v>16.090000000000014</v>
      </c>
      <c r="C271" s="546" t="s">
        <v>725</v>
      </c>
      <c r="D271" s="547">
        <v>12</v>
      </c>
      <c r="E271" s="545" t="s">
        <v>13</v>
      </c>
      <c r="F271" s="516"/>
      <c r="G271" s="544">
        <f t="shared" si="19"/>
        <v>0</v>
      </c>
      <c r="H271" s="592"/>
      <c r="I271" s="645"/>
    </row>
    <row r="272" spans="2:9">
      <c r="B272" s="619">
        <f t="shared" si="23"/>
        <v>16.100000000000016</v>
      </c>
      <c r="C272" s="546" t="s">
        <v>778</v>
      </c>
      <c r="D272" s="547">
        <v>1</v>
      </c>
      <c r="E272" s="545" t="s">
        <v>13</v>
      </c>
      <c r="F272" s="516"/>
      <c r="G272" s="544">
        <f t="shared" si="19"/>
        <v>0</v>
      </c>
      <c r="H272" s="592"/>
      <c r="I272" s="645"/>
    </row>
    <row r="273" spans="2:9">
      <c r="B273" s="619">
        <f t="shared" si="23"/>
        <v>16.110000000000017</v>
      </c>
      <c r="C273" s="548" t="s">
        <v>1122</v>
      </c>
      <c r="D273" s="549">
        <v>12</v>
      </c>
      <c r="E273" s="550" t="s">
        <v>13</v>
      </c>
      <c r="F273" s="516"/>
      <c r="G273" s="544">
        <f t="shared" si="19"/>
        <v>0</v>
      </c>
      <c r="H273" s="592"/>
      <c r="I273" s="645"/>
    </row>
    <row r="274" spans="2:9">
      <c r="B274" s="619">
        <f t="shared" si="23"/>
        <v>16.120000000000019</v>
      </c>
      <c r="C274" s="548" t="s">
        <v>1792</v>
      </c>
      <c r="D274" s="549">
        <v>1</v>
      </c>
      <c r="E274" s="545" t="s">
        <v>28</v>
      </c>
      <c r="F274" s="516"/>
      <c r="G274" s="544">
        <f t="shared" si="19"/>
        <v>0</v>
      </c>
      <c r="H274" s="592"/>
      <c r="I274" s="645"/>
    </row>
    <row r="275" spans="2:9">
      <c r="B275" s="619">
        <f t="shared" si="23"/>
        <v>16.13000000000002</v>
      </c>
      <c r="C275" s="546" t="s">
        <v>443</v>
      </c>
      <c r="D275" s="547">
        <v>1</v>
      </c>
      <c r="E275" s="545" t="s">
        <v>28</v>
      </c>
      <c r="F275" s="516"/>
      <c r="G275" s="544">
        <f t="shared" si="19"/>
        <v>0</v>
      </c>
      <c r="H275" s="592"/>
      <c r="I275" s="645"/>
    </row>
    <row r="276" spans="2:9">
      <c r="B276" s="620"/>
      <c r="C276" s="546"/>
      <c r="D276" s="545"/>
      <c r="E276" s="545"/>
      <c r="F276" s="516"/>
      <c r="G276" s="544">
        <f t="shared" si="19"/>
        <v>0</v>
      </c>
      <c r="H276" s="592">
        <f>SUM(G263:G275)</f>
        <v>0</v>
      </c>
      <c r="I276" s="645"/>
    </row>
    <row r="277" spans="2:9">
      <c r="B277" s="618">
        <f>B262+1</f>
        <v>17</v>
      </c>
      <c r="C277" s="552" t="s">
        <v>1023</v>
      </c>
      <c r="D277" s="545"/>
      <c r="E277" s="545"/>
      <c r="F277" s="516"/>
      <c r="G277" s="544">
        <f t="shared" si="19"/>
        <v>0</v>
      </c>
      <c r="H277" s="592"/>
      <c r="I277" s="645"/>
    </row>
    <row r="278" spans="2:9">
      <c r="B278" s="619">
        <f t="shared" ref="B278:B293" si="24">+B277+0.01</f>
        <v>17.010000000000002</v>
      </c>
      <c r="C278" s="553" t="s">
        <v>712</v>
      </c>
      <c r="D278" s="547">
        <v>3</v>
      </c>
      <c r="E278" s="545" t="s">
        <v>31</v>
      </c>
      <c r="F278" s="516"/>
      <c r="G278" s="544">
        <f t="shared" si="19"/>
        <v>0</v>
      </c>
      <c r="H278" s="592"/>
      <c r="I278" s="645"/>
    </row>
    <row r="279" spans="2:9">
      <c r="B279" s="619">
        <f t="shared" si="24"/>
        <v>17.020000000000003</v>
      </c>
      <c r="C279" s="553" t="s">
        <v>1024</v>
      </c>
      <c r="D279" s="547">
        <v>50</v>
      </c>
      <c r="E279" s="545" t="s">
        <v>52</v>
      </c>
      <c r="F279" s="516"/>
      <c r="G279" s="544">
        <f t="shared" si="19"/>
        <v>0</v>
      </c>
      <c r="H279" s="592"/>
      <c r="I279" s="645"/>
    </row>
    <row r="280" spans="2:9">
      <c r="B280" s="619">
        <f t="shared" si="24"/>
        <v>17.030000000000005</v>
      </c>
      <c r="C280" s="553" t="s">
        <v>1025</v>
      </c>
      <c r="D280" s="547">
        <v>5</v>
      </c>
      <c r="E280" s="545" t="s">
        <v>52</v>
      </c>
      <c r="F280" s="516"/>
      <c r="G280" s="544">
        <f t="shared" si="19"/>
        <v>0</v>
      </c>
      <c r="H280" s="592"/>
      <c r="I280" s="645"/>
    </row>
    <row r="281" spans="2:9">
      <c r="B281" s="619">
        <f t="shared" si="24"/>
        <v>17.040000000000006</v>
      </c>
      <c r="C281" s="553" t="s">
        <v>1027</v>
      </c>
      <c r="D281" s="547">
        <v>40</v>
      </c>
      <c r="E281" s="545" t="s">
        <v>52</v>
      </c>
      <c r="F281" s="516"/>
      <c r="G281" s="544">
        <f t="shared" si="19"/>
        <v>0</v>
      </c>
      <c r="H281" s="592"/>
      <c r="I281" s="645"/>
    </row>
    <row r="282" spans="2:9">
      <c r="B282" s="619">
        <f t="shared" si="24"/>
        <v>17.050000000000008</v>
      </c>
      <c r="C282" s="553" t="s">
        <v>1028</v>
      </c>
      <c r="D282" s="547">
        <v>80</v>
      </c>
      <c r="E282" s="545" t="s">
        <v>52</v>
      </c>
      <c r="F282" s="516"/>
      <c r="G282" s="544">
        <f t="shared" si="19"/>
        <v>0</v>
      </c>
      <c r="H282" s="592"/>
      <c r="I282" s="645"/>
    </row>
    <row r="283" spans="2:9">
      <c r="B283" s="619">
        <f t="shared" si="24"/>
        <v>17.060000000000009</v>
      </c>
      <c r="C283" s="553" t="s">
        <v>1029</v>
      </c>
      <c r="D283" s="547">
        <v>75</v>
      </c>
      <c r="E283" s="545" t="s">
        <v>52</v>
      </c>
      <c r="F283" s="516"/>
      <c r="G283" s="544">
        <f t="shared" si="19"/>
        <v>0</v>
      </c>
      <c r="H283" s="592"/>
      <c r="I283" s="645"/>
    </row>
    <row r="284" spans="2:9">
      <c r="B284" s="619">
        <f t="shared" si="24"/>
        <v>17.070000000000011</v>
      </c>
      <c r="C284" s="553" t="s">
        <v>1030</v>
      </c>
      <c r="D284" s="547">
        <v>50</v>
      </c>
      <c r="E284" s="545" t="s">
        <v>52</v>
      </c>
      <c r="F284" s="516"/>
      <c r="G284" s="544">
        <f t="shared" si="19"/>
        <v>0</v>
      </c>
      <c r="H284" s="592"/>
      <c r="I284" s="645"/>
    </row>
    <row r="285" spans="2:9">
      <c r="B285" s="619">
        <f t="shared" si="24"/>
        <v>17.080000000000013</v>
      </c>
      <c r="C285" s="553" t="s">
        <v>1031</v>
      </c>
      <c r="D285" s="547">
        <v>110</v>
      </c>
      <c r="E285" s="545" t="s">
        <v>52</v>
      </c>
      <c r="F285" s="516"/>
      <c r="G285" s="544">
        <f t="shared" si="19"/>
        <v>0</v>
      </c>
      <c r="H285" s="592"/>
      <c r="I285" s="645"/>
    </row>
    <row r="286" spans="2:9">
      <c r="B286" s="619">
        <f t="shared" si="24"/>
        <v>17.090000000000014</v>
      </c>
      <c r="C286" s="553" t="s">
        <v>1044</v>
      </c>
      <c r="D286" s="547">
        <v>20</v>
      </c>
      <c r="E286" s="545" t="s">
        <v>52</v>
      </c>
      <c r="F286" s="516"/>
      <c r="G286" s="544">
        <f t="shared" si="19"/>
        <v>0</v>
      </c>
      <c r="H286" s="592"/>
      <c r="I286" s="645"/>
    </row>
    <row r="287" spans="2:9">
      <c r="B287" s="619">
        <f t="shared" si="24"/>
        <v>17.100000000000016</v>
      </c>
      <c r="C287" s="553" t="s">
        <v>736</v>
      </c>
      <c r="D287" s="547">
        <v>1</v>
      </c>
      <c r="E287" s="545" t="s">
        <v>13</v>
      </c>
      <c r="F287" s="516"/>
      <c r="G287" s="544">
        <f t="shared" si="19"/>
        <v>0</v>
      </c>
      <c r="H287" s="592"/>
      <c r="I287" s="645"/>
    </row>
    <row r="288" spans="2:9">
      <c r="B288" s="619">
        <f t="shared" si="24"/>
        <v>17.110000000000017</v>
      </c>
      <c r="C288" s="553" t="s">
        <v>738</v>
      </c>
      <c r="D288" s="547">
        <v>4</v>
      </c>
      <c r="E288" s="545" t="s">
        <v>13</v>
      </c>
      <c r="F288" s="516"/>
      <c r="G288" s="544">
        <f t="shared" ref="G288:G356" si="25">ROUND(D288*F288,2)</f>
        <v>0</v>
      </c>
      <c r="H288" s="592"/>
      <c r="I288" s="645"/>
    </row>
    <row r="289" spans="2:9">
      <c r="B289" s="619">
        <f t="shared" si="24"/>
        <v>17.120000000000019</v>
      </c>
      <c r="C289" s="553" t="s">
        <v>739</v>
      </c>
      <c r="D289" s="547">
        <v>3</v>
      </c>
      <c r="E289" s="545" t="s">
        <v>13</v>
      </c>
      <c r="F289" s="516"/>
      <c r="G289" s="544">
        <f t="shared" si="25"/>
        <v>0</v>
      </c>
      <c r="H289" s="592"/>
      <c r="I289" s="645"/>
    </row>
    <row r="290" spans="2:9">
      <c r="B290" s="619">
        <f t="shared" si="24"/>
        <v>17.13000000000002</v>
      </c>
      <c r="C290" s="553" t="s">
        <v>740</v>
      </c>
      <c r="D290" s="547">
        <v>1</v>
      </c>
      <c r="E290" s="545" t="s">
        <v>13</v>
      </c>
      <c r="F290" s="516"/>
      <c r="G290" s="544">
        <f t="shared" si="25"/>
        <v>0</v>
      </c>
      <c r="H290" s="592"/>
      <c r="I290" s="645"/>
    </row>
    <row r="291" spans="2:9">
      <c r="B291" s="619">
        <f t="shared" si="24"/>
        <v>17.140000000000022</v>
      </c>
      <c r="C291" s="548" t="s">
        <v>1121</v>
      </c>
      <c r="D291" s="549">
        <v>1</v>
      </c>
      <c r="E291" s="550" t="s">
        <v>28</v>
      </c>
      <c r="F291" s="516"/>
      <c r="G291" s="544">
        <f t="shared" si="25"/>
        <v>0</v>
      </c>
      <c r="H291" s="592"/>
      <c r="I291" s="645"/>
    </row>
    <row r="292" spans="2:9">
      <c r="B292" s="619">
        <f t="shared" si="24"/>
        <v>17.150000000000023</v>
      </c>
      <c r="C292" s="548" t="s">
        <v>1122</v>
      </c>
      <c r="D292" s="549">
        <v>1</v>
      </c>
      <c r="E292" s="550" t="s">
        <v>28</v>
      </c>
      <c r="F292" s="516"/>
      <c r="G292" s="544">
        <f t="shared" si="25"/>
        <v>0</v>
      </c>
      <c r="H292" s="592"/>
      <c r="I292" s="645"/>
    </row>
    <row r="293" spans="2:9">
      <c r="B293" s="619">
        <f t="shared" si="24"/>
        <v>17.160000000000025</v>
      </c>
      <c r="C293" s="553" t="s">
        <v>443</v>
      </c>
      <c r="D293" s="547">
        <v>1</v>
      </c>
      <c r="E293" s="545" t="s">
        <v>28</v>
      </c>
      <c r="F293" s="516"/>
      <c r="G293" s="544">
        <f t="shared" si="25"/>
        <v>0</v>
      </c>
      <c r="H293" s="592"/>
      <c r="I293" s="645"/>
    </row>
    <row r="294" spans="2:9">
      <c r="B294" s="620"/>
      <c r="C294" s="553"/>
      <c r="D294" s="545"/>
      <c r="E294" s="545"/>
      <c r="F294" s="516"/>
      <c r="G294" s="544">
        <f t="shared" si="25"/>
        <v>0</v>
      </c>
      <c r="H294" s="592">
        <f>SUM(G278:G293)</f>
        <v>0</v>
      </c>
      <c r="I294" s="645"/>
    </row>
    <row r="295" spans="2:9">
      <c r="B295" s="618">
        <f>B277+1</f>
        <v>18</v>
      </c>
      <c r="C295" s="552" t="s">
        <v>1032</v>
      </c>
      <c r="D295" s="545"/>
      <c r="E295" s="545"/>
      <c r="F295" s="516"/>
      <c r="G295" s="544">
        <f t="shared" si="25"/>
        <v>0</v>
      </c>
      <c r="H295" s="592"/>
      <c r="I295" s="645"/>
    </row>
    <row r="296" spans="2:9">
      <c r="B296" s="619">
        <f t="shared" ref="B296:B311" si="26">+B295+0.01</f>
        <v>18.010000000000002</v>
      </c>
      <c r="C296" s="553" t="s">
        <v>742</v>
      </c>
      <c r="D296" s="547">
        <v>48</v>
      </c>
      <c r="E296" s="545" t="s">
        <v>13</v>
      </c>
      <c r="F296" s="516"/>
      <c r="G296" s="544">
        <f t="shared" si="25"/>
        <v>0</v>
      </c>
      <c r="H296" s="592"/>
      <c r="I296" s="645"/>
    </row>
    <row r="297" spans="2:9">
      <c r="B297" s="619">
        <f t="shared" si="26"/>
        <v>18.020000000000003</v>
      </c>
      <c r="C297" s="553" t="s">
        <v>743</v>
      </c>
      <c r="D297" s="547">
        <v>95</v>
      </c>
      <c r="E297" s="545" t="s">
        <v>13</v>
      </c>
      <c r="F297" s="516"/>
      <c r="G297" s="544">
        <f t="shared" si="25"/>
        <v>0</v>
      </c>
      <c r="H297" s="592"/>
      <c r="I297" s="645"/>
    </row>
    <row r="298" spans="2:9">
      <c r="B298" s="619">
        <f t="shared" si="26"/>
        <v>18.030000000000005</v>
      </c>
      <c r="C298" s="553" t="s">
        <v>707</v>
      </c>
      <c r="D298" s="547">
        <v>95</v>
      </c>
      <c r="E298" s="545" t="s">
        <v>13</v>
      </c>
      <c r="F298" s="516"/>
      <c r="G298" s="544">
        <f t="shared" si="25"/>
        <v>0</v>
      </c>
      <c r="H298" s="592"/>
      <c r="I298" s="645"/>
    </row>
    <row r="299" spans="2:9">
      <c r="B299" s="619">
        <f t="shared" si="26"/>
        <v>18.040000000000006</v>
      </c>
      <c r="C299" s="553" t="s">
        <v>744</v>
      </c>
      <c r="D299" s="547">
        <v>95</v>
      </c>
      <c r="E299" s="545" t="s">
        <v>13</v>
      </c>
      <c r="F299" s="516"/>
      <c r="G299" s="544">
        <f t="shared" si="25"/>
        <v>0</v>
      </c>
      <c r="H299" s="592"/>
      <c r="I299" s="645"/>
    </row>
    <row r="300" spans="2:9">
      <c r="B300" s="619">
        <f t="shared" si="26"/>
        <v>18.050000000000008</v>
      </c>
      <c r="C300" s="553" t="s">
        <v>745</v>
      </c>
      <c r="D300" s="547">
        <v>95</v>
      </c>
      <c r="E300" s="545" t="s">
        <v>13</v>
      </c>
      <c r="F300" s="516"/>
      <c r="G300" s="544">
        <f t="shared" si="25"/>
        <v>0</v>
      </c>
      <c r="H300" s="592"/>
      <c r="I300" s="645"/>
    </row>
    <row r="301" spans="2:9">
      <c r="B301" s="619">
        <f t="shared" si="26"/>
        <v>18.060000000000009</v>
      </c>
      <c r="C301" s="553" t="s">
        <v>746</v>
      </c>
      <c r="D301" s="547">
        <v>95</v>
      </c>
      <c r="E301" s="545" t="s">
        <v>13</v>
      </c>
      <c r="F301" s="516"/>
      <c r="G301" s="544">
        <f t="shared" si="25"/>
        <v>0</v>
      </c>
      <c r="H301" s="592"/>
      <c r="I301" s="645"/>
    </row>
    <row r="302" spans="2:9">
      <c r="B302" s="619">
        <f t="shared" si="26"/>
        <v>18.070000000000011</v>
      </c>
      <c r="C302" s="553" t="s">
        <v>711</v>
      </c>
      <c r="D302" s="547">
        <v>10</v>
      </c>
      <c r="E302" s="545" t="s">
        <v>13</v>
      </c>
      <c r="F302" s="516"/>
      <c r="G302" s="544">
        <f t="shared" si="25"/>
        <v>0</v>
      </c>
      <c r="H302" s="592"/>
      <c r="I302" s="645"/>
    </row>
    <row r="303" spans="2:9">
      <c r="B303" s="619">
        <f t="shared" si="26"/>
        <v>18.080000000000013</v>
      </c>
      <c r="C303" s="553" t="s">
        <v>747</v>
      </c>
      <c r="D303" s="547">
        <v>3</v>
      </c>
      <c r="E303" s="545" t="s">
        <v>13</v>
      </c>
      <c r="F303" s="516"/>
      <c r="G303" s="544">
        <f t="shared" si="25"/>
        <v>0</v>
      </c>
      <c r="H303" s="592"/>
      <c r="I303" s="645"/>
    </row>
    <row r="304" spans="2:9">
      <c r="B304" s="619">
        <f t="shared" si="26"/>
        <v>18.090000000000014</v>
      </c>
      <c r="C304" s="553" t="s">
        <v>748</v>
      </c>
      <c r="D304" s="547">
        <v>6.75</v>
      </c>
      <c r="E304" s="545" t="s">
        <v>25</v>
      </c>
      <c r="F304" s="516"/>
      <c r="G304" s="544">
        <f t="shared" si="25"/>
        <v>0</v>
      </c>
      <c r="H304" s="592"/>
      <c r="I304" s="645"/>
    </row>
    <row r="305" spans="2:9">
      <c r="B305" s="619">
        <f t="shared" si="26"/>
        <v>18.100000000000016</v>
      </c>
      <c r="C305" s="553" t="s">
        <v>772</v>
      </c>
      <c r="D305" s="547">
        <v>9</v>
      </c>
      <c r="E305" s="545" t="s">
        <v>13</v>
      </c>
      <c r="F305" s="516"/>
      <c r="G305" s="544">
        <f t="shared" si="25"/>
        <v>0</v>
      </c>
      <c r="H305" s="592"/>
      <c r="I305" s="645"/>
    </row>
    <row r="306" spans="2:9">
      <c r="B306" s="619">
        <f t="shared" si="26"/>
        <v>18.110000000000017</v>
      </c>
      <c r="C306" s="553" t="s">
        <v>780</v>
      </c>
      <c r="D306" s="547">
        <v>15</v>
      </c>
      <c r="E306" s="545" t="s">
        <v>13</v>
      </c>
      <c r="F306" s="516"/>
      <c r="G306" s="544">
        <f t="shared" si="25"/>
        <v>0</v>
      </c>
      <c r="H306" s="592"/>
      <c r="I306" s="645"/>
    </row>
    <row r="307" spans="2:9">
      <c r="B307" s="619">
        <f t="shared" si="26"/>
        <v>18.120000000000019</v>
      </c>
      <c r="C307" s="553" t="s">
        <v>1045</v>
      </c>
      <c r="D307" s="547">
        <v>1</v>
      </c>
      <c r="E307" s="545" t="s">
        <v>13</v>
      </c>
      <c r="F307" s="516"/>
      <c r="G307" s="544">
        <f t="shared" si="25"/>
        <v>0</v>
      </c>
      <c r="H307" s="592"/>
      <c r="I307" s="645"/>
    </row>
    <row r="308" spans="2:9">
      <c r="B308" s="619">
        <f t="shared" si="26"/>
        <v>18.13000000000002</v>
      </c>
      <c r="C308" s="553" t="s">
        <v>1046</v>
      </c>
      <c r="D308" s="547">
        <v>4</v>
      </c>
      <c r="E308" s="545" t="s">
        <v>13</v>
      </c>
      <c r="F308" s="516"/>
      <c r="G308" s="544">
        <f t="shared" si="25"/>
        <v>0</v>
      </c>
      <c r="H308" s="592"/>
      <c r="I308" s="645"/>
    </row>
    <row r="309" spans="2:9">
      <c r="B309" s="619">
        <f t="shared" si="26"/>
        <v>18.140000000000022</v>
      </c>
      <c r="C309" s="553" t="s">
        <v>1034</v>
      </c>
      <c r="D309" s="547">
        <v>2</v>
      </c>
      <c r="E309" s="545" t="s">
        <v>13</v>
      </c>
      <c r="F309" s="516"/>
      <c r="G309" s="544">
        <f t="shared" si="25"/>
        <v>0</v>
      </c>
      <c r="H309" s="592"/>
      <c r="I309" s="645"/>
    </row>
    <row r="310" spans="2:9">
      <c r="B310" s="619">
        <f t="shared" si="26"/>
        <v>18.150000000000023</v>
      </c>
      <c r="C310" s="553" t="s">
        <v>1047</v>
      </c>
      <c r="D310" s="547">
        <v>2</v>
      </c>
      <c r="E310" s="545" t="s">
        <v>13</v>
      </c>
      <c r="F310" s="516"/>
      <c r="G310" s="544">
        <f t="shared" si="25"/>
        <v>0</v>
      </c>
      <c r="H310" s="592"/>
      <c r="I310" s="645"/>
    </row>
    <row r="311" spans="2:9">
      <c r="B311" s="619">
        <f t="shared" si="26"/>
        <v>18.160000000000025</v>
      </c>
      <c r="C311" s="553" t="s">
        <v>443</v>
      </c>
      <c r="D311" s="547">
        <v>1</v>
      </c>
      <c r="E311" s="545" t="s">
        <v>28</v>
      </c>
      <c r="F311" s="516"/>
      <c r="G311" s="544">
        <f t="shared" si="25"/>
        <v>0</v>
      </c>
      <c r="H311" s="592"/>
      <c r="I311" s="645"/>
    </row>
    <row r="312" spans="2:9">
      <c r="B312" s="620"/>
      <c r="C312" s="553"/>
      <c r="D312" s="545"/>
      <c r="E312" s="545"/>
      <c r="F312" s="516"/>
      <c r="G312" s="544">
        <f t="shared" si="25"/>
        <v>0</v>
      </c>
      <c r="H312" s="592">
        <f>SUM(G296:G311)</f>
        <v>0</v>
      </c>
      <c r="I312" s="645"/>
    </row>
    <row r="313" spans="2:9">
      <c r="B313" s="618">
        <f>B295+1</f>
        <v>19</v>
      </c>
      <c r="C313" s="552" t="s">
        <v>1035</v>
      </c>
      <c r="D313" s="545"/>
      <c r="E313" s="545"/>
      <c r="F313" s="516"/>
      <c r="G313" s="544">
        <f t="shared" si="25"/>
        <v>0</v>
      </c>
      <c r="H313" s="592"/>
      <c r="I313" s="645"/>
    </row>
    <row r="314" spans="2:9">
      <c r="B314" s="619">
        <f t="shared" ref="B314:B321" si="27">+B313+0.01</f>
        <v>19.010000000000002</v>
      </c>
      <c r="C314" s="553" t="s">
        <v>752</v>
      </c>
      <c r="D314" s="547">
        <v>350</v>
      </c>
      <c r="E314" s="545" t="s">
        <v>52</v>
      </c>
      <c r="F314" s="516"/>
      <c r="G314" s="544">
        <f t="shared" si="25"/>
        <v>0</v>
      </c>
      <c r="H314" s="592"/>
      <c r="I314" s="645"/>
    </row>
    <row r="315" spans="2:9">
      <c r="B315" s="619">
        <f t="shared" si="27"/>
        <v>19.020000000000003</v>
      </c>
      <c r="C315" s="553" t="s">
        <v>753</v>
      </c>
      <c r="D315" s="547">
        <v>350</v>
      </c>
      <c r="E315" s="545" t="s">
        <v>52</v>
      </c>
      <c r="F315" s="516"/>
      <c r="G315" s="544">
        <f t="shared" si="25"/>
        <v>0</v>
      </c>
      <c r="H315" s="592"/>
      <c r="I315" s="645"/>
    </row>
    <row r="316" spans="2:9">
      <c r="B316" s="619">
        <f t="shared" si="27"/>
        <v>19.030000000000005</v>
      </c>
      <c r="C316" s="553" t="s">
        <v>700</v>
      </c>
      <c r="D316" s="547">
        <v>300</v>
      </c>
      <c r="E316" s="545" t="s">
        <v>52</v>
      </c>
      <c r="F316" s="516"/>
      <c r="G316" s="544">
        <f t="shared" si="25"/>
        <v>0</v>
      </c>
      <c r="H316" s="592"/>
      <c r="I316" s="645"/>
    </row>
    <row r="317" spans="2:9">
      <c r="B317" s="619">
        <f t="shared" si="27"/>
        <v>19.040000000000006</v>
      </c>
      <c r="C317" s="553" t="s">
        <v>754</v>
      </c>
      <c r="D317" s="547">
        <v>110</v>
      </c>
      <c r="E317" s="545" t="s">
        <v>13</v>
      </c>
      <c r="F317" s="516"/>
      <c r="G317" s="544">
        <f t="shared" si="25"/>
        <v>0</v>
      </c>
      <c r="H317" s="592"/>
      <c r="I317" s="645"/>
    </row>
    <row r="318" spans="2:9">
      <c r="B318" s="619">
        <f t="shared" si="27"/>
        <v>19.050000000000008</v>
      </c>
      <c r="C318" s="553" t="s">
        <v>755</v>
      </c>
      <c r="D318" s="547">
        <v>12</v>
      </c>
      <c r="E318" s="545" t="s">
        <v>13</v>
      </c>
      <c r="F318" s="516"/>
      <c r="G318" s="544">
        <f t="shared" si="25"/>
        <v>0</v>
      </c>
      <c r="H318" s="592"/>
      <c r="I318" s="645"/>
    </row>
    <row r="319" spans="2:9">
      <c r="B319" s="619">
        <f t="shared" si="27"/>
        <v>19.060000000000009</v>
      </c>
      <c r="C319" s="553" t="s">
        <v>756</v>
      </c>
      <c r="D319" s="547">
        <v>12</v>
      </c>
      <c r="E319" s="545" t="s">
        <v>13</v>
      </c>
      <c r="F319" s="516"/>
      <c r="G319" s="544">
        <f t="shared" si="25"/>
        <v>0</v>
      </c>
      <c r="H319" s="592"/>
      <c r="I319" s="645"/>
    </row>
    <row r="320" spans="2:9">
      <c r="B320" s="619">
        <f t="shared" si="27"/>
        <v>19.070000000000011</v>
      </c>
      <c r="C320" s="553" t="s">
        <v>757</v>
      </c>
      <c r="D320" s="547">
        <v>12</v>
      </c>
      <c r="E320" s="545" t="s">
        <v>13</v>
      </c>
      <c r="F320" s="516"/>
      <c r="G320" s="544">
        <f t="shared" si="25"/>
        <v>0</v>
      </c>
      <c r="H320" s="592"/>
      <c r="I320" s="645"/>
    </row>
    <row r="321" spans="2:9">
      <c r="B321" s="619">
        <f t="shared" si="27"/>
        <v>19.080000000000013</v>
      </c>
      <c r="C321" s="553" t="s">
        <v>471</v>
      </c>
      <c r="D321" s="547">
        <v>1</v>
      </c>
      <c r="E321" s="545" t="s">
        <v>28</v>
      </c>
      <c r="F321" s="516"/>
      <c r="G321" s="544">
        <f t="shared" si="25"/>
        <v>0</v>
      </c>
      <c r="H321" s="592"/>
      <c r="I321" s="645"/>
    </row>
    <row r="322" spans="2:9">
      <c r="B322" s="620"/>
      <c r="C322" s="553"/>
      <c r="D322" s="545"/>
      <c r="E322" s="545"/>
      <c r="F322" s="516"/>
      <c r="G322" s="544">
        <f t="shared" si="25"/>
        <v>0</v>
      </c>
      <c r="H322" s="592">
        <f>SUM(G314:G321)</f>
        <v>0</v>
      </c>
      <c r="I322" s="645"/>
    </row>
    <row r="323" spans="2:9">
      <c r="B323" s="618">
        <f>B313+1</f>
        <v>20</v>
      </c>
      <c r="C323" s="552" t="s">
        <v>1036</v>
      </c>
      <c r="D323" s="545"/>
      <c r="E323" s="545"/>
      <c r="F323" s="516"/>
      <c r="G323" s="544">
        <f t="shared" si="25"/>
        <v>0</v>
      </c>
      <c r="H323" s="592"/>
      <c r="I323" s="645"/>
    </row>
    <row r="324" spans="2:9">
      <c r="B324" s="619">
        <f t="shared" ref="B324:B331" si="28">+B323+0.01</f>
        <v>20.010000000000002</v>
      </c>
      <c r="C324" s="553" t="s">
        <v>1037</v>
      </c>
      <c r="D324" s="547">
        <v>15</v>
      </c>
      <c r="E324" s="545" t="s">
        <v>13</v>
      </c>
      <c r="F324" s="516"/>
      <c r="G324" s="544">
        <f t="shared" si="25"/>
        <v>0</v>
      </c>
      <c r="H324" s="592"/>
      <c r="I324" s="645"/>
    </row>
    <row r="325" spans="2:9">
      <c r="B325" s="619">
        <f t="shared" si="28"/>
        <v>20.020000000000003</v>
      </c>
      <c r="C325" s="553" t="s">
        <v>1020</v>
      </c>
      <c r="D325" s="547">
        <v>15</v>
      </c>
      <c r="E325" s="545" t="s">
        <v>13</v>
      </c>
      <c r="F325" s="516"/>
      <c r="G325" s="544">
        <f t="shared" si="25"/>
        <v>0</v>
      </c>
      <c r="H325" s="592"/>
      <c r="I325" s="645"/>
    </row>
    <row r="326" spans="2:9">
      <c r="B326" s="619">
        <f t="shared" si="28"/>
        <v>20.030000000000005</v>
      </c>
      <c r="C326" s="553" t="s">
        <v>1021</v>
      </c>
      <c r="D326" s="547">
        <v>18</v>
      </c>
      <c r="E326" s="545" t="s">
        <v>13</v>
      </c>
      <c r="F326" s="516"/>
      <c r="G326" s="544">
        <f t="shared" si="25"/>
        <v>0</v>
      </c>
      <c r="H326" s="592"/>
      <c r="I326" s="645"/>
    </row>
    <row r="327" spans="2:9">
      <c r="B327" s="619">
        <f t="shared" si="28"/>
        <v>20.040000000000006</v>
      </c>
      <c r="C327" s="553" t="s">
        <v>45</v>
      </c>
      <c r="D327" s="547">
        <v>0.25</v>
      </c>
      <c r="E327" s="545" t="s">
        <v>25</v>
      </c>
      <c r="F327" s="516"/>
      <c r="G327" s="544">
        <f t="shared" si="25"/>
        <v>0</v>
      </c>
      <c r="H327" s="592"/>
      <c r="I327" s="645"/>
    </row>
    <row r="328" spans="2:9">
      <c r="B328" s="619">
        <f t="shared" si="28"/>
        <v>20.050000000000008</v>
      </c>
      <c r="C328" s="553" t="s">
        <v>762</v>
      </c>
      <c r="D328" s="547">
        <v>288</v>
      </c>
      <c r="E328" s="545" t="s">
        <v>52</v>
      </c>
      <c r="F328" s="516"/>
      <c r="G328" s="544">
        <f t="shared" si="25"/>
        <v>0</v>
      </c>
      <c r="H328" s="592"/>
      <c r="I328" s="645"/>
    </row>
    <row r="329" spans="2:9">
      <c r="B329" s="619">
        <f t="shared" si="28"/>
        <v>20.060000000000009</v>
      </c>
      <c r="C329" s="553" t="s">
        <v>1038</v>
      </c>
      <c r="D329" s="547">
        <v>36</v>
      </c>
      <c r="E329" s="545" t="s">
        <v>13</v>
      </c>
      <c r="F329" s="516"/>
      <c r="G329" s="544">
        <f t="shared" si="25"/>
        <v>0</v>
      </c>
      <c r="H329" s="592"/>
      <c r="I329" s="645"/>
    </row>
    <row r="330" spans="2:9">
      <c r="B330" s="619">
        <f t="shared" si="28"/>
        <v>20.070000000000011</v>
      </c>
      <c r="C330" s="553" t="s">
        <v>764</v>
      </c>
      <c r="D330" s="547">
        <v>36</v>
      </c>
      <c r="E330" s="545" t="s">
        <v>13</v>
      </c>
      <c r="F330" s="516"/>
      <c r="G330" s="544">
        <f t="shared" si="25"/>
        <v>0</v>
      </c>
      <c r="H330" s="592"/>
      <c r="I330" s="645"/>
    </row>
    <row r="331" spans="2:9">
      <c r="B331" s="619">
        <f t="shared" si="28"/>
        <v>20.080000000000013</v>
      </c>
      <c r="C331" s="553" t="s">
        <v>471</v>
      </c>
      <c r="D331" s="547">
        <v>1</v>
      </c>
      <c r="E331" s="545" t="s">
        <v>28</v>
      </c>
      <c r="F331" s="516"/>
      <c r="G331" s="544">
        <f t="shared" si="25"/>
        <v>0</v>
      </c>
      <c r="H331" s="592"/>
      <c r="I331" s="645"/>
    </row>
    <row r="332" spans="2:9">
      <c r="B332" s="620"/>
      <c r="C332" s="553"/>
      <c r="D332" s="545"/>
      <c r="E332" s="545"/>
      <c r="F332" s="516"/>
      <c r="G332" s="544">
        <f t="shared" si="25"/>
        <v>0</v>
      </c>
      <c r="H332" s="592">
        <f>SUM(G324:G331)</f>
        <v>0</v>
      </c>
      <c r="I332" s="645"/>
    </row>
    <row r="333" spans="2:9">
      <c r="B333" s="618">
        <f>B323+1</f>
        <v>21</v>
      </c>
      <c r="C333" s="552" t="s">
        <v>1048</v>
      </c>
      <c r="D333" s="545"/>
      <c r="E333" s="545"/>
      <c r="F333" s="516"/>
      <c r="G333" s="544">
        <f t="shared" si="25"/>
        <v>0</v>
      </c>
      <c r="H333" s="592"/>
      <c r="I333" s="645"/>
    </row>
    <row r="334" spans="2:9">
      <c r="B334" s="619">
        <f t="shared" ref="B334:B342" si="29">+B333+0.01</f>
        <v>21.01</v>
      </c>
      <c r="C334" s="553" t="s">
        <v>1763</v>
      </c>
      <c r="D334" s="547">
        <v>1</v>
      </c>
      <c r="E334" s="545" t="s">
        <v>13</v>
      </c>
      <c r="F334" s="516"/>
      <c r="G334" s="544">
        <f t="shared" si="25"/>
        <v>0</v>
      </c>
      <c r="H334" s="592"/>
      <c r="I334" s="645"/>
    </row>
    <row r="335" spans="2:9">
      <c r="B335" s="619">
        <f t="shared" si="29"/>
        <v>21.020000000000003</v>
      </c>
      <c r="C335" s="553" t="s">
        <v>723</v>
      </c>
      <c r="D335" s="547">
        <v>1</v>
      </c>
      <c r="E335" s="545" t="s">
        <v>13</v>
      </c>
      <c r="F335" s="516"/>
      <c r="G335" s="544">
        <f t="shared" si="25"/>
        <v>0</v>
      </c>
      <c r="H335" s="592"/>
      <c r="I335" s="645"/>
    </row>
    <row r="336" spans="2:9">
      <c r="B336" s="619">
        <f t="shared" si="29"/>
        <v>21.030000000000005</v>
      </c>
      <c r="C336" s="553" t="s">
        <v>774</v>
      </c>
      <c r="D336" s="547">
        <v>1</v>
      </c>
      <c r="E336" s="545" t="s">
        <v>13</v>
      </c>
      <c r="F336" s="516"/>
      <c r="G336" s="544">
        <f t="shared" si="25"/>
        <v>0</v>
      </c>
      <c r="H336" s="592"/>
      <c r="I336" s="645"/>
    </row>
    <row r="337" spans="2:9">
      <c r="B337" s="619">
        <f t="shared" si="29"/>
        <v>21.040000000000006</v>
      </c>
      <c r="C337" s="553" t="s">
        <v>776</v>
      </c>
      <c r="D337" s="547">
        <v>6</v>
      </c>
      <c r="E337" s="545" t="s">
        <v>13</v>
      </c>
      <c r="F337" s="516"/>
      <c r="G337" s="544">
        <f t="shared" si="25"/>
        <v>0</v>
      </c>
      <c r="H337" s="592"/>
      <c r="I337" s="645"/>
    </row>
    <row r="338" spans="2:9">
      <c r="B338" s="619">
        <f t="shared" si="29"/>
        <v>21.050000000000008</v>
      </c>
      <c r="C338" s="553" t="s">
        <v>725</v>
      </c>
      <c r="D338" s="547">
        <v>7</v>
      </c>
      <c r="E338" s="545" t="s">
        <v>13</v>
      </c>
      <c r="F338" s="516"/>
      <c r="G338" s="544">
        <f t="shared" si="25"/>
        <v>0</v>
      </c>
      <c r="H338" s="592"/>
      <c r="I338" s="645"/>
    </row>
    <row r="339" spans="2:9">
      <c r="B339" s="619">
        <f t="shared" si="29"/>
        <v>21.060000000000009</v>
      </c>
      <c r="C339" s="553" t="s">
        <v>784</v>
      </c>
      <c r="D339" s="547">
        <v>1</v>
      </c>
      <c r="E339" s="545" t="s">
        <v>13</v>
      </c>
      <c r="F339" s="516"/>
      <c r="G339" s="544">
        <f t="shared" si="25"/>
        <v>0</v>
      </c>
      <c r="H339" s="592"/>
      <c r="I339" s="645"/>
    </row>
    <row r="340" spans="2:9">
      <c r="B340" s="619">
        <f t="shared" si="29"/>
        <v>21.070000000000011</v>
      </c>
      <c r="C340" s="548" t="s">
        <v>1122</v>
      </c>
      <c r="D340" s="549">
        <v>7</v>
      </c>
      <c r="E340" s="550" t="s">
        <v>13</v>
      </c>
      <c r="F340" s="516"/>
      <c r="G340" s="544">
        <f t="shared" si="25"/>
        <v>0</v>
      </c>
      <c r="H340" s="592"/>
      <c r="I340" s="645"/>
    </row>
    <row r="341" spans="2:9">
      <c r="B341" s="619">
        <f t="shared" si="29"/>
        <v>21.080000000000013</v>
      </c>
      <c r="C341" s="548" t="s">
        <v>1792</v>
      </c>
      <c r="D341" s="549">
        <v>1</v>
      </c>
      <c r="E341" s="545" t="s">
        <v>28</v>
      </c>
      <c r="F341" s="516"/>
      <c r="G341" s="544">
        <f t="shared" si="25"/>
        <v>0</v>
      </c>
      <c r="H341" s="592"/>
      <c r="I341" s="645"/>
    </row>
    <row r="342" spans="2:9">
      <c r="B342" s="619">
        <f t="shared" si="29"/>
        <v>21.090000000000014</v>
      </c>
      <c r="C342" s="553" t="s">
        <v>443</v>
      </c>
      <c r="D342" s="547">
        <v>1</v>
      </c>
      <c r="E342" s="545" t="s">
        <v>28</v>
      </c>
      <c r="F342" s="516"/>
      <c r="G342" s="544">
        <f t="shared" si="25"/>
        <v>0</v>
      </c>
      <c r="H342" s="592"/>
      <c r="I342" s="645"/>
    </row>
    <row r="343" spans="2:9">
      <c r="B343" s="620"/>
      <c r="C343" s="553"/>
      <c r="D343" s="545"/>
      <c r="E343" s="545"/>
      <c r="F343" s="516"/>
      <c r="G343" s="544">
        <f t="shared" si="25"/>
        <v>0</v>
      </c>
      <c r="H343" s="592">
        <f>SUM(G334:G342)</f>
        <v>0</v>
      </c>
      <c r="I343" s="645"/>
    </row>
    <row r="344" spans="2:9">
      <c r="B344" s="618">
        <f>B333+1</f>
        <v>22</v>
      </c>
      <c r="C344" s="552" t="s">
        <v>727</v>
      </c>
      <c r="D344" s="545"/>
      <c r="E344" s="545"/>
      <c r="F344" s="516"/>
      <c r="G344" s="544">
        <f t="shared" si="25"/>
        <v>0</v>
      </c>
      <c r="H344" s="592"/>
      <c r="I344" s="645"/>
    </row>
    <row r="345" spans="2:9">
      <c r="B345" s="619">
        <f t="shared" ref="B345:B358" si="30">+B344+0.01</f>
        <v>22.01</v>
      </c>
      <c r="C345" s="553" t="s">
        <v>712</v>
      </c>
      <c r="D345" s="547">
        <v>1.5</v>
      </c>
      <c r="E345" s="545" t="s">
        <v>31</v>
      </c>
      <c r="F345" s="516"/>
      <c r="G345" s="544">
        <f t="shared" si="25"/>
        <v>0</v>
      </c>
      <c r="H345" s="592"/>
      <c r="I345" s="645"/>
    </row>
    <row r="346" spans="2:9">
      <c r="B346" s="619">
        <f t="shared" si="30"/>
        <v>22.020000000000003</v>
      </c>
      <c r="C346" s="553" t="s">
        <v>730</v>
      </c>
      <c r="D346" s="547">
        <v>50</v>
      </c>
      <c r="E346" s="545" t="s">
        <v>52</v>
      </c>
      <c r="F346" s="516"/>
      <c r="G346" s="544">
        <f t="shared" si="25"/>
        <v>0</v>
      </c>
      <c r="H346" s="592"/>
      <c r="I346" s="645"/>
    </row>
    <row r="347" spans="2:9">
      <c r="B347" s="619">
        <f t="shared" si="30"/>
        <v>22.030000000000005</v>
      </c>
      <c r="C347" s="553" t="s">
        <v>731</v>
      </c>
      <c r="D347" s="547">
        <v>40</v>
      </c>
      <c r="E347" s="545" t="s">
        <v>52</v>
      </c>
      <c r="F347" s="516"/>
      <c r="G347" s="544">
        <f t="shared" si="25"/>
        <v>0</v>
      </c>
      <c r="H347" s="592"/>
      <c r="I347" s="645"/>
    </row>
    <row r="348" spans="2:9">
      <c r="B348" s="619">
        <f t="shared" si="30"/>
        <v>22.040000000000006</v>
      </c>
      <c r="C348" s="553" t="s">
        <v>732</v>
      </c>
      <c r="D348" s="547">
        <v>12</v>
      </c>
      <c r="E348" s="545" t="s">
        <v>52</v>
      </c>
      <c r="F348" s="516"/>
      <c r="G348" s="544">
        <f t="shared" si="25"/>
        <v>0</v>
      </c>
      <c r="H348" s="592"/>
      <c r="I348" s="645"/>
    </row>
    <row r="349" spans="2:9">
      <c r="B349" s="619">
        <f t="shared" si="30"/>
        <v>22.050000000000008</v>
      </c>
      <c r="C349" s="553" t="s">
        <v>733</v>
      </c>
      <c r="D349" s="547">
        <v>12</v>
      </c>
      <c r="E349" s="545" t="s">
        <v>52</v>
      </c>
      <c r="F349" s="516"/>
      <c r="G349" s="544">
        <f t="shared" si="25"/>
        <v>0</v>
      </c>
      <c r="H349" s="592"/>
      <c r="I349" s="645"/>
    </row>
    <row r="350" spans="2:9">
      <c r="B350" s="619">
        <f t="shared" si="30"/>
        <v>22.060000000000009</v>
      </c>
      <c r="C350" s="553" t="s">
        <v>734</v>
      </c>
      <c r="D350" s="547">
        <v>130</v>
      </c>
      <c r="E350" s="545" t="s">
        <v>52</v>
      </c>
      <c r="F350" s="516"/>
      <c r="G350" s="544">
        <f t="shared" si="25"/>
        <v>0</v>
      </c>
      <c r="H350" s="592"/>
      <c r="I350" s="645"/>
    </row>
    <row r="351" spans="2:9">
      <c r="B351" s="619">
        <f t="shared" si="30"/>
        <v>22.070000000000011</v>
      </c>
      <c r="C351" s="553" t="s">
        <v>735</v>
      </c>
      <c r="D351" s="547">
        <v>40</v>
      </c>
      <c r="E351" s="545" t="s">
        <v>52</v>
      </c>
      <c r="F351" s="516"/>
      <c r="G351" s="544">
        <f t="shared" si="25"/>
        <v>0</v>
      </c>
      <c r="H351" s="592"/>
      <c r="I351" s="645"/>
    </row>
    <row r="352" spans="2:9">
      <c r="B352" s="619">
        <f t="shared" si="30"/>
        <v>22.080000000000013</v>
      </c>
      <c r="C352" s="553" t="s">
        <v>779</v>
      </c>
      <c r="D352" s="547">
        <v>60</v>
      </c>
      <c r="E352" s="545" t="s">
        <v>52</v>
      </c>
      <c r="F352" s="516"/>
      <c r="G352" s="544">
        <f t="shared" si="25"/>
        <v>0</v>
      </c>
      <c r="H352" s="592"/>
      <c r="I352" s="645"/>
    </row>
    <row r="353" spans="2:9">
      <c r="B353" s="619">
        <f t="shared" si="30"/>
        <v>22.090000000000014</v>
      </c>
      <c r="C353" s="553" t="s">
        <v>737</v>
      </c>
      <c r="D353" s="547">
        <v>1</v>
      </c>
      <c r="E353" s="545" t="s">
        <v>13</v>
      </c>
      <c r="F353" s="516"/>
      <c r="G353" s="544">
        <f t="shared" si="25"/>
        <v>0</v>
      </c>
      <c r="H353" s="592"/>
      <c r="I353" s="645"/>
    </row>
    <row r="354" spans="2:9">
      <c r="B354" s="619">
        <f t="shared" si="30"/>
        <v>22.100000000000016</v>
      </c>
      <c r="C354" s="553" t="s">
        <v>738</v>
      </c>
      <c r="D354" s="547">
        <v>4</v>
      </c>
      <c r="E354" s="545" t="s">
        <v>13</v>
      </c>
      <c r="F354" s="516"/>
      <c r="G354" s="544">
        <f t="shared" si="25"/>
        <v>0</v>
      </c>
      <c r="H354" s="592"/>
      <c r="I354" s="645"/>
    </row>
    <row r="355" spans="2:9">
      <c r="B355" s="619">
        <f t="shared" si="30"/>
        <v>22.110000000000017</v>
      </c>
      <c r="C355" s="553" t="s">
        <v>739</v>
      </c>
      <c r="D355" s="547">
        <v>1</v>
      </c>
      <c r="E355" s="545" t="s">
        <v>13</v>
      </c>
      <c r="F355" s="516"/>
      <c r="G355" s="544">
        <f t="shared" si="25"/>
        <v>0</v>
      </c>
      <c r="H355" s="592"/>
      <c r="I355" s="645"/>
    </row>
    <row r="356" spans="2:9">
      <c r="B356" s="619">
        <f t="shared" si="30"/>
        <v>22.120000000000019</v>
      </c>
      <c r="C356" s="548" t="s">
        <v>1121</v>
      </c>
      <c r="D356" s="549">
        <v>1</v>
      </c>
      <c r="E356" s="550" t="s">
        <v>28</v>
      </c>
      <c r="F356" s="516"/>
      <c r="G356" s="544">
        <f t="shared" si="25"/>
        <v>0</v>
      </c>
      <c r="H356" s="592"/>
      <c r="I356" s="645"/>
    </row>
    <row r="357" spans="2:9">
      <c r="B357" s="619">
        <f t="shared" si="30"/>
        <v>22.13000000000002</v>
      </c>
      <c r="C357" s="548" t="s">
        <v>1122</v>
      </c>
      <c r="D357" s="549">
        <v>1</v>
      </c>
      <c r="E357" s="550" t="s">
        <v>28</v>
      </c>
      <c r="F357" s="516"/>
      <c r="G357" s="544">
        <f t="shared" ref="G357:G421" si="31">ROUND(D357*F357,2)</f>
        <v>0</v>
      </c>
      <c r="H357" s="592"/>
      <c r="I357" s="645"/>
    </row>
    <row r="358" spans="2:9">
      <c r="B358" s="619">
        <f t="shared" si="30"/>
        <v>22.140000000000022</v>
      </c>
      <c r="C358" s="553" t="s">
        <v>443</v>
      </c>
      <c r="D358" s="547">
        <v>1</v>
      </c>
      <c r="E358" s="545" t="s">
        <v>28</v>
      </c>
      <c r="F358" s="516"/>
      <c r="G358" s="544">
        <f t="shared" si="31"/>
        <v>0</v>
      </c>
      <c r="H358" s="592"/>
      <c r="I358" s="645"/>
    </row>
    <row r="359" spans="2:9">
      <c r="B359" s="620"/>
      <c r="C359" s="553"/>
      <c r="D359" s="545"/>
      <c r="E359" s="545"/>
      <c r="F359" s="516"/>
      <c r="G359" s="544">
        <f t="shared" si="31"/>
        <v>0</v>
      </c>
      <c r="H359" s="592">
        <f>SUM(G345:G358)</f>
        <v>0</v>
      </c>
      <c r="I359" s="645"/>
    </row>
    <row r="360" spans="2:9">
      <c r="B360" s="618">
        <f>B344+1</f>
        <v>23</v>
      </c>
      <c r="C360" s="552" t="s">
        <v>741</v>
      </c>
      <c r="D360" s="545"/>
      <c r="E360" s="545"/>
      <c r="F360" s="516"/>
      <c r="G360" s="544">
        <f t="shared" si="31"/>
        <v>0</v>
      </c>
      <c r="H360" s="592"/>
      <c r="I360" s="645"/>
    </row>
    <row r="361" spans="2:9">
      <c r="B361" s="619">
        <f t="shared" ref="B361:B374" si="32">+B360+0.01</f>
        <v>23.01</v>
      </c>
      <c r="C361" s="553" t="s">
        <v>742</v>
      </c>
      <c r="D361" s="547">
        <v>23</v>
      </c>
      <c r="E361" s="545" t="s">
        <v>13</v>
      </c>
      <c r="F361" s="516"/>
      <c r="G361" s="544">
        <f t="shared" si="31"/>
        <v>0</v>
      </c>
      <c r="H361" s="592"/>
      <c r="I361" s="645"/>
    </row>
    <row r="362" spans="2:9">
      <c r="B362" s="619">
        <f t="shared" si="32"/>
        <v>23.020000000000003</v>
      </c>
      <c r="C362" s="553" t="s">
        <v>743</v>
      </c>
      <c r="D362" s="547">
        <v>45</v>
      </c>
      <c r="E362" s="545" t="s">
        <v>13</v>
      </c>
      <c r="F362" s="516"/>
      <c r="G362" s="544">
        <f t="shared" si="31"/>
        <v>0</v>
      </c>
      <c r="H362" s="592"/>
      <c r="I362" s="645"/>
    </row>
    <row r="363" spans="2:9">
      <c r="B363" s="619">
        <f t="shared" si="32"/>
        <v>23.030000000000005</v>
      </c>
      <c r="C363" s="553" t="s">
        <v>707</v>
      </c>
      <c r="D363" s="547">
        <v>45</v>
      </c>
      <c r="E363" s="545" t="s">
        <v>13</v>
      </c>
      <c r="F363" s="516"/>
      <c r="G363" s="544">
        <f t="shared" si="31"/>
        <v>0</v>
      </c>
      <c r="H363" s="592"/>
      <c r="I363" s="645"/>
    </row>
    <row r="364" spans="2:9">
      <c r="B364" s="619">
        <f t="shared" si="32"/>
        <v>23.040000000000006</v>
      </c>
      <c r="C364" s="553" t="s">
        <v>744</v>
      </c>
      <c r="D364" s="547">
        <v>45</v>
      </c>
      <c r="E364" s="545" t="s">
        <v>13</v>
      </c>
      <c r="F364" s="516"/>
      <c r="G364" s="544">
        <f t="shared" si="31"/>
        <v>0</v>
      </c>
      <c r="H364" s="592"/>
      <c r="I364" s="645"/>
    </row>
    <row r="365" spans="2:9">
      <c r="B365" s="619">
        <f t="shared" si="32"/>
        <v>23.050000000000008</v>
      </c>
      <c r="C365" s="553" t="s">
        <v>745</v>
      </c>
      <c r="D365" s="547">
        <v>45</v>
      </c>
      <c r="E365" s="545" t="s">
        <v>13</v>
      </c>
      <c r="F365" s="516"/>
      <c r="G365" s="544">
        <f t="shared" si="31"/>
        <v>0</v>
      </c>
      <c r="H365" s="592"/>
      <c r="I365" s="645"/>
    </row>
    <row r="366" spans="2:9">
      <c r="B366" s="619">
        <f t="shared" si="32"/>
        <v>23.060000000000009</v>
      </c>
      <c r="C366" s="553" t="s">
        <v>746</v>
      </c>
      <c r="D366" s="547">
        <v>45</v>
      </c>
      <c r="E366" s="545" t="s">
        <v>13</v>
      </c>
      <c r="F366" s="516"/>
      <c r="G366" s="544">
        <f t="shared" si="31"/>
        <v>0</v>
      </c>
      <c r="H366" s="592"/>
      <c r="I366" s="645"/>
    </row>
    <row r="367" spans="2:9">
      <c r="B367" s="619">
        <f t="shared" si="32"/>
        <v>23.070000000000011</v>
      </c>
      <c r="C367" s="553" t="s">
        <v>711</v>
      </c>
      <c r="D367" s="547">
        <v>5</v>
      </c>
      <c r="E367" s="545" t="s">
        <v>13</v>
      </c>
      <c r="F367" s="516"/>
      <c r="G367" s="544">
        <f t="shared" si="31"/>
        <v>0</v>
      </c>
      <c r="H367" s="592"/>
      <c r="I367" s="645"/>
    </row>
    <row r="368" spans="2:9">
      <c r="B368" s="619">
        <f t="shared" si="32"/>
        <v>23.080000000000013</v>
      </c>
      <c r="C368" s="553" t="s">
        <v>747</v>
      </c>
      <c r="D368" s="547">
        <v>1</v>
      </c>
      <c r="E368" s="545" t="s">
        <v>13</v>
      </c>
      <c r="F368" s="516"/>
      <c r="G368" s="544">
        <f t="shared" si="31"/>
        <v>0</v>
      </c>
      <c r="H368" s="592"/>
      <c r="I368" s="645"/>
    </row>
    <row r="369" spans="2:9">
      <c r="B369" s="619">
        <f t="shared" si="32"/>
        <v>23.090000000000014</v>
      </c>
      <c r="C369" s="553" t="s">
        <v>748</v>
      </c>
      <c r="D369" s="547">
        <v>3.25</v>
      </c>
      <c r="E369" s="545" t="s">
        <v>25</v>
      </c>
      <c r="F369" s="516"/>
      <c r="G369" s="544">
        <f t="shared" si="31"/>
        <v>0</v>
      </c>
      <c r="H369" s="592"/>
      <c r="I369" s="645"/>
    </row>
    <row r="370" spans="2:9">
      <c r="B370" s="619">
        <f t="shared" si="32"/>
        <v>23.100000000000016</v>
      </c>
      <c r="C370" s="553" t="s">
        <v>772</v>
      </c>
      <c r="D370" s="547">
        <v>7</v>
      </c>
      <c r="E370" s="545" t="s">
        <v>13</v>
      </c>
      <c r="F370" s="516"/>
      <c r="G370" s="544">
        <f t="shared" si="31"/>
        <v>0</v>
      </c>
      <c r="H370" s="592"/>
      <c r="I370" s="645"/>
    </row>
    <row r="371" spans="2:9">
      <c r="B371" s="619">
        <f t="shared" si="32"/>
        <v>23.110000000000017</v>
      </c>
      <c r="C371" s="553" t="s">
        <v>780</v>
      </c>
      <c r="D371" s="547">
        <v>2</v>
      </c>
      <c r="E371" s="545" t="s">
        <v>13</v>
      </c>
      <c r="F371" s="516"/>
      <c r="G371" s="544">
        <f t="shared" si="31"/>
        <v>0</v>
      </c>
      <c r="H371" s="592"/>
      <c r="I371" s="645"/>
    </row>
    <row r="372" spans="2:9">
      <c r="B372" s="619">
        <f t="shared" si="32"/>
        <v>23.120000000000019</v>
      </c>
      <c r="C372" s="553" t="s">
        <v>781</v>
      </c>
      <c r="D372" s="547">
        <v>1</v>
      </c>
      <c r="E372" s="545" t="s">
        <v>13</v>
      </c>
      <c r="F372" s="516"/>
      <c r="G372" s="544">
        <f t="shared" si="31"/>
        <v>0</v>
      </c>
      <c r="H372" s="592"/>
      <c r="I372" s="645"/>
    </row>
    <row r="373" spans="2:9">
      <c r="B373" s="619">
        <f t="shared" si="32"/>
        <v>23.13000000000002</v>
      </c>
      <c r="C373" s="553" t="s">
        <v>783</v>
      </c>
      <c r="D373" s="547">
        <v>6</v>
      </c>
      <c r="E373" s="545" t="s">
        <v>13</v>
      </c>
      <c r="F373" s="516"/>
      <c r="G373" s="544">
        <f t="shared" si="31"/>
        <v>0</v>
      </c>
      <c r="H373" s="592"/>
      <c r="I373" s="645"/>
    </row>
    <row r="374" spans="2:9">
      <c r="B374" s="619">
        <f t="shared" si="32"/>
        <v>23.140000000000022</v>
      </c>
      <c r="C374" s="553" t="s">
        <v>443</v>
      </c>
      <c r="D374" s="547">
        <v>1</v>
      </c>
      <c r="E374" s="545" t="s">
        <v>28</v>
      </c>
      <c r="F374" s="516"/>
      <c r="G374" s="544">
        <f t="shared" si="31"/>
        <v>0</v>
      </c>
      <c r="H374" s="592"/>
      <c r="I374" s="645"/>
    </row>
    <row r="375" spans="2:9">
      <c r="B375" s="620"/>
      <c r="C375" s="553"/>
      <c r="D375" s="545"/>
      <c r="E375" s="545"/>
      <c r="F375" s="516"/>
      <c r="G375" s="544">
        <f t="shared" si="31"/>
        <v>0</v>
      </c>
      <c r="H375" s="592">
        <f>SUM(G361:G374)</f>
        <v>0</v>
      </c>
      <c r="I375" s="645"/>
    </row>
    <row r="376" spans="2:9">
      <c r="B376" s="618">
        <f>B360+1</f>
        <v>24</v>
      </c>
      <c r="C376" s="552" t="s">
        <v>751</v>
      </c>
      <c r="D376" s="545"/>
      <c r="E376" s="545"/>
      <c r="F376" s="516"/>
      <c r="G376" s="544">
        <f t="shared" si="31"/>
        <v>0</v>
      </c>
      <c r="H376" s="592"/>
      <c r="I376" s="645"/>
    </row>
    <row r="377" spans="2:9">
      <c r="B377" s="619">
        <f t="shared" ref="B377:B384" si="33">+B376+0.01</f>
        <v>24.01</v>
      </c>
      <c r="C377" s="553" t="s">
        <v>752</v>
      </c>
      <c r="D377" s="547">
        <v>225</v>
      </c>
      <c r="E377" s="545" t="s">
        <v>52</v>
      </c>
      <c r="F377" s="516"/>
      <c r="G377" s="544">
        <f t="shared" si="31"/>
        <v>0</v>
      </c>
      <c r="H377" s="592"/>
      <c r="I377" s="645"/>
    </row>
    <row r="378" spans="2:9">
      <c r="B378" s="619">
        <f t="shared" si="33"/>
        <v>24.020000000000003</v>
      </c>
      <c r="C378" s="553" t="s">
        <v>753</v>
      </c>
      <c r="D378" s="547">
        <v>225</v>
      </c>
      <c r="E378" s="545" t="s">
        <v>52</v>
      </c>
      <c r="F378" s="516"/>
      <c r="G378" s="544">
        <f t="shared" si="31"/>
        <v>0</v>
      </c>
      <c r="H378" s="592"/>
      <c r="I378" s="645"/>
    </row>
    <row r="379" spans="2:9">
      <c r="B379" s="619">
        <f t="shared" si="33"/>
        <v>24.030000000000005</v>
      </c>
      <c r="C379" s="553" t="s">
        <v>700</v>
      </c>
      <c r="D379" s="547">
        <v>175</v>
      </c>
      <c r="E379" s="545" t="s">
        <v>52</v>
      </c>
      <c r="F379" s="516"/>
      <c r="G379" s="544">
        <f t="shared" si="31"/>
        <v>0</v>
      </c>
      <c r="H379" s="592"/>
      <c r="I379" s="645"/>
    </row>
    <row r="380" spans="2:9">
      <c r="B380" s="619">
        <f t="shared" si="33"/>
        <v>24.040000000000006</v>
      </c>
      <c r="C380" s="553" t="s">
        <v>754</v>
      </c>
      <c r="D380" s="547">
        <v>110</v>
      </c>
      <c r="E380" s="545" t="s">
        <v>13</v>
      </c>
      <c r="F380" s="516"/>
      <c r="G380" s="544">
        <f t="shared" si="31"/>
        <v>0</v>
      </c>
      <c r="H380" s="592"/>
      <c r="I380" s="645"/>
    </row>
    <row r="381" spans="2:9">
      <c r="B381" s="619">
        <f t="shared" si="33"/>
        <v>24.050000000000008</v>
      </c>
      <c r="C381" s="553" t="s">
        <v>755</v>
      </c>
      <c r="D381" s="547">
        <v>7</v>
      </c>
      <c r="E381" s="545" t="s">
        <v>13</v>
      </c>
      <c r="F381" s="516"/>
      <c r="G381" s="544">
        <f t="shared" si="31"/>
        <v>0</v>
      </c>
      <c r="H381" s="592"/>
      <c r="I381" s="645"/>
    </row>
    <row r="382" spans="2:9">
      <c r="B382" s="619">
        <f t="shared" si="33"/>
        <v>24.060000000000009</v>
      </c>
      <c r="C382" s="553" t="s">
        <v>756</v>
      </c>
      <c r="D382" s="547">
        <v>7</v>
      </c>
      <c r="E382" s="545" t="s">
        <v>13</v>
      </c>
      <c r="F382" s="516"/>
      <c r="G382" s="544">
        <f t="shared" si="31"/>
        <v>0</v>
      </c>
      <c r="H382" s="592"/>
      <c r="I382" s="645"/>
    </row>
    <row r="383" spans="2:9">
      <c r="B383" s="619">
        <f t="shared" si="33"/>
        <v>24.070000000000011</v>
      </c>
      <c r="C383" s="553" t="s">
        <v>757</v>
      </c>
      <c r="D383" s="547">
        <v>7</v>
      </c>
      <c r="E383" s="545" t="s">
        <v>13</v>
      </c>
      <c r="F383" s="516"/>
      <c r="G383" s="544">
        <f t="shared" si="31"/>
        <v>0</v>
      </c>
      <c r="H383" s="592"/>
      <c r="I383" s="645"/>
    </row>
    <row r="384" spans="2:9">
      <c r="B384" s="619">
        <f t="shared" si="33"/>
        <v>24.080000000000013</v>
      </c>
      <c r="C384" s="553" t="s">
        <v>471</v>
      </c>
      <c r="D384" s="547">
        <v>1</v>
      </c>
      <c r="E384" s="545" t="s">
        <v>28</v>
      </c>
      <c r="F384" s="516"/>
      <c r="G384" s="544">
        <f t="shared" si="31"/>
        <v>0</v>
      </c>
      <c r="H384" s="592"/>
      <c r="I384" s="645"/>
    </row>
    <row r="385" spans="2:9">
      <c r="B385" s="620"/>
      <c r="C385" s="553"/>
      <c r="D385" s="545"/>
      <c r="E385" s="545"/>
      <c r="F385" s="516"/>
      <c r="G385" s="544">
        <f t="shared" si="31"/>
        <v>0</v>
      </c>
      <c r="H385" s="592">
        <f>SUM(G377:G384)</f>
        <v>0</v>
      </c>
      <c r="I385" s="645"/>
    </row>
    <row r="386" spans="2:9">
      <c r="B386" s="618">
        <f>B376+1</f>
        <v>25</v>
      </c>
      <c r="C386" s="552" t="s">
        <v>758</v>
      </c>
      <c r="D386" s="545"/>
      <c r="E386" s="545"/>
      <c r="F386" s="516"/>
      <c r="G386" s="544">
        <f t="shared" si="31"/>
        <v>0</v>
      </c>
      <c r="H386" s="592"/>
      <c r="I386" s="645"/>
    </row>
    <row r="387" spans="2:9">
      <c r="B387" s="619">
        <f t="shared" ref="B387:B394" si="34">+B386+0.01</f>
        <v>25.01</v>
      </c>
      <c r="C387" s="553" t="s">
        <v>759</v>
      </c>
      <c r="D387" s="547">
        <v>9</v>
      </c>
      <c r="E387" s="545" t="s">
        <v>13</v>
      </c>
      <c r="F387" s="516"/>
      <c r="G387" s="544">
        <f t="shared" si="31"/>
        <v>0</v>
      </c>
      <c r="H387" s="592"/>
      <c r="I387" s="645"/>
    </row>
    <row r="388" spans="2:9">
      <c r="B388" s="619">
        <f t="shared" si="34"/>
        <v>25.020000000000003</v>
      </c>
      <c r="C388" s="553" t="s">
        <v>760</v>
      </c>
      <c r="D388" s="547">
        <v>9</v>
      </c>
      <c r="E388" s="545" t="s">
        <v>13</v>
      </c>
      <c r="F388" s="516"/>
      <c r="G388" s="544">
        <f t="shared" si="31"/>
        <v>0</v>
      </c>
      <c r="H388" s="592"/>
      <c r="I388" s="645"/>
    </row>
    <row r="389" spans="2:9">
      <c r="B389" s="619">
        <f t="shared" si="34"/>
        <v>25.030000000000005</v>
      </c>
      <c r="C389" s="553" t="s">
        <v>761</v>
      </c>
      <c r="D389" s="547">
        <v>11</v>
      </c>
      <c r="E389" s="545" t="s">
        <v>13</v>
      </c>
      <c r="F389" s="516"/>
      <c r="G389" s="544">
        <f t="shared" si="31"/>
        <v>0</v>
      </c>
      <c r="H389" s="592"/>
      <c r="I389" s="645"/>
    </row>
    <row r="390" spans="2:9">
      <c r="B390" s="619">
        <f t="shared" si="34"/>
        <v>25.040000000000006</v>
      </c>
      <c r="C390" s="553" t="s">
        <v>45</v>
      </c>
      <c r="D390" s="547">
        <v>0.25</v>
      </c>
      <c r="E390" s="545" t="s">
        <v>25</v>
      </c>
      <c r="F390" s="516"/>
      <c r="G390" s="544">
        <f t="shared" si="31"/>
        <v>0</v>
      </c>
      <c r="H390" s="592"/>
      <c r="I390" s="645"/>
    </row>
    <row r="391" spans="2:9">
      <c r="B391" s="619">
        <f t="shared" si="34"/>
        <v>25.050000000000008</v>
      </c>
      <c r="C391" s="553" t="s">
        <v>762</v>
      </c>
      <c r="D391" s="547">
        <v>168</v>
      </c>
      <c r="E391" s="545" t="s">
        <v>52</v>
      </c>
      <c r="F391" s="516"/>
      <c r="G391" s="544">
        <f t="shared" si="31"/>
        <v>0</v>
      </c>
      <c r="H391" s="592"/>
      <c r="I391" s="645"/>
    </row>
    <row r="392" spans="2:9">
      <c r="B392" s="619">
        <f t="shared" si="34"/>
        <v>25.060000000000009</v>
      </c>
      <c r="C392" s="553" t="s">
        <v>763</v>
      </c>
      <c r="D392" s="547">
        <v>21</v>
      </c>
      <c r="E392" s="545" t="s">
        <v>13</v>
      </c>
      <c r="F392" s="516"/>
      <c r="G392" s="544">
        <f t="shared" si="31"/>
        <v>0</v>
      </c>
      <c r="H392" s="592"/>
      <c r="I392" s="645"/>
    </row>
    <row r="393" spans="2:9">
      <c r="B393" s="619">
        <f t="shared" si="34"/>
        <v>25.070000000000011</v>
      </c>
      <c r="C393" s="553" t="s">
        <v>764</v>
      </c>
      <c r="D393" s="547">
        <v>21</v>
      </c>
      <c r="E393" s="545" t="s">
        <v>13</v>
      </c>
      <c r="F393" s="516"/>
      <c r="G393" s="544">
        <f t="shared" si="31"/>
        <v>0</v>
      </c>
      <c r="H393" s="592"/>
      <c r="I393" s="645"/>
    </row>
    <row r="394" spans="2:9">
      <c r="B394" s="619">
        <f t="shared" si="34"/>
        <v>25.080000000000013</v>
      </c>
      <c r="C394" s="553" t="s">
        <v>471</v>
      </c>
      <c r="D394" s="547">
        <v>1</v>
      </c>
      <c r="E394" s="545" t="s">
        <v>28</v>
      </c>
      <c r="F394" s="516"/>
      <c r="G394" s="544">
        <f t="shared" si="31"/>
        <v>0</v>
      </c>
      <c r="H394" s="592"/>
      <c r="I394" s="645"/>
    </row>
    <row r="395" spans="2:9">
      <c r="B395" s="620"/>
      <c r="C395" s="553"/>
      <c r="D395" s="545"/>
      <c r="E395" s="545"/>
      <c r="F395" s="516"/>
      <c r="G395" s="544">
        <f t="shared" si="31"/>
        <v>0</v>
      </c>
      <c r="H395" s="592">
        <f>SUM(G387:G394)</f>
        <v>0</v>
      </c>
      <c r="I395" s="645"/>
    </row>
    <row r="396" spans="2:9">
      <c r="B396" s="618">
        <f>B386+1</f>
        <v>26</v>
      </c>
      <c r="C396" s="552" t="s">
        <v>785</v>
      </c>
      <c r="D396" s="545"/>
      <c r="E396" s="545"/>
      <c r="F396" s="516"/>
      <c r="G396" s="544">
        <f t="shared" si="31"/>
        <v>0</v>
      </c>
      <c r="H396" s="592"/>
      <c r="I396" s="645"/>
    </row>
    <row r="397" spans="2:9">
      <c r="B397" s="619">
        <f t="shared" ref="B397:B408" si="35">+B396+0.01</f>
        <v>26.01</v>
      </c>
      <c r="C397" s="553" t="s">
        <v>1764</v>
      </c>
      <c r="D397" s="547">
        <v>1</v>
      </c>
      <c r="E397" s="545" t="s">
        <v>13</v>
      </c>
      <c r="F397" s="516"/>
      <c r="G397" s="544">
        <f t="shared" si="31"/>
        <v>0</v>
      </c>
      <c r="H397" s="592"/>
      <c r="I397" s="645"/>
    </row>
    <row r="398" spans="2:9">
      <c r="B398" s="619">
        <f t="shared" si="35"/>
        <v>26.020000000000003</v>
      </c>
      <c r="C398" s="553" t="s">
        <v>723</v>
      </c>
      <c r="D398" s="547">
        <v>1</v>
      </c>
      <c r="E398" s="545" t="s">
        <v>13</v>
      </c>
      <c r="F398" s="516"/>
      <c r="G398" s="544">
        <f t="shared" si="31"/>
        <v>0</v>
      </c>
      <c r="H398" s="592"/>
      <c r="I398" s="645"/>
    </row>
    <row r="399" spans="2:9">
      <c r="B399" s="619">
        <f t="shared" si="35"/>
        <v>26.030000000000005</v>
      </c>
      <c r="C399" s="553" t="s">
        <v>786</v>
      </c>
      <c r="D399" s="547">
        <v>1</v>
      </c>
      <c r="E399" s="545" t="s">
        <v>13</v>
      </c>
      <c r="F399" s="516"/>
      <c r="G399" s="544">
        <f t="shared" si="31"/>
        <v>0</v>
      </c>
      <c r="H399" s="592"/>
      <c r="I399" s="645"/>
    </row>
    <row r="400" spans="2:9">
      <c r="B400" s="619">
        <f t="shared" si="35"/>
        <v>26.040000000000006</v>
      </c>
      <c r="C400" s="553" t="s">
        <v>787</v>
      </c>
      <c r="D400" s="547">
        <v>1</v>
      </c>
      <c r="E400" s="545" t="s">
        <v>13</v>
      </c>
      <c r="F400" s="516"/>
      <c r="G400" s="544">
        <f t="shared" si="31"/>
        <v>0</v>
      </c>
      <c r="H400" s="592"/>
      <c r="I400" s="645"/>
    </row>
    <row r="401" spans="2:9">
      <c r="B401" s="619">
        <f t="shared" si="35"/>
        <v>26.050000000000008</v>
      </c>
      <c r="C401" s="553" t="s">
        <v>775</v>
      </c>
      <c r="D401" s="547">
        <v>2</v>
      </c>
      <c r="E401" s="545" t="s">
        <v>13</v>
      </c>
      <c r="F401" s="516"/>
      <c r="G401" s="544">
        <f t="shared" si="31"/>
        <v>0</v>
      </c>
      <c r="H401" s="592"/>
      <c r="I401" s="645"/>
    </row>
    <row r="402" spans="2:9">
      <c r="B402" s="619">
        <f t="shared" si="35"/>
        <v>26.060000000000009</v>
      </c>
      <c r="C402" s="553" t="s">
        <v>765</v>
      </c>
      <c r="D402" s="547">
        <v>1</v>
      </c>
      <c r="E402" s="545" t="s">
        <v>13</v>
      </c>
      <c r="F402" s="516"/>
      <c r="G402" s="544">
        <f t="shared" si="31"/>
        <v>0</v>
      </c>
      <c r="H402" s="592"/>
      <c r="I402" s="645"/>
    </row>
    <row r="403" spans="2:9">
      <c r="B403" s="619">
        <f t="shared" si="35"/>
        <v>26.070000000000011</v>
      </c>
      <c r="C403" s="553" t="s">
        <v>776</v>
      </c>
      <c r="D403" s="547">
        <v>3</v>
      </c>
      <c r="E403" s="545" t="s">
        <v>13</v>
      </c>
      <c r="F403" s="516"/>
      <c r="G403" s="544">
        <f t="shared" si="31"/>
        <v>0</v>
      </c>
      <c r="H403" s="592"/>
      <c r="I403" s="645"/>
    </row>
    <row r="404" spans="2:9">
      <c r="B404" s="619">
        <f t="shared" si="35"/>
        <v>26.080000000000013</v>
      </c>
      <c r="C404" s="553" t="s">
        <v>725</v>
      </c>
      <c r="D404" s="547">
        <v>8</v>
      </c>
      <c r="E404" s="545" t="s">
        <v>13</v>
      </c>
      <c r="F404" s="516"/>
      <c r="G404" s="544">
        <f t="shared" si="31"/>
        <v>0</v>
      </c>
      <c r="H404" s="592"/>
      <c r="I404" s="645"/>
    </row>
    <row r="405" spans="2:9">
      <c r="B405" s="619">
        <f t="shared" si="35"/>
        <v>26.090000000000014</v>
      </c>
      <c r="C405" s="553" t="s">
        <v>788</v>
      </c>
      <c r="D405" s="547">
        <v>1</v>
      </c>
      <c r="E405" s="545" t="s">
        <v>13</v>
      </c>
      <c r="F405" s="516"/>
      <c r="G405" s="544">
        <f t="shared" si="31"/>
        <v>0</v>
      </c>
      <c r="H405" s="592"/>
      <c r="I405" s="645"/>
    </row>
    <row r="406" spans="2:9">
      <c r="B406" s="619">
        <f t="shared" si="35"/>
        <v>26.100000000000016</v>
      </c>
      <c r="C406" s="548" t="s">
        <v>1122</v>
      </c>
      <c r="D406" s="549">
        <v>8</v>
      </c>
      <c r="E406" s="550" t="s">
        <v>13</v>
      </c>
      <c r="F406" s="516"/>
      <c r="G406" s="544">
        <f t="shared" si="31"/>
        <v>0</v>
      </c>
      <c r="H406" s="592"/>
      <c r="I406" s="645"/>
    </row>
    <row r="407" spans="2:9">
      <c r="B407" s="619">
        <f t="shared" si="35"/>
        <v>26.110000000000017</v>
      </c>
      <c r="C407" s="548" t="s">
        <v>1792</v>
      </c>
      <c r="D407" s="549">
        <v>1</v>
      </c>
      <c r="E407" s="545" t="s">
        <v>28</v>
      </c>
      <c r="F407" s="516"/>
      <c r="G407" s="544">
        <f t="shared" si="31"/>
        <v>0</v>
      </c>
      <c r="H407" s="592"/>
      <c r="I407" s="645"/>
    </row>
    <row r="408" spans="2:9">
      <c r="B408" s="619">
        <f t="shared" si="35"/>
        <v>26.120000000000019</v>
      </c>
      <c r="C408" s="553" t="s">
        <v>443</v>
      </c>
      <c r="D408" s="547">
        <v>1</v>
      </c>
      <c r="E408" s="545" t="s">
        <v>28</v>
      </c>
      <c r="F408" s="516"/>
      <c r="G408" s="544">
        <f t="shared" si="31"/>
        <v>0</v>
      </c>
      <c r="H408" s="592"/>
      <c r="I408" s="645"/>
    </row>
    <row r="409" spans="2:9">
      <c r="B409" s="620"/>
      <c r="C409" s="553"/>
      <c r="D409" s="545"/>
      <c r="E409" s="545"/>
      <c r="F409" s="516"/>
      <c r="G409" s="544">
        <f t="shared" si="31"/>
        <v>0</v>
      </c>
      <c r="H409" s="592">
        <f>SUM(G397:G408)</f>
        <v>0</v>
      </c>
      <c r="I409" s="645"/>
    </row>
    <row r="410" spans="2:9">
      <c r="B410" s="618">
        <f>B396+1</f>
        <v>27</v>
      </c>
      <c r="C410" s="552" t="s">
        <v>727</v>
      </c>
      <c r="D410" s="545"/>
      <c r="E410" s="545"/>
      <c r="F410" s="516"/>
      <c r="G410" s="544">
        <f t="shared" si="31"/>
        <v>0</v>
      </c>
      <c r="H410" s="592"/>
      <c r="I410" s="645"/>
    </row>
    <row r="411" spans="2:9">
      <c r="B411" s="619">
        <f t="shared" ref="B411:B425" si="36">+B410+0.01</f>
        <v>27.01</v>
      </c>
      <c r="C411" s="553" t="s">
        <v>712</v>
      </c>
      <c r="D411" s="547">
        <v>2</v>
      </c>
      <c r="E411" s="545" t="s">
        <v>31</v>
      </c>
      <c r="F411" s="516"/>
      <c r="G411" s="544">
        <f t="shared" si="31"/>
        <v>0</v>
      </c>
      <c r="H411" s="592"/>
      <c r="I411" s="645"/>
    </row>
    <row r="412" spans="2:9">
      <c r="B412" s="619">
        <f t="shared" si="36"/>
        <v>27.020000000000003</v>
      </c>
      <c r="C412" s="553" t="s">
        <v>729</v>
      </c>
      <c r="D412" s="547">
        <v>55</v>
      </c>
      <c r="E412" s="545" t="s">
        <v>52</v>
      </c>
      <c r="F412" s="516"/>
      <c r="G412" s="544">
        <f t="shared" si="31"/>
        <v>0</v>
      </c>
      <c r="H412" s="592"/>
      <c r="I412" s="645"/>
    </row>
    <row r="413" spans="2:9">
      <c r="B413" s="619">
        <f t="shared" si="36"/>
        <v>27.030000000000005</v>
      </c>
      <c r="C413" s="553" t="s">
        <v>730</v>
      </c>
      <c r="D413" s="547">
        <v>30</v>
      </c>
      <c r="E413" s="545" t="s">
        <v>52</v>
      </c>
      <c r="F413" s="516"/>
      <c r="G413" s="544">
        <f t="shared" si="31"/>
        <v>0</v>
      </c>
      <c r="H413" s="592"/>
      <c r="I413" s="645"/>
    </row>
    <row r="414" spans="2:9">
      <c r="B414" s="619">
        <f t="shared" si="36"/>
        <v>27.040000000000006</v>
      </c>
      <c r="C414" s="553" t="s">
        <v>771</v>
      </c>
      <c r="D414" s="547">
        <v>5</v>
      </c>
      <c r="E414" s="545" t="s">
        <v>52</v>
      </c>
      <c r="F414" s="516"/>
      <c r="G414" s="544">
        <f t="shared" si="31"/>
        <v>0</v>
      </c>
      <c r="H414" s="592"/>
      <c r="I414" s="645"/>
    </row>
    <row r="415" spans="2:9">
      <c r="B415" s="619">
        <f t="shared" si="36"/>
        <v>27.050000000000008</v>
      </c>
      <c r="C415" s="553" t="s">
        <v>731</v>
      </c>
      <c r="D415" s="547">
        <v>30</v>
      </c>
      <c r="E415" s="545" t="s">
        <v>52</v>
      </c>
      <c r="F415" s="516"/>
      <c r="G415" s="544">
        <f t="shared" si="31"/>
        <v>0</v>
      </c>
      <c r="H415" s="592"/>
      <c r="I415" s="645"/>
    </row>
    <row r="416" spans="2:9">
      <c r="B416" s="619">
        <f t="shared" si="36"/>
        <v>27.060000000000009</v>
      </c>
      <c r="C416" s="553" t="s">
        <v>733</v>
      </c>
      <c r="D416" s="547">
        <v>115</v>
      </c>
      <c r="E416" s="545" t="s">
        <v>52</v>
      </c>
      <c r="F416" s="516"/>
      <c r="G416" s="544">
        <f t="shared" si="31"/>
        <v>0</v>
      </c>
      <c r="H416" s="592"/>
      <c r="I416" s="645"/>
    </row>
    <row r="417" spans="2:9">
      <c r="B417" s="619">
        <f t="shared" si="36"/>
        <v>27.070000000000011</v>
      </c>
      <c r="C417" s="553" t="s">
        <v>734</v>
      </c>
      <c r="D417" s="547">
        <v>55</v>
      </c>
      <c r="E417" s="545" t="s">
        <v>52</v>
      </c>
      <c r="F417" s="516"/>
      <c r="G417" s="544">
        <f t="shared" si="31"/>
        <v>0</v>
      </c>
      <c r="H417" s="592"/>
      <c r="I417" s="645"/>
    </row>
    <row r="418" spans="2:9">
      <c r="B418" s="619">
        <f t="shared" si="36"/>
        <v>27.080000000000013</v>
      </c>
      <c r="C418" s="553" t="s">
        <v>735</v>
      </c>
      <c r="D418" s="547">
        <v>85</v>
      </c>
      <c r="E418" s="545" t="s">
        <v>52</v>
      </c>
      <c r="F418" s="516"/>
      <c r="G418" s="544">
        <f t="shared" si="31"/>
        <v>0</v>
      </c>
      <c r="H418" s="592"/>
      <c r="I418" s="645"/>
    </row>
    <row r="419" spans="2:9">
      <c r="B419" s="619">
        <f t="shared" si="36"/>
        <v>27.090000000000014</v>
      </c>
      <c r="C419" s="553" t="s">
        <v>779</v>
      </c>
      <c r="D419" s="547">
        <v>31</v>
      </c>
      <c r="E419" s="545" t="s">
        <v>52</v>
      </c>
      <c r="F419" s="516"/>
      <c r="G419" s="544">
        <f t="shared" si="31"/>
        <v>0</v>
      </c>
      <c r="H419" s="592"/>
      <c r="I419" s="645"/>
    </row>
    <row r="420" spans="2:9">
      <c r="B420" s="619">
        <f t="shared" si="36"/>
        <v>27.100000000000016</v>
      </c>
      <c r="C420" s="553" t="s">
        <v>737</v>
      </c>
      <c r="D420" s="547">
        <v>4</v>
      </c>
      <c r="E420" s="545" t="s">
        <v>13</v>
      </c>
      <c r="F420" s="516"/>
      <c r="G420" s="544">
        <f t="shared" si="31"/>
        <v>0</v>
      </c>
      <c r="H420" s="592"/>
      <c r="I420" s="645"/>
    </row>
    <row r="421" spans="2:9">
      <c r="B421" s="619">
        <f t="shared" si="36"/>
        <v>27.110000000000017</v>
      </c>
      <c r="C421" s="553" t="s">
        <v>738</v>
      </c>
      <c r="D421" s="547">
        <v>3</v>
      </c>
      <c r="E421" s="545" t="s">
        <v>13</v>
      </c>
      <c r="F421" s="516"/>
      <c r="G421" s="544">
        <f t="shared" si="31"/>
        <v>0</v>
      </c>
      <c r="H421" s="592"/>
      <c r="I421" s="645"/>
    </row>
    <row r="422" spans="2:9">
      <c r="B422" s="619">
        <f t="shared" si="36"/>
        <v>27.120000000000019</v>
      </c>
      <c r="C422" s="553" t="s">
        <v>740</v>
      </c>
      <c r="D422" s="547">
        <v>1</v>
      </c>
      <c r="E422" s="545" t="s">
        <v>13</v>
      </c>
      <c r="F422" s="516"/>
      <c r="G422" s="544">
        <f t="shared" ref="G422:G487" si="37">ROUND(D422*F422,2)</f>
        <v>0</v>
      </c>
      <c r="H422" s="592"/>
      <c r="I422" s="645"/>
    </row>
    <row r="423" spans="2:9">
      <c r="B423" s="619">
        <f t="shared" si="36"/>
        <v>27.13000000000002</v>
      </c>
      <c r="C423" s="548" t="s">
        <v>1121</v>
      </c>
      <c r="D423" s="549">
        <v>1</v>
      </c>
      <c r="E423" s="550" t="s">
        <v>28</v>
      </c>
      <c r="F423" s="516"/>
      <c r="G423" s="544">
        <f t="shared" si="37"/>
        <v>0</v>
      </c>
      <c r="H423" s="592"/>
      <c r="I423" s="645"/>
    </row>
    <row r="424" spans="2:9">
      <c r="B424" s="619">
        <f t="shared" si="36"/>
        <v>27.140000000000022</v>
      </c>
      <c r="C424" s="548" t="s">
        <v>1122</v>
      </c>
      <c r="D424" s="549">
        <v>1</v>
      </c>
      <c r="E424" s="550" t="s">
        <v>28</v>
      </c>
      <c r="F424" s="516"/>
      <c r="G424" s="544">
        <f t="shared" si="37"/>
        <v>0</v>
      </c>
      <c r="H424" s="592"/>
      <c r="I424" s="645"/>
    </row>
    <row r="425" spans="2:9">
      <c r="B425" s="619">
        <f t="shared" si="36"/>
        <v>27.150000000000023</v>
      </c>
      <c r="C425" s="553" t="s">
        <v>443</v>
      </c>
      <c r="D425" s="547">
        <v>1</v>
      </c>
      <c r="E425" s="545" t="s">
        <v>28</v>
      </c>
      <c r="F425" s="516"/>
      <c r="G425" s="544">
        <f t="shared" si="37"/>
        <v>0</v>
      </c>
      <c r="H425" s="592"/>
      <c r="I425" s="645"/>
    </row>
    <row r="426" spans="2:9">
      <c r="B426" s="620"/>
      <c r="C426" s="553"/>
      <c r="D426" s="545"/>
      <c r="E426" s="545"/>
      <c r="F426" s="516"/>
      <c r="G426" s="544">
        <f t="shared" si="37"/>
        <v>0</v>
      </c>
      <c r="H426" s="592">
        <f>SUM(G411:G425)</f>
        <v>0</v>
      </c>
      <c r="I426" s="645"/>
    </row>
    <row r="427" spans="2:9">
      <c r="B427" s="618">
        <f>B410+1</f>
        <v>28</v>
      </c>
      <c r="C427" s="552" t="s">
        <v>741</v>
      </c>
      <c r="D427" s="545"/>
      <c r="E427" s="545"/>
      <c r="F427" s="516"/>
      <c r="G427" s="544">
        <f t="shared" si="37"/>
        <v>0</v>
      </c>
      <c r="H427" s="592"/>
      <c r="I427" s="645"/>
    </row>
    <row r="428" spans="2:9">
      <c r="B428" s="619">
        <f t="shared" ref="B428:B445" si="38">+B427+0.01</f>
        <v>28.01</v>
      </c>
      <c r="C428" s="553" t="s">
        <v>742</v>
      </c>
      <c r="D428" s="547">
        <v>45</v>
      </c>
      <c r="E428" s="545" t="s">
        <v>13</v>
      </c>
      <c r="F428" s="516"/>
      <c r="G428" s="544">
        <f t="shared" si="37"/>
        <v>0</v>
      </c>
      <c r="H428" s="592"/>
      <c r="I428" s="645"/>
    </row>
    <row r="429" spans="2:9">
      <c r="B429" s="619">
        <f t="shared" si="38"/>
        <v>28.020000000000003</v>
      </c>
      <c r="C429" s="553" t="s">
        <v>743</v>
      </c>
      <c r="D429" s="547">
        <v>90</v>
      </c>
      <c r="E429" s="545" t="s">
        <v>13</v>
      </c>
      <c r="F429" s="516"/>
      <c r="G429" s="544">
        <f t="shared" si="37"/>
        <v>0</v>
      </c>
      <c r="H429" s="592"/>
      <c r="I429" s="645"/>
    </row>
    <row r="430" spans="2:9">
      <c r="B430" s="619">
        <f t="shared" si="38"/>
        <v>28.030000000000005</v>
      </c>
      <c r="C430" s="553" t="s">
        <v>707</v>
      </c>
      <c r="D430" s="547">
        <v>90</v>
      </c>
      <c r="E430" s="545" t="s">
        <v>13</v>
      </c>
      <c r="F430" s="516"/>
      <c r="G430" s="544">
        <f t="shared" si="37"/>
        <v>0</v>
      </c>
      <c r="H430" s="592"/>
      <c r="I430" s="645"/>
    </row>
    <row r="431" spans="2:9">
      <c r="B431" s="619">
        <f t="shared" si="38"/>
        <v>28.040000000000006</v>
      </c>
      <c r="C431" s="553" t="s">
        <v>744</v>
      </c>
      <c r="D431" s="547">
        <v>90</v>
      </c>
      <c r="E431" s="545" t="s">
        <v>13</v>
      </c>
      <c r="F431" s="516"/>
      <c r="G431" s="544">
        <f t="shared" si="37"/>
        <v>0</v>
      </c>
      <c r="H431" s="592"/>
      <c r="I431" s="645"/>
    </row>
    <row r="432" spans="2:9">
      <c r="B432" s="619">
        <f t="shared" si="38"/>
        <v>28.050000000000008</v>
      </c>
      <c r="C432" s="553" t="s">
        <v>745</v>
      </c>
      <c r="D432" s="547">
        <v>90</v>
      </c>
      <c r="E432" s="545" t="s">
        <v>13</v>
      </c>
      <c r="F432" s="516"/>
      <c r="G432" s="544">
        <f t="shared" si="37"/>
        <v>0</v>
      </c>
      <c r="H432" s="592"/>
      <c r="I432" s="645"/>
    </row>
    <row r="433" spans="2:9">
      <c r="B433" s="619">
        <f t="shared" si="38"/>
        <v>28.060000000000009</v>
      </c>
      <c r="C433" s="553" t="s">
        <v>746</v>
      </c>
      <c r="D433" s="547">
        <v>90</v>
      </c>
      <c r="E433" s="545" t="s">
        <v>13</v>
      </c>
      <c r="F433" s="516"/>
      <c r="G433" s="544">
        <f t="shared" si="37"/>
        <v>0</v>
      </c>
      <c r="H433" s="592"/>
      <c r="I433" s="645"/>
    </row>
    <row r="434" spans="2:9">
      <c r="B434" s="619">
        <f t="shared" si="38"/>
        <v>28.070000000000011</v>
      </c>
      <c r="C434" s="553" t="s">
        <v>711</v>
      </c>
      <c r="D434" s="547">
        <v>9</v>
      </c>
      <c r="E434" s="545" t="s">
        <v>13</v>
      </c>
      <c r="F434" s="516"/>
      <c r="G434" s="544">
        <f t="shared" si="37"/>
        <v>0</v>
      </c>
      <c r="H434" s="592"/>
      <c r="I434" s="645"/>
    </row>
    <row r="435" spans="2:9">
      <c r="B435" s="619">
        <f t="shared" si="38"/>
        <v>28.080000000000013</v>
      </c>
      <c r="C435" s="553" t="s">
        <v>747</v>
      </c>
      <c r="D435" s="547">
        <v>3</v>
      </c>
      <c r="E435" s="545" t="s">
        <v>13</v>
      </c>
      <c r="F435" s="516"/>
      <c r="G435" s="544">
        <f t="shared" si="37"/>
        <v>0</v>
      </c>
      <c r="H435" s="592"/>
      <c r="I435" s="645"/>
    </row>
    <row r="436" spans="2:9">
      <c r="B436" s="619">
        <f t="shared" si="38"/>
        <v>28.090000000000014</v>
      </c>
      <c r="C436" s="553" t="s">
        <v>748</v>
      </c>
      <c r="D436" s="547">
        <v>6.5</v>
      </c>
      <c r="E436" s="545" t="s">
        <v>25</v>
      </c>
      <c r="F436" s="516"/>
      <c r="G436" s="544">
        <f t="shared" si="37"/>
        <v>0</v>
      </c>
      <c r="H436" s="592"/>
      <c r="I436" s="645"/>
    </row>
    <row r="437" spans="2:9">
      <c r="B437" s="619">
        <f t="shared" si="38"/>
        <v>28.100000000000016</v>
      </c>
      <c r="C437" s="553" t="s">
        <v>749</v>
      </c>
      <c r="D437" s="547">
        <v>1</v>
      </c>
      <c r="E437" s="545" t="s">
        <v>13</v>
      </c>
      <c r="F437" s="516"/>
      <c r="G437" s="544">
        <f t="shared" si="37"/>
        <v>0</v>
      </c>
      <c r="H437" s="592"/>
      <c r="I437" s="645"/>
    </row>
    <row r="438" spans="2:9">
      <c r="B438" s="619">
        <f t="shared" si="38"/>
        <v>28.110000000000017</v>
      </c>
      <c r="C438" s="553" t="s">
        <v>772</v>
      </c>
      <c r="D438" s="547">
        <v>13</v>
      </c>
      <c r="E438" s="545" t="s">
        <v>13</v>
      </c>
      <c r="F438" s="516"/>
      <c r="G438" s="544">
        <f t="shared" si="37"/>
        <v>0</v>
      </c>
      <c r="H438" s="592"/>
      <c r="I438" s="645"/>
    </row>
    <row r="439" spans="2:9">
      <c r="B439" s="619">
        <f t="shared" si="38"/>
        <v>28.120000000000019</v>
      </c>
      <c r="C439" s="553" t="s">
        <v>780</v>
      </c>
      <c r="D439" s="547">
        <v>8</v>
      </c>
      <c r="E439" s="545" t="s">
        <v>13</v>
      </c>
      <c r="F439" s="516"/>
      <c r="G439" s="544">
        <f t="shared" si="37"/>
        <v>0</v>
      </c>
      <c r="H439" s="592"/>
      <c r="I439" s="645"/>
    </row>
    <row r="440" spans="2:9">
      <c r="B440" s="619">
        <f t="shared" si="38"/>
        <v>28.13000000000002</v>
      </c>
      <c r="C440" s="553" t="s">
        <v>789</v>
      </c>
      <c r="D440" s="547">
        <v>1</v>
      </c>
      <c r="E440" s="545" t="s">
        <v>13</v>
      </c>
      <c r="F440" s="516"/>
      <c r="G440" s="544">
        <f t="shared" si="37"/>
        <v>0</v>
      </c>
      <c r="H440" s="592"/>
      <c r="I440" s="645"/>
    </row>
    <row r="441" spans="2:9">
      <c r="B441" s="619">
        <f t="shared" si="38"/>
        <v>28.140000000000022</v>
      </c>
      <c r="C441" s="553" t="s">
        <v>790</v>
      </c>
      <c r="D441" s="547">
        <v>1</v>
      </c>
      <c r="E441" s="545" t="s">
        <v>13</v>
      </c>
      <c r="F441" s="516"/>
      <c r="G441" s="544">
        <f t="shared" si="37"/>
        <v>0</v>
      </c>
      <c r="H441" s="592"/>
      <c r="I441" s="645"/>
    </row>
    <row r="442" spans="2:9">
      <c r="B442" s="619">
        <f t="shared" si="38"/>
        <v>28.150000000000023</v>
      </c>
      <c r="C442" s="553" t="s">
        <v>782</v>
      </c>
      <c r="D442" s="547">
        <v>2</v>
      </c>
      <c r="E442" s="545" t="s">
        <v>13</v>
      </c>
      <c r="F442" s="516"/>
      <c r="G442" s="544">
        <f t="shared" si="37"/>
        <v>0</v>
      </c>
      <c r="H442" s="592"/>
      <c r="I442" s="645"/>
    </row>
    <row r="443" spans="2:9">
      <c r="B443" s="619">
        <f t="shared" si="38"/>
        <v>28.160000000000025</v>
      </c>
      <c r="C443" s="553" t="s">
        <v>773</v>
      </c>
      <c r="D443" s="547">
        <v>1</v>
      </c>
      <c r="E443" s="545" t="s">
        <v>13</v>
      </c>
      <c r="F443" s="516"/>
      <c r="G443" s="544">
        <f t="shared" si="37"/>
        <v>0</v>
      </c>
      <c r="H443" s="592"/>
      <c r="I443" s="645"/>
    </row>
    <row r="444" spans="2:9">
      <c r="B444" s="619">
        <f t="shared" si="38"/>
        <v>28.170000000000027</v>
      </c>
      <c r="C444" s="553" t="s">
        <v>783</v>
      </c>
      <c r="D444" s="547">
        <v>3</v>
      </c>
      <c r="E444" s="545" t="s">
        <v>13</v>
      </c>
      <c r="F444" s="516"/>
      <c r="G444" s="544">
        <f t="shared" si="37"/>
        <v>0</v>
      </c>
      <c r="H444" s="592"/>
      <c r="I444" s="645"/>
    </row>
    <row r="445" spans="2:9">
      <c r="B445" s="619">
        <f t="shared" si="38"/>
        <v>28.180000000000028</v>
      </c>
      <c r="C445" s="553" t="s">
        <v>443</v>
      </c>
      <c r="D445" s="547">
        <v>1</v>
      </c>
      <c r="E445" s="545" t="s">
        <v>28</v>
      </c>
      <c r="F445" s="516"/>
      <c r="G445" s="544">
        <f t="shared" si="37"/>
        <v>0</v>
      </c>
      <c r="H445" s="592"/>
      <c r="I445" s="645"/>
    </row>
    <row r="446" spans="2:9">
      <c r="B446" s="620"/>
      <c r="C446" s="553"/>
      <c r="D446" s="545"/>
      <c r="E446" s="545"/>
      <c r="F446" s="516"/>
      <c r="G446" s="544">
        <f t="shared" si="37"/>
        <v>0</v>
      </c>
      <c r="H446" s="592">
        <f>SUM(G428:G445)</f>
        <v>0</v>
      </c>
      <c r="I446" s="645"/>
    </row>
    <row r="447" spans="2:9">
      <c r="B447" s="618">
        <f>B427+1</f>
        <v>29</v>
      </c>
      <c r="C447" s="552" t="s">
        <v>751</v>
      </c>
      <c r="D447" s="545"/>
      <c r="E447" s="545"/>
      <c r="F447" s="516"/>
      <c r="G447" s="544">
        <f t="shared" si="37"/>
        <v>0</v>
      </c>
      <c r="H447" s="592"/>
      <c r="I447" s="645"/>
    </row>
    <row r="448" spans="2:9">
      <c r="B448" s="619">
        <f t="shared" ref="B448:B455" si="39">+B447+0.01</f>
        <v>29.01</v>
      </c>
      <c r="C448" s="553" t="s">
        <v>752</v>
      </c>
      <c r="D448" s="547">
        <v>250</v>
      </c>
      <c r="E448" s="545" t="s">
        <v>52</v>
      </c>
      <c r="F448" s="516"/>
      <c r="G448" s="544">
        <f t="shared" si="37"/>
        <v>0</v>
      </c>
      <c r="H448" s="592"/>
      <c r="I448" s="645"/>
    </row>
    <row r="449" spans="2:9">
      <c r="B449" s="619">
        <f t="shared" si="39"/>
        <v>29.020000000000003</v>
      </c>
      <c r="C449" s="553" t="s">
        <v>753</v>
      </c>
      <c r="D449" s="547">
        <v>250</v>
      </c>
      <c r="E449" s="545" t="s">
        <v>52</v>
      </c>
      <c r="F449" s="516"/>
      <c r="G449" s="544">
        <f t="shared" si="37"/>
        <v>0</v>
      </c>
      <c r="H449" s="592"/>
      <c r="I449" s="645"/>
    </row>
    <row r="450" spans="2:9">
      <c r="B450" s="619">
        <f t="shared" si="39"/>
        <v>29.030000000000005</v>
      </c>
      <c r="C450" s="553" t="s">
        <v>700</v>
      </c>
      <c r="D450" s="547">
        <v>200</v>
      </c>
      <c r="E450" s="545" t="s">
        <v>52</v>
      </c>
      <c r="F450" s="516"/>
      <c r="G450" s="544">
        <f t="shared" si="37"/>
        <v>0</v>
      </c>
      <c r="H450" s="592"/>
      <c r="I450" s="645"/>
    </row>
    <row r="451" spans="2:9">
      <c r="B451" s="619">
        <f t="shared" si="39"/>
        <v>29.040000000000006</v>
      </c>
      <c r="C451" s="553" t="s">
        <v>754</v>
      </c>
      <c r="D451" s="547">
        <v>110</v>
      </c>
      <c r="E451" s="545" t="s">
        <v>13</v>
      </c>
      <c r="F451" s="516"/>
      <c r="G451" s="544">
        <f t="shared" si="37"/>
        <v>0</v>
      </c>
      <c r="H451" s="592"/>
      <c r="I451" s="645"/>
    </row>
    <row r="452" spans="2:9">
      <c r="B452" s="619">
        <f t="shared" si="39"/>
        <v>29.050000000000008</v>
      </c>
      <c r="C452" s="553" t="s">
        <v>755</v>
      </c>
      <c r="D452" s="547">
        <v>8</v>
      </c>
      <c r="E452" s="545" t="s">
        <v>13</v>
      </c>
      <c r="F452" s="516"/>
      <c r="G452" s="544">
        <f t="shared" si="37"/>
        <v>0</v>
      </c>
      <c r="H452" s="592"/>
      <c r="I452" s="645"/>
    </row>
    <row r="453" spans="2:9">
      <c r="B453" s="619">
        <f t="shared" si="39"/>
        <v>29.060000000000009</v>
      </c>
      <c r="C453" s="553" t="s">
        <v>756</v>
      </c>
      <c r="D453" s="547">
        <v>8</v>
      </c>
      <c r="E453" s="545" t="s">
        <v>13</v>
      </c>
      <c r="F453" s="516"/>
      <c r="G453" s="544">
        <f t="shared" si="37"/>
        <v>0</v>
      </c>
      <c r="H453" s="592"/>
      <c r="I453" s="645"/>
    </row>
    <row r="454" spans="2:9">
      <c r="B454" s="619">
        <f t="shared" si="39"/>
        <v>29.070000000000011</v>
      </c>
      <c r="C454" s="553" t="s">
        <v>757</v>
      </c>
      <c r="D454" s="547">
        <v>8</v>
      </c>
      <c r="E454" s="545" t="s">
        <v>13</v>
      </c>
      <c r="F454" s="516"/>
      <c r="G454" s="544">
        <f t="shared" si="37"/>
        <v>0</v>
      </c>
      <c r="H454" s="592"/>
      <c r="I454" s="645"/>
    </row>
    <row r="455" spans="2:9">
      <c r="B455" s="619">
        <f t="shared" si="39"/>
        <v>29.080000000000013</v>
      </c>
      <c r="C455" s="553" t="s">
        <v>471</v>
      </c>
      <c r="D455" s="547">
        <v>1</v>
      </c>
      <c r="E455" s="545" t="s">
        <v>28</v>
      </c>
      <c r="F455" s="516"/>
      <c r="G455" s="544">
        <f t="shared" si="37"/>
        <v>0</v>
      </c>
      <c r="H455" s="592"/>
      <c r="I455" s="645"/>
    </row>
    <row r="456" spans="2:9">
      <c r="B456" s="620"/>
      <c r="C456" s="553"/>
      <c r="D456" s="545"/>
      <c r="E456" s="545"/>
      <c r="F456" s="516"/>
      <c r="G456" s="544">
        <f t="shared" si="37"/>
        <v>0</v>
      </c>
      <c r="H456" s="592">
        <f>SUM(G448:G455)</f>
        <v>0</v>
      </c>
      <c r="I456" s="645"/>
    </row>
    <row r="457" spans="2:9">
      <c r="B457" s="618">
        <f>B447+1</f>
        <v>30</v>
      </c>
      <c r="C457" s="552" t="s">
        <v>758</v>
      </c>
      <c r="D457" s="545"/>
      <c r="E457" s="545"/>
      <c r="F457" s="516"/>
      <c r="G457" s="544">
        <f t="shared" si="37"/>
        <v>0</v>
      </c>
      <c r="H457" s="592"/>
      <c r="I457" s="645"/>
    </row>
    <row r="458" spans="2:9">
      <c r="B458" s="619">
        <f t="shared" ref="B458:B465" si="40">+B457+0.01</f>
        <v>30.01</v>
      </c>
      <c r="C458" s="553" t="s">
        <v>759</v>
      </c>
      <c r="D458" s="547">
        <v>10</v>
      </c>
      <c r="E458" s="545" t="s">
        <v>13</v>
      </c>
      <c r="F458" s="516"/>
      <c r="G458" s="544">
        <f t="shared" si="37"/>
        <v>0</v>
      </c>
      <c r="H458" s="592"/>
      <c r="I458" s="645"/>
    </row>
    <row r="459" spans="2:9">
      <c r="B459" s="619">
        <f t="shared" si="40"/>
        <v>30.020000000000003</v>
      </c>
      <c r="C459" s="553" t="s">
        <v>760</v>
      </c>
      <c r="D459" s="547">
        <v>10</v>
      </c>
      <c r="E459" s="545" t="s">
        <v>13</v>
      </c>
      <c r="F459" s="516"/>
      <c r="G459" s="544">
        <f t="shared" si="37"/>
        <v>0</v>
      </c>
      <c r="H459" s="592"/>
      <c r="I459" s="645"/>
    </row>
    <row r="460" spans="2:9">
      <c r="B460" s="619">
        <f t="shared" si="40"/>
        <v>30.030000000000005</v>
      </c>
      <c r="C460" s="553" t="s">
        <v>761</v>
      </c>
      <c r="D460" s="547">
        <v>12</v>
      </c>
      <c r="E460" s="545" t="s">
        <v>13</v>
      </c>
      <c r="F460" s="516"/>
      <c r="G460" s="544">
        <f t="shared" si="37"/>
        <v>0</v>
      </c>
      <c r="H460" s="592"/>
      <c r="I460" s="645"/>
    </row>
    <row r="461" spans="2:9">
      <c r="B461" s="619">
        <f t="shared" si="40"/>
        <v>30.040000000000006</v>
      </c>
      <c r="C461" s="553" t="s">
        <v>45</v>
      </c>
      <c r="D461" s="547">
        <v>0.25</v>
      </c>
      <c r="E461" s="545" t="s">
        <v>25</v>
      </c>
      <c r="F461" s="516"/>
      <c r="G461" s="544">
        <f t="shared" si="37"/>
        <v>0</v>
      </c>
      <c r="H461" s="592"/>
      <c r="I461" s="645"/>
    </row>
    <row r="462" spans="2:9">
      <c r="B462" s="619">
        <f t="shared" si="40"/>
        <v>30.050000000000008</v>
      </c>
      <c r="C462" s="553" t="s">
        <v>762</v>
      </c>
      <c r="D462" s="547">
        <v>192</v>
      </c>
      <c r="E462" s="545" t="s">
        <v>52</v>
      </c>
      <c r="F462" s="516"/>
      <c r="G462" s="544">
        <f t="shared" si="37"/>
        <v>0</v>
      </c>
      <c r="H462" s="592"/>
      <c r="I462" s="645"/>
    </row>
    <row r="463" spans="2:9">
      <c r="B463" s="619">
        <f t="shared" si="40"/>
        <v>30.060000000000009</v>
      </c>
      <c r="C463" s="553" t="s">
        <v>763</v>
      </c>
      <c r="D463" s="547">
        <v>24</v>
      </c>
      <c r="E463" s="545" t="s">
        <v>13</v>
      </c>
      <c r="F463" s="516"/>
      <c r="G463" s="544">
        <f t="shared" si="37"/>
        <v>0</v>
      </c>
      <c r="H463" s="592"/>
      <c r="I463" s="645"/>
    </row>
    <row r="464" spans="2:9">
      <c r="B464" s="619">
        <f t="shared" si="40"/>
        <v>30.070000000000011</v>
      </c>
      <c r="C464" s="553" t="s">
        <v>764</v>
      </c>
      <c r="D464" s="547">
        <v>24</v>
      </c>
      <c r="E464" s="545" t="s">
        <v>13</v>
      </c>
      <c r="F464" s="516"/>
      <c r="G464" s="544">
        <f t="shared" si="37"/>
        <v>0</v>
      </c>
      <c r="H464" s="592"/>
      <c r="I464" s="645"/>
    </row>
    <row r="465" spans="2:9">
      <c r="B465" s="619">
        <f t="shared" si="40"/>
        <v>30.080000000000013</v>
      </c>
      <c r="C465" s="553" t="s">
        <v>471</v>
      </c>
      <c r="D465" s="547">
        <v>1</v>
      </c>
      <c r="E465" s="545" t="s">
        <v>28</v>
      </c>
      <c r="F465" s="516"/>
      <c r="G465" s="544">
        <f t="shared" si="37"/>
        <v>0</v>
      </c>
      <c r="H465" s="592"/>
      <c r="I465" s="645"/>
    </row>
    <row r="466" spans="2:9">
      <c r="B466" s="620"/>
      <c r="C466" s="553"/>
      <c r="D466" s="545"/>
      <c r="E466" s="545"/>
      <c r="F466" s="516"/>
      <c r="G466" s="544">
        <f t="shared" si="37"/>
        <v>0</v>
      </c>
      <c r="H466" s="592">
        <f>SUM(G458:G465)</f>
        <v>0</v>
      </c>
      <c r="I466" s="645"/>
    </row>
    <row r="467" spans="2:9">
      <c r="B467" s="618">
        <f>B457+1</f>
        <v>31</v>
      </c>
      <c r="C467" s="552" t="s">
        <v>791</v>
      </c>
      <c r="D467" s="545"/>
      <c r="E467" s="545"/>
      <c r="F467" s="516"/>
      <c r="G467" s="544">
        <f t="shared" si="37"/>
        <v>0</v>
      </c>
      <c r="H467" s="592"/>
      <c r="I467" s="645"/>
    </row>
    <row r="468" spans="2:9">
      <c r="B468" s="619">
        <f t="shared" ref="B468:B477" si="41">+B467+0.01</f>
        <v>31.01</v>
      </c>
      <c r="C468" s="553" t="s">
        <v>1765</v>
      </c>
      <c r="D468" s="547">
        <v>1</v>
      </c>
      <c r="E468" s="545" t="s">
        <v>13</v>
      </c>
      <c r="F468" s="516"/>
      <c r="G468" s="544">
        <f t="shared" si="37"/>
        <v>0</v>
      </c>
      <c r="H468" s="592"/>
      <c r="I468" s="645"/>
    </row>
    <row r="469" spans="2:9">
      <c r="B469" s="619">
        <f t="shared" si="41"/>
        <v>31.020000000000003</v>
      </c>
      <c r="C469" s="553" t="s">
        <v>723</v>
      </c>
      <c r="D469" s="547">
        <v>1</v>
      </c>
      <c r="E469" s="545" t="s">
        <v>13</v>
      </c>
      <c r="F469" s="516"/>
      <c r="G469" s="544">
        <f t="shared" si="37"/>
        <v>0</v>
      </c>
      <c r="H469" s="592"/>
      <c r="I469" s="645"/>
    </row>
    <row r="470" spans="2:9">
      <c r="B470" s="619">
        <f t="shared" si="41"/>
        <v>31.030000000000005</v>
      </c>
      <c r="C470" s="553" t="s">
        <v>774</v>
      </c>
      <c r="D470" s="547">
        <v>1</v>
      </c>
      <c r="E470" s="545" t="s">
        <v>13</v>
      </c>
      <c r="F470" s="516"/>
      <c r="G470" s="544">
        <f t="shared" si="37"/>
        <v>0</v>
      </c>
      <c r="H470" s="592"/>
      <c r="I470" s="645"/>
    </row>
    <row r="471" spans="2:9">
      <c r="B471" s="619">
        <f t="shared" si="41"/>
        <v>31.040000000000006</v>
      </c>
      <c r="C471" s="553" t="s">
        <v>724</v>
      </c>
      <c r="D471" s="547">
        <v>2</v>
      </c>
      <c r="E471" s="545" t="s">
        <v>13</v>
      </c>
      <c r="F471" s="516"/>
      <c r="G471" s="544">
        <f t="shared" si="37"/>
        <v>0</v>
      </c>
      <c r="H471" s="592"/>
      <c r="I471" s="645"/>
    </row>
    <row r="472" spans="2:9">
      <c r="B472" s="619">
        <f t="shared" si="41"/>
        <v>31.050000000000008</v>
      </c>
      <c r="C472" s="553" t="s">
        <v>776</v>
      </c>
      <c r="D472" s="547">
        <v>4</v>
      </c>
      <c r="E472" s="545" t="s">
        <v>13</v>
      </c>
      <c r="F472" s="516"/>
      <c r="G472" s="544">
        <f t="shared" si="37"/>
        <v>0</v>
      </c>
      <c r="H472" s="592"/>
      <c r="I472" s="645"/>
    </row>
    <row r="473" spans="2:9">
      <c r="B473" s="619">
        <f t="shared" si="41"/>
        <v>31.060000000000009</v>
      </c>
      <c r="C473" s="553" t="s">
        <v>725</v>
      </c>
      <c r="D473" s="547">
        <v>7</v>
      </c>
      <c r="E473" s="545" t="s">
        <v>13</v>
      </c>
      <c r="F473" s="516"/>
      <c r="G473" s="544">
        <f t="shared" si="37"/>
        <v>0</v>
      </c>
      <c r="H473" s="592"/>
      <c r="I473" s="645"/>
    </row>
    <row r="474" spans="2:9">
      <c r="B474" s="619">
        <f t="shared" si="41"/>
        <v>31.070000000000011</v>
      </c>
      <c r="C474" s="553" t="s">
        <v>784</v>
      </c>
      <c r="D474" s="547">
        <v>1</v>
      </c>
      <c r="E474" s="545" t="s">
        <v>13</v>
      </c>
      <c r="F474" s="516"/>
      <c r="G474" s="544">
        <f t="shared" si="37"/>
        <v>0</v>
      </c>
      <c r="H474" s="592"/>
      <c r="I474" s="645"/>
    </row>
    <row r="475" spans="2:9">
      <c r="B475" s="619">
        <f t="shared" si="41"/>
        <v>31.080000000000013</v>
      </c>
      <c r="C475" s="548" t="s">
        <v>1122</v>
      </c>
      <c r="D475" s="549">
        <v>7</v>
      </c>
      <c r="E475" s="550" t="s">
        <v>13</v>
      </c>
      <c r="F475" s="516"/>
      <c r="G475" s="544">
        <f t="shared" si="37"/>
        <v>0</v>
      </c>
      <c r="H475" s="592"/>
      <c r="I475" s="645"/>
    </row>
    <row r="476" spans="2:9">
      <c r="B476" s="619">
        <f t="shared" si="41"/>
        <v>31.090000000000014</v>
      </c>
      <c r="C476" s="548" t="s">
        <v>1792</v>
      </c>
      <c r="D476" s="549">
        <v>1</v>
      </c>
      <c r="E476" s="545" t="s">
        <v>28</v>
      </c>
      <c r="F476" s="516"/>
      <c r="G476" s="544">
        <f t="shared" si="37"/>
        <v>0</v>
      </c>
      <c r="H476" s="592"/>
      <c r="I476" s="645"/>
    </row>
    <row r="477" spans="2:9">
      <c r="B477" s="619">
        <f t="shared" si="41"/>
        <v>31.100000000000016</v>
      </c>
      <c r="C477" s="553" t="s">
        <v>443</v>
      </c>
      <c r="D477" s="547">
        <v>1</v>
      </c>
      <c r="E477" s="545" t="s">
        <v>28</v>
      </c>
      <c r="F477" s="516"/>
      <c r="G477" s="544">
        <f t="shared" si="37"/>
        <v>0</v>
      </c>
      <c r="H477" s="592"/>
      <c r="I477" s="645"/>
    </row>
    <row r="478" spans="2:9">
      <c r="B478" s="620"/>
      <c r="C478" s="553"/>
      <c r="D478" s="545"/>
      <c r="E478" s="545"/>
      <c r="F478" s="516"/>
      <c r="G478" s="544">
        <f t="shared" si="37"/>
        <v>0</v>
      </c>
      <c r="H478" s="592">
        <f>SUM(G468:G477)</f>
        <v>0</v>
      </c>
      <c r="I478" s="645"/>
    </row>
    <row r="479" spans="2:9">
      <c r="B479" s="618">
        <f>B467+1</f>
        <v>32</v>
      </c>
      <c r="C479" s="552" t="s">
        <v>727</v>
      </c>
      <c r="D479" s="545"/>
      <c r="E479" s="545"/>
      <c r="F479" s="516"/>
      <c r="G479" s="544">
        <f t="shared" si="37"/>
        <v>0</v>
      </c>
      <c r="H479" s="592"/>
      <c r="I479" s="645"/>
    </row>
    <row r="480" spans="2:9">
      <c r="B480" s="619">
        <f t="shared" ref="B480:B491" si="42">+B479+0.01</f>
        <v>32.01</v>
      </c>
      <c r="C480" s="553" t="s">
        <v>712</v>
      </c>
      <c r="D480" s="547">
        <v>1</v>
      </c>
      <c r="E480" s="545" t="s">
        <v>31</v>
      </c>
      <c r="F480" s="516"/>
      <c r="G480" s="544">
        <f t="shared" si="37"/>
        <v>0</v>
      </c>
      <c r="H480" s="592"/>
      <c r="I480" s="645"/>
    </row>
    <row r="481" spans="2:9">
      <c r="B481" s="619">
        <f t="shared" si="42"/>
        <v>32.019999999999996</v>
      </c>
      <c r="C481" s="553" t="s">
        <v>731</v>
      </c>
      <c r="D481" s="547">
        <v>75</v>
      </c>
      <c r="E481" s="545" t="s">
        <v>52</v>
      </c>
      <c r="F481" s="516"/>
      <c r="G481" s="544">
        <f t="shared" si="37"/>
        <v>0</v>
      </c>
      <c r="H481" s="592"/>
      <c r="I481" s="645"/>
    </row>
    <row r="482" spans="2:9">
      <c r="B482" s="619">
        <f t="shared" si="42"/>
        <v>32.029999999999994</v>
      </c>
      <c r="C482" s="553" t="s">
        <v>732</v>
      </c>
      <c r="D482" s="547">
        <v>20</v>
      </c>
      <c r="E482" s="545" t="s">
        <v>52</v>
      </c>
      <c r="F482" s="516"/>
      <c r="G482" s="544">
        <f t="shared" si="37"/>
        <v>0</v>
      </c>
      <c r="H482" s="592"/>
      <c r="I482" s="645"/>
    </row>
    <row r="483" spans="2:9">
      <c r="B483" s="619">
        <f t="shared" si="42"/>
        <v>32.039999999999992</v>
      </c>
      <c r="C483" s="553" t="s">
        <v>733</v>
      </c>
      <c r="D483" s="547">
        <v>20</v>
      </c>
      <c r="E483" s="545" t="s">
        <v>52</v>
      </c>
      <c r="F483" s="516"/>
      <c r="G483" s="544">
        <f t="shared" si="37"/>
        <v>0</v>
      </c>
      <c r="H483" s="592"/>
      <c r="I483" s="645"/>
    </row>
    <row r="484" spans="2:9">
      <c r="B484" s="619">
        <f t="shared" si="42"/>
        <v>32.04999999999999</v>
      </c>
      <c r="C484" s="553" t="s">
        <v>734</v>
      </c>
      <c r="D484" s="547">
        <v>110</v>
      </c>
      <c r="E484" s="545" t="s">
        <v>52</v>
      </c>
      <c r="F484" s="516"/>
      <c r="G484" s="544">
        <f t="shared" si="37"/>
        <v>0</v>
      </c>
      <c r="H484" s="592"/>
      <c r="I484" s="645"/>
    </row>
    <row r="485" spans="2:9">
      <c r="B485" s="619">
        <f t="shared" si="42"/>
        <v>32.059999999999988</v>
      </c>
      <c r="C485" s="553" t="s">
        <v>735</v>
      </c>
      <c r="D485" s="547">
        <v>50</v>
      </c>
      <c r="E485" s="545" t="s">
        <v>52</v>
      </c>
      <c r="F485" s="516"/>
      <c r="G485" s="544">
        <f t="shared" si="37"/>
        <v>0</v>
      </c>
      <c r="H485" s="592"/>
      <c r="I485" s="645"/>
    </row>
    <row r="486" spans="2:9">
      <c r="B486" s="619">
        <f t="shared" si="42"/>
        <v>32.069999999999986</v>
      </c>
      <c r="C486" s="553" t="s">
        <v>779</v>
      </c>
      <c r="D486" s="547">
        <v>40</v>
      </c>
      <c r="E486" s="545" t="s">
        <v>52</v>
      </c>
      <c r="F486" s="516"/>
      <c r="G486" s="544">
        <f t="shared" si="37"/>
        <v>0</v>
      </c>
      <c r="H486" s="592"/>
      <c r="I486" s="645"/>
    </row>
    <row r="487" spans="2:9">
      <c r="B487" s="619">
        <f t="shared" si="42"/>
        <v>32.079999999999984</v>
      </c>
      <c r="C487" s="553" t="s">
        <v>738</v>
      </c>
      <c r="D487" s="547">
        <v>3</v>
      </c>
      <c r="E487" s="545" t="s">
        <v>13</v>
      </c>
      <c r="F487" s="516"/>
      <c r="G487" s="544">
        <f t="shared" si="37"/>
        <v>0</v>
      </c>
      <c r="H487" s="592"/>
      <c r="I487" s="645"/>
    </row>
    <row r="488" spans="2:9">
      <c r="B488" s="619">
        <f t="shared" si="42"/>
        <v>32.089999999999982</v>
      </c>
      <c r="C488" s="553" t="s">
        <v>739</v>
      </c>
      <c r="D488" s="547">
        <v>2</v>
      </c>
      <c r="E488" s="545" t="s">
        <v>13</v>
      </c>
      <c r="F488" s="516"/>
      <c r="G488" s="544">
        <f t="shared" ref="G488:G552" si="43">ROUND(D488*F488,2)</f>
        <v>0</v>
      </c>
      <c r="H488" s="592"/>
      <c r="I488" s="645"/>
    </row>
    <row r="489" spans="2:9">
      <c r="B489" s="619">
        <f t="shared" si="42"/>
        <v>32.09999999999998</v>
      </c>
      <c r="C489" s="548" t="s">
        <v>1121</v>
      </c>
      <c r="D489" s="549">
        <v>1</v>
      </c>
      <c r="E489" s="550" t="s">
        <v>28</v>
      </c>
      <c r="F489" s="516"/>
      <c r="G489" s="544">
        <f t="shared" si="43"/>
        <v>0</v>
      </c>
      <c r="H489" s="592"/>
      <c r="I489" s="645"/>
    </row>
    <row r="490" spans="2:9">
      <c r="B490" s="619">
        <f t="shared" si="42"/>
        <v>32.109999999999978</v>
      </c>
      <c r="C490" s="548" t="s">
        <v>1122</v>
      </c>
      <c r="D490" s="549">
        <v>1</v>
      </c>
      <c r="E490" s="550" t="s">
        <v>28</v>
      </c>
      <c r="F490" s="516"/>
      <c r="G490" s="544">
        <f t="shared" si="43"/>
        <v>0</v>
      </c>
      <c r="H490" s="592"/>
      <c r="I490" s="645"/>
    </row>
    <row r="491" spans="2:9">
      <c r="B491" s="619">
        <f t="shared" si="42"/>
        <v>32.119999999999976</v>
      </c>
      <c r="C491" s="553" t="s">
        <v>443</v>
      </c>
      <c r="D491" s="547">
        <v>1</v>
      </c>
      <c r="E491" s="545" t="s">
        <v>28</v>
      </c>
      <c r="F491" s="516"/>
      <c r="G491" s="544">
        <f t="shared" si="43"/>
        <v>0</v>
      </c>
      <c r="H491" s="592"/>
      <c r="I491" s="645"/>
    </row>
    <row r="492" spans="2:9">
      <c r="B492" s="620"/>
      <c r="C492" s="553"/>
      <c r="D492" s="545"/>
      <c r="E492" s="545"/>
      <c r="F492" s="516"/>
      <c r="G492" s="544">
        <f t="shared" si="43"/>
        <v>0</v>
      </c>
      <c r="H492" s="592">
        <f>SUM(G480:G491)</f>
        <v>0</v>
      </c>
      <c r="I492" s="645"/>
    </row>
    <row r="493" spans="2:9">
      <c r="B493" s="618">
        <f>B479+1</f>
        <v>33</v>
      </c>
      <c r="C493" s="552" t="s">
        <v>741</v>
      </c>
      <c r="D493" s="545"/>
      <c r="E493" s="545"/>
      <c r="F493" s="516"/>
      <c r="G493" s="544">
        <f t="shared" si="43"/>
        <v>0</v>
      </c>
      <c r="H493" s="592"/>
      <c r="I493" s="645"/>
    </row>
    <row r="494" spans="2:9">
      <c r="B494" s="619">
        <f t="shared" ref="B494:B508" si="44">+B493+0.01</f>
        <v>33.01</v>
      </c>
      <c r="C494" s="553" t="s">
        <v>742</v>
      </c>
      <c r="D494" s="547">
        <v>28</v>
      </c>
      <c r="E494" s="545" t="s">
        <v>13</v>
      </c>
      <c r="F494" s="516"/>
      <c r="G494" s="544">
        <f t="shared" si="43"/>
        <v>0</v>
      </c>
      <c r="H494" s="592"/>
      <c r="I494" s="645"/>
    </row>
    <row r="495" spans="2:9">
      <c r="B495" s="619">
        <f t="shared" si="44"/>
        <v>33.019999999999996</v>
      </c>
      <c r="C495" s="553" t="s">
        <v>743</v>
      </c>
      <c r="D495" s="547">
        <v>55</v>
      </c>
      <c r="E495" s="545" t="s">
        <v>13</v>
      </c>
      <c r="F495" s="516"/>
      <c r="G495" s="544">
        <f t="shared" si="43"/>
        <v>0</v>
      </c>
      <c r="H495" s="592"/>
      <c r="I495" s="645"/>
    </row>
    <row r="496" spans="2:9">
      <c r="B496" s="619">
        <f t="shared" si="44"/>
        <v>33.029999999999994</v>
      </c>
      <c r="C496" s="553" t="s">
        <v>707</v>
      </c>
      <c r="D496" s="547">
        <v>55</v>
      </c>
      <c r="E496" s="545" t="s">
        <v>13</v>
      </c>
      <c r="F496" s="516"/>
      <c r="G496" s="544">
        <f t="shared" si="43"/>
        <v>0</v>
      </c>
      <c r="H496" s="592"/>
      <c r="I496" s="645"/>
    </row>
    <row r="497" spans="2:9">
      <c r="B497" s="619">
        <f t="shared" si="44"/>
        <v>33.039999999999992</v>
      </c>
      <c r="C497" s="553" t="s">
        <v>744</v>
      </c>
      <c r="D497" s="547">
        <v>55</v>
      </c>
      <c r="E497" s="545" t="s">
        <v>13</v>
      </c>
      <c r="F497" s="516"/>
      <c r="G497" s="544">
        <f t="shared" si="43"/>
        <v>0</v>
      </c>
      <c r="H497" s="592"/>
      <c r="I497" s="645"/>
    </row>
    <row r="498" spans="2:9">
      <c r="B498" s="619">
        <f t="shared" si="44"/>
        <v>33.04999999999999</v>
      </c>
      <c r="C498" s="553" t="s">
        <v>745</v>
      </c>
      <c r="D498" s="547">
        <v>55</v>
      </c>
      <c r="E498" s="545" t="s">
        <v>13</v>
      </c>
      <c r="F498" s="516"/>
      <c r="G498" s="544">
        <f t="shared" si="43"/>
        <v>0</v>
      </c>
      <c r="H498" s="592"/>
      <c r="I498" s="645"/>
    </row>
    <row r="499" spans="2:9">
      <c r="B499" s="619">
        <f t="shared" si="44"/>
        <v>33.059999999999988</v>
      </c>
      <c r="C499" s="553" t="s">
        <v>746</v>
      </c>
      <c r="D499" s="547">
        <v>55</v>
      </c>
      <c r="E499" s="545" t="s">
        <v>13</v>
      </c>
      <c r="F499" s="516"/>
      <c r="G499" s="544">
        <f t="shared" si="43"/>
        <v>0</v>
      </c>
      <c r="H499" s="592"/>
      <c r="I499" s="645"/>
    </row>
    <row r="500" spans="2:9">
      <c r="B500" s="619">
        <f t="shared" si="44"/>
        <v>33.069999999999986</v>
      </c>
      <c r="C500" s="553" t="s">
        <v>711</v>
      </c>
      <c r="D500" s="547">
        <v>6</v>
      </c>
      <c r="E500" s="545" t="s">
        <v>13</v>
      </c>
      <c r="F500" s="516"/>
      <c r="G500" s="544">
        <f t="shared" si="43"/>
        <v>0</v>
      </c>
      <c r="H500" s="592"/>
      <c r="I500" s="645"/>
    </row>
    <row r="501" spans="2:9">
      <c r="B501" s="619">
        <f t="shared" si="44"/>
        <v>33.079999999999984</v>
      </c>
      <c r="C501" s="553" t="s">
        <v>747</v>
      </c>
      <c r="D501" s="547">
        <v>2</v>
      </c>
      <c r="E501" s="545" t="s">
        <v>13</v>
      </c>
      <c r="F501" s="516"/>
      <c r="G501" s="544">
        <f t="shared" si="43"/>
        <v>0</v>
      </c>
      <c r="H501" s="592"/>
      <c r="I501" s="645"/>
    </row>
    <row r="502" spans="2:9">
      <c r="B502" s="619">
        <f t="shared" si="44"/>
        <v>33.089999999999982</v>
      </c>
      <c r="C502" s="553" t="s">
        <v>748</v>
      </c>
      <c r="D502" s="547">
        <v>4</v>
      </c>
      <c r="E502" s="545" t="s">
        <v>25</v>
      </c>
      <c r="F502" s="516"/>
      <c r="G502" s="544">
        <f t="shared" si="43"/>
        <v>0</v>
      </c>
      <c r="H502" s="592"/>
      <c r="I502" s="645"/>
    </row>
    <row r="503" spans="2:9">
      <c r="B503" s="619">
        <f t="shared" si="44"/>
        <v>33.09999999999998</v>
      </c>
      <c r="C503" s="553" t="s">
        <v>772</v>
      </c>
      <c r="D503" s="547">
        <v>10</v>
      </c>
      <c r="E503" s="545" t="s">
        <v>13</v>
      </c>
      <c r="F503" s="516"/>
      <c r="G503" s="544">
        <f t="shared" si="43"/>
        <v>0</v>
      </c>
      <c r="H503" s="592"/>
      <c r="I503" s="645"/>
    </row>
    <row r="504" spans="2:9">
      <c r="B504" s="619">
        <f t="shared" si="44"/>
        <v>33.109999999999978</v>
      </c>
      <c r="C504" s="553" t="s">
        <v>780</v>
      </c>
      <c r="D504" s="547">
        <v>2</v>
      </c>
      <c r="E504" s="545" t="s">
        <v>13</v>
      </c>
      <c r="F504" s="516"/>
      <c r="G504" s="544">
        <f t="shared" si="43"/>
        <v>0</v>
      </c>
      <c r="H504" s="592"/>
      <c r="I504" s="645"/>
    </row>
    <row r="505" spans="2:9">
      <c r="B505" s="619">
        <f t="shared" si="44"/>
        <v>33.119999999999976</v>
      </c>
      <c r="C505" s="553" t="s">
        <v>781</v>
      </c>
      <c r="D505" s="547">
        <v>1</v>
      </c>
      <c r="E505" s="545" t="s">
        <v>13</v>
      </c>
      <c r="F505" s="516"/>
      <c r="G505" s="544">
        <f t="shared" si="43"/>
        <v>0</v>
      </c>
      <c r="H505" s="592"/>
      <c r="I505" s="645"/>
    </row>
    <row r="506" spans="2:9">
      <c r="B506" s="619">
        <f t="shared" si="44"/>
        <v>33.129999999999974</v>
      </c>
      <c r="C506" s="553" t="s">
        <v>750</v>
      </c>
      <c r="D506" s="547">
        <v>2</v>
      </c>
      <c r="E506" s="545" t="s">
        <v>13</v>
      </c>
      <c r="F506" s="516"/>
      <c r="G506" s="544">
        <f t="shared" si="43"/>
        <v>0</v>
      </c>
      <c r="H506" s="592"/>
      <c r="I506" s="645"/>
    </row>
    <row r="507" spans="2:9">
      <c r="B507" s="619">
        <f t="shared" si="44"/>
        <v>33.139999999999972</v>
      </c>
      <c r="C507" s="553" t="s">
        <v>783</v>
      </c>
      <c r="D507" s="547">
        <v>4</v>
      </c>
      <c r="E507" s="545" t="s">
        <v>13</v>
      </c>
      <c r="F507" s="516"/>
      <c r="G507" s="544">
        <f t="shared" si="43"/>
        <v>0</v>
      </c>
      <c r="H507" s="592"/>
      <c r="I507" s="645"/>
    </row>
    <row r="508" spans="2:9">
      <c r="B508" s="619">
        <f t="shared" si="44"/>
        <v>33.14999999999997</v>
      </c>
      <c r="C508" s="553" t="s">
        <v>443</v>
      </c>
      <c r="D508" s="547">
        <v>1</v>
      </c>
      <c r="E508" s="545" t="s">
        <v>28</v>
      </c>
      <c r="F508" s="516"/>
      <c r="G508" s="544">
        <f t="shared" si="43"/>
        <v>0</v>
      </c>
      <c r="H508" s="592"/>
      <c r="I508" s="645"/>
    </row>
    <row r="509" spans="2:9">
      <c r="B509" s="620"/>
      <c r="C509" s="553"/>
      <c r="D509" s="545"/>
      <c r="E509" s="545"/>
      <c r="F509" s="516"/>
      <c r="G509" s="544">
        <f t="shared" si="43"/>
        <v>0</v>
      </c>
      <c r="H509" s="592">
        <f>SUM(G494:G508)</f>
        <v>0</v>
      </c>
      <c r="I509" s="645"/>
    </row>
    <row r="510" spans="2:9">
      <c r="B510" s="618">
        <f>B493+1</f>
        <v>34</v>
      </c>
      <c r="C510" s="552" t="s">
        <v>751</v>
      </c>
      <c r="D510" s="545"/>
      <c r="E510" s="545"/>
      <c r="F510" s="516"/>
      <c r="G510" s="544">
        <f t="shared" si="43"/>
        <v>0</v>
      </c>
      <c r="H510" s="592"/>
      <c r="I510" s="645"/>
    </row>
    <row r="511" spans="2:9">
      <c r="B511" s="619">
        <f t="shared" ref="B511:B518" si="45">+B510+0.01</f>
        <v>34.01</v>
      </c>
      <c r="C511" s="553" t="s">
        <v>752</v>
      </c>
      <c r="D511" s="547">
        <v>225</v>
      </c>
      <c r="E511" s="545" t="s">
        <v>52</v>
      </c>
      <c r="F511" s="516"/>
      <c r="G511" s="544">
        <f t="shared" si="43"/>
        <v>0</v>
      </c>
      <c r="H511" s="592"/>
      <c r="I511" s="645"/>
    </row>
    <row r="512" spans="2:9">
      <c r="B512" s="619">
        <f t="shared" si="45"/>
        <v>34.019999999999996</v>
      </c>
      <c r="C512" s="553" t="s">
        <v>753</v>
      </c>
      <c r="D512" s="547">
        <v>225</v>
      </c>
      <c r="E512" s="545" t="s">
        <v>52</v>
      </c>
      <c r="F512" s="516"/>
      <c r="G512" s="544">
        <f t="shared" si="43"/>
        <v>0</v>
      </c>
      <c r="H512" s="592"/>
      <c r="I512" s="645"/>
    </row>
    <row r="513" spans="2:9">
      <c r="B513" s="619">
        <f t="shared" si="45"/>
        <v>34.029999999999994</v>
      </c>
      <c r="C513" s="553" t="s">
        <v>700</v>
      </c>
      <c r="D513" s="547">
        <v>175</v>
      </c>
      <c r="E513" s="545" t="s">
        <v>52</v>
      </c>
      <c r="F513" s="516"/>
      <c r="G513" s="544">
        <f t="shared" si="43"/>
        <v>0</v>
      </c>
      <c r="H513" s="592"/>
      <c r="I513" s="645"/>
    </row>
    <row r="514" spans="2:9">
      <c r="B514" s="619">
        <f t="shared" si="45"/>
        <v>34.039999999999992</v>
      </c>
      <c r="C514" s="553" t="s">
        <v>754</v>
      </c>
      <c r="D514" s="547">
        <v>110</v>
      </c>
      <c r="E514" s="545" t="s">
        <v>13</v>
      </c>
      <c r="F514" s="516"/>
      <c r="G514" s="544">
        <f t="shared" si="43"/>
        <v>0</v>
      </c>
      <c r="H514" s="592"/>
      <c r="I514" s="645"/>
    </row>
    <row r="515" spans="2:9">
      <c r="B515" s="619">
        <f t="shared" si="45"/>
        <v>34.04999999999999</v>
      </c>
      <c r="C515" s="553" t="s">
        <v>755</v>
      </c>
      <c r="D515" s="547">
        <v>7</v>
      </c>
      <c r="E515" s="545" t="s">
        <v>13</v>
      </c>
      <c r="F515" s="516"/>
      <c r="G515" s="544">
        <f t="shared" si="43"/>
        <v>0</v>
      </c>
      <c r="H515" s="592"/>
      <c r="I515" s="645"/>
    </row>
    <row r="516" spans="2:9">
      <c r="B516" s="619">
        <f t="shared" si="45"/>
        <v>34.059999999999988</v>
      </c>
      <c r="C516" s="553" t="s">
        <v>756</v>
      </c>
      <c r="D516" s="547">
        <v>7</v>
      </c>
      <c r="E516" s="545" t="s">
        <v>13</v>
      </c>
      <c r="F516" s="516"/>
      <c r="G516" s="544">
        <f t="shared" si="43"/>
        <v>0</v>
      </c>
      <c r="H516" s="592"/>
      <c r="I516" s="645"/>
    </row>
    <row r="517" spans="2:9">
      <c r="B517" s="619">
        <f t="shared" si="45"/>
        <v>34.069999999999986</v>
      </c>
      <c r="C517" s="553" t="s">
        <v>757</v>
      </c>
      <c r="D517" s="547">
        <v>7</v>
      </c>
      <c r="E517" s="545" t="s">
        <v>13</v>
      </c>
      <c r="F517" s="516"/>
      <c r="G517" s="544">
        <f t="shared" si="43"/>
        <v>0</v>
      </c>
      <c r="H517" s="592"/>
      <c r="I517" s="645"/>
    </row>
    <row r="518" spans="2:9">
      <c r="B518" s="619">
        <f t="shared" si="45"/>
        <v>34.079999999999984</v>
      </c>
      <c r="C518" s="553" t="s">
        <v>471</v>
      </c>
      <c r="D518" s="547">
        <v>1</v>
      </c>
      <c r="E518" s="545" t="s">
        <v>28</v>
      </c>
      <c r="F518" s="516"/>
      <c r="G518" s="544">
        <f t="shared" si="43"/>
        <v>0</v>
      </c>
      <c r="H518" s="592"/>
      <c r="I518" s="645"/>
    </row>
    <row r="519" spans="2:9">
      <c r="B519" s="620"/>
      <c r="C519" s="553"/>
      <c r="D519" s="545"/>
      <c r="E519" s="545"/>
      <c r="F519" s="516"/>
      <c r="G519" s="544">
        <f t="shared" si="43"/>
        <v>0</v>
      </c>
      <c r="H519" s="592">
        <f>SUM(G511:G518)</f>
        <v>0</v>
      </c>
      <c r="I519" s="645"/>
    </row>
    <row r="520" spans="2:9">
      <c r="B520" s="618">
        <f>B510+1</f>
        <v>35</v>
      </c>
      <c r="C520" s="552" t="s">
        <v>758</v>
      </c>
      <c r="D520" s="545"/>
      <c r="E520" s="545"/>
      <c r="F520" s="516"/>
      <c r="G520" s="544">
        <f t="shared" si="43"/>
        <v>0</v>
      </c>
      <c r="H520" s="592"/>
      <c r="I520" s="645"/>
    </row>
    <row r="521" spans="2:9">
      <c r="B521" s="619">
        <f t="shared" ref="B521:B528" si="46">+B520+0.01</f>
        <v>35.01</v>
      </c>
      <c r="C521" s="553" t="s">
        <v>759</v>
      </c>
      <c r="D521" s="547">
        <v>9</v>
      </c>
      <c r="E521" s="545" t="s">
        <v>13</v>
      </c>
      <c r="F521" s="516"/>
      <c r="G521" s="544">
        <f t="shared" si="43"/>
        <v>0</v>
      </c>
      <c r="H521" s="592"/>
      <c r="I521" s="645"/>
    </row>
    <row r="522" spans="2:9">
      <c r="B522" s="619">
        <f t="shared" si="46"/>
        <v>35.019999999999996</v>
      </c>
      <c r="C522" s="553" t="s">
        <v>760</v>
      </c>
      <c r="D522" s="547">
        <v>9</v>
      </c>
      <c r="E522" s="545" t="s">
        <v>13</v>
      </c>
      <c r="F522" s="516"/>
      <c r="G522" s="544">
        <f t="shared" si="43"/>
        <v>0</v>
      </c>
      <c r="H522" s="592"/>
      <c r="I522" s="645"/>
    </row>
    <row r="523" spans="2:9">
      <c r="B523" s="619">
        <f t="shared" si="46"/>
        <v>35.029999999999994</v>
      </c>
      <c r="C523" s="553" t="s">
        <v>761</v>
      </c>
      <c r="D523" s="547">
        <v>11</v>
      </c>
      <c r="E523" s="545" t="s">
        <v>13</v>
      </c>
      <c r="F523" s="516"/>
      <c r="G523" s="544">
        <f t="shared" si="43"/>
        <v>0</v>
      </c>
      <c r="H523" s="592"/>
      <c r="I523" s="645"/>
    </row>
    <row r="524" spans="2:9">
      <c r="B524" s="619">
        <f t="shared" si="46"/>
        <v>35.039999999999992</v>
      </c>
      <c r="C524" s="553" t="s">
        <v>45</v>
      </c>
      <c r="D524" s="547">
        <v>0.25</v>
      </c>
      <c r="E524" s="545" t="s">
        <v>25</v>
      </c>
      <c r="F524" s="516"/>
      <c r="G524" s="544">
        <f t="shared" si="43"/>
        <v>0</v>
      </c>
      <c r="H524" s="592"/>
      <c r="I524" s="645"/>
    </row>
    <row r="525" spans="2:9">
      <c r="B525" s="619">
        <f t="shared" si="46"/>
        <v>35.04999999999999</v>
      </c>
      <c r="C525" s="553" t="s">
        <v>762</v>
      </c>
      <c r="D525" s="547">
        <v>180</v>
      </c>
      <c r="E525" s="545" t="s">
        <v>52</v>
      </c>
      <c r="F525" s="516"/>
      <c r="G525" s="544">
        <f t="shared" si="43"/>
        <v>0</v>
      </c>
      <c r="H525" s="592"/>
      <c r="I525" s="645"/>
    </row>
    <row r="526" spans="2:9">
      <c r="B526" s="619">
        <f t="shared" si="46"/>
        <v>35.059999999999988</v>
      </c>
      <c r="C526" s="553" t="s">
        <v>763</v>
      </c>
      <c r="D526" s="547">
        <v>23</v>
      </c>
      <c r="E526" s="545" t="s">
        <v>13</v>
      </c>
      <c r="F526" s="516"/>
      <c r="G526" s="544">
        <f t="shared" si="43"/>
        <v>0</v>
      </c>
      <c r="H526" s="592"/>
      <c r="I526" s="645"/>
    </row>
    <row r="527" spans="2:9">
      <c r="B527" s="619">
        <f t="shared" si="46"/>
        <v>35.069999999999986</v>
      </c>
      <c r="C527" s="553" t="s">
        <v>764</v>
      </c>
      <c r="D527" s="547">
        <v>23</v>
      </c>
      <c r="E527" s="545" t="s">
        <v>13</v>
      </c>
      <c r="F527" s="516"/>
      <c r="G527" s="544">
        <f t="shared" si="43"/>
        <v>0</v>
      </c>
      <c r="H527" s="592"/>
      <c r="I527" s="645"/>
    </row>
    <row r="528" spans="2:9">
      <c r="B528" s="619">
        <f t="shared" si="46"/>
        <v>35.079999999999984</v>
      </c>
      <c r="C528" s="553" t="s">
        <v>471</v>
      </c>
      <c r="D528" s="547">
        <v>1</v>
      </c>
      <c r="E528" s="545" t="s">
        <v>28</v>
      </c>
      <c r="F528" s="516"/>
      <c r="G528" s="544">
        <f t="shared" si="43"/>
        <v>0</v>
      </c>
      <c r="H528" s="592"/>
      <c r="I528" s="645"/>
    </row>
    <row r="529" spans="2:9">
      <c r="B529" s="620"/>
      <c r="C529" s="553"/>
      <c r="D529" s="545"/>
      <c r="E529" s="545"/>
      <c r="F529" s="516"/>
      <c r="G529" s="544">
        <f t="shared" si="43"/>
        <v>0</v>
      </c>
      <c r="H529" s="592">
        <f>SUM(G521:G528)</f>
        <v>0</v>
      </c>
      <c r="I529" s="645"/>
    </row>
    <row r="530" spans="2:9">
      <c r="B530" s="618">
        <f>B520+1</f>
        <v>36</v>
      </c>
      <c r="C530" s="552" t="s">
        <v>792</v>
      </c>
      <c r="D530" s="545"/>
      <c r="E530" s="545"/>
      <c r="F530" s="516"/>
      <c r="G530" s="544">
        <f t="shared" si="43"/>
        <v>0</v>
      </c>
      <c r="H530" s="592"/>
      <c r="I530" s="645"/>
    </row>
    <row r="531" spans="2:9">
      <c r="B531" s="619">
        <f t="shared" ref="B531:B541" si="47">+B530+0.01</f>
        <v>36.01</v>
      </c>
      <c r="C531" s="553" t="s">
        <v>1694</v>
      </c>
      <c r="D531" s="547">
        <v>1</v>
      </c>
      <c r="E531" s="545" t="s">
        <v>13</v>
      </c>
      <c r="F531" s="516"/>
      <c r="G531" s="544">
        <f t="shared" si="43"/>
        <v>0</v>
      </c>
      <c r="H531" s="592"/>
      <c r="I531" s="645"/>
    </row>
    <row r="532" spans="2:9">
      <c r="B532" s="619">
        <f t="shared" si="47"/>
        <v>36.019999999999996</v>
      </c>
      <c r="C532" s="553" t="s">
        <v>723</v>
      </c>
      <c r="D532" s="547">
        <v>1</v>
      </c>
      <c r="E532" s="545" t="s">
        <v>13</v>
      </c>
      <c r="F532" s="516"/>
      <c r="G532" s="544">
        <f t="shared" si="43"/>
        <v>0</v>
      </c>
      <c r="H532" s="592"/>
      <c r="I532" s="645"/>
    </row>
    <row r="533" spans="2:9">
      <c r="B533" s="619">
        <f t="shared" si="47"/>
        <v>36.029999999999994</v>
      </c>
      <c r="C533" s="553" t="s">
        <v>774</v>
      </c>
      <c r="D533" s="547">
        <v>2</v>
      </c>
      <c r="E533" s="545" t="s">
        <v>13</v>
      </c>
      <c r="F533" s="516"/>
      <c r="G533" s="544">
        <f t="shared" si="43"/>
        <v>0</v>
      </c>
      <c r="H533" s="592"/>
      <c r="I533" s="645"/>
    </row>
    <row r="534" spans="2:9">
      <c r="B534" s="619">
        <f t="shared" si="47"/>
        <v>36.039999999999992</v>
      </c>
      <c r="C534" s="553" t="s">
        <v>775</v>
      </c>
      <c r="D534" s="547">
        <v>4</v>
      </c>
      <c r="E534" s="545" t="s">
        <v>13</v>
      </c>
      <c r="F534" s="516"/>
      <c r="G534" s="544">
        <f t="shared" si="43"/>
        <v>0</v>
      </c>
      <c r="H534" s="592"/>
      <c r="I534" s="645"/>
    </row>
    <row r="535" spans="2:9">
      <c r="B535" s="619">
        <f t="shared" si="47"/>
        <v>36.04999999999999</v>
      </c>
      <c r="C535" s="553" t="s">
        <v>765</v>
      </c>
      <c r="D535" s="547">
        <v>2</v>
      </c>
      <c r="E535" s="545" t="s">
        <v>13</v>
      </c>
      <c r="F535" s="516"/>
      <c r="G535" s="544">
        <f t="shared" si="43"/>
        <v>0</v>
      </c>
      <c r="H535" s="592"/>
      <c r="I535" s="645"/>
    </row>
    <row r="536" spans="2:9">
      <c r="B536" s="619">
        <f t="shared" si="47"/>
        <v>36.059999999999988</v>
      </c>
      <c r="C536" s="553" t="s">
        <v>776</v>
      </c>
      <c r="D536" s="547">
        <v>2</v>
      </c>
      <c r="E536" s="545" t="s">
        <v>13</v>
      </c>
      <c r="F536" s="516"/>
      <c r="G536" s="544">
        <f t="shared" si="43"/>
        <v>0</v>
      </c>
      <c r="H536" s="592"/>
      <c r="I536" s="645"/>
    </row>
    <row r="537" spans="2:9">
      <c r="B537" s="619">
        <f t="shared" si="47"/>
        <v>36.069999999999986</v>
      </c>
      <c r="C537" s="553" t="s">
        <v>725</v>
      </c>
      <c r="D537" s="547">
        <v>9</v>
      </c>
      <c r="E537" s="545" t="s">
        <v>13</v>
      </c>
      <c r="F537" s="516"/>
      <c r="G537" s="544">
        <f t="shared" si="43"/>
        <v>0</v>
      </c>
      <c r="H537" s="592"/>
      <c r="I537" s="645"/>
    </row>
    <row r="538" spans="2:9">
      <c r="B538" s="619">
        <f t="shared" si="47"/>
        <v>36.079999999999984</v>
      </c>
      <c r="C538" s="553" t="s">
        <v>788</v>
      </c>
      <c r="D538" s="547">
        <v>1</v>
      </c>
      <c r="E538" s="545" t="s">
        <v>13</v>
      </c>
      <c r="F538" s="516"/>
      <c r="G538" s="544">
        <f t="shared" si="43"/>
        <v>0</v>
      </c>
      <c r="H538" s="592"/>
      <c r="I538" s="645"/>
    </row>
    <row r="539" spans="2:9">
      <c r="B539" s="619">
        <f t="shared" si="47"/>
        <v>36.089999999999982</v>
      </c>
      <c r="C539" s="553" t="s">
        <v>1122</v>
      </c>
      <c r="D539" s="547">
        <v>7</v>
      </c>
      <c r="E539" s="545" t="s">
        <v>13</v>
      </c>
      <c r="F539" s="516"/>
      <c r="G539" s="544">
        <f t="shared" si="43"/>
        <v>0</v>
      </c>
      <c r="H539" s="592"/>
      <c r="I539" s="645"/>
    </row>
    <row r="540" spans="2:9">
      <c r="B540" s="619">
        <f t="shared" si="47"/>
        <v>36.09999999999998</v>
      </c>
      <c r="C540" s="548" t="s">
        <v>1792</v>
      </c>
      <c r="D540" s="549">
        <v>1</v>
      </c>
      <c r="E540" s="545" t="s">
        <v>28</v>
      </c>
      <c r="F540" s="516"/>
      <c r="G540" s="544">
        <f t="shared" si="43"/>
        <v>0</v>
      </c>
      <c r="H540" s="592"/>
      <c r="I540" s="645"/>
    </row>
    <row r="541" spans="2:9">
      <c r="B541" s="619">
        <f t="shared" si="47"/>
        <v>36.109999999999978</v>
      </c>
      <c r="C541" s="553" t="s">
        <v>443</v>
      </c>
      <c r="D541" s="547">
        <v>1</v>
      </c>
      <c r="E541" s="545" t="s">
        <v>28</v>
      </c>
      <c r="F541" s="516"/>
      <c r="G541" s="544">
        <f t="shared" si="43"/>
        <v>0</v>
      </c>
      <c r="H541" s="592"/>
      <c r="I541" s="645"/>
    </row>
    <row r="542" spans="2:9">
      <c r="B542" s="620"/>
      <c r="C542" s="553"/>
      <c r="D542" s="545"/>
      <c r="E542" s="545"/>
      <c r="F542" s="516"/>
      <c r="G542" s="544">
        <f t="shared" si="43"/>
        <v>0</v>
      </c>
      <c r="H542" s="592">
        <f>SUM(G531:G541)</f>
        <v>0</v>
      </c>
      <c r="I542" s="645"/>
    </row>
    <row r="543" spans="2:9">
      <c r="B543" s="618">
        <f>B530+1</f>
        <v>37</v>
      </c>
      <c r="C543" s="552" t="s">
        <v>727</v>
      </c>
      <c r="D543" s="545"/>
      <c r="E543" s="545"/>
      <c r="F543" s="516"/>
      <c r="G543" s="544">
        <f t="shared" si="43"/>
        <v>0</v>
      </c>
      <c r="H543" s="592"/>
      <c r="I543" s="645"/>
    </row>
    <row r="544" spans="2:9">
      <c r="B544" s="619">
        <f t="shared" ref="B544:B560" si="48">+B543+0.01</f>
        <v>37.01</v>
      </c>
      <c r="C544" s="553" t="s">
        <v>712</v>
      </c>
      <c r="D544" s="547">
        <v>1.5</v>
      </c>
      <c r="E544" s="545" t="s">
        <v>31</v>
      </c>
      <c r="F544" s="516"/>
      <c r="G544" s="544">
        <f t="shared" si="43"/>
        <v>0</v>
      </c>
      <c r="H544" s="592"/>
      <c r="I544" s="645"/>
    </row>
    <row r="545" spans="2:9">
      <c r="B545" s="619">
        <f t="shared" si="48"/>
        <v>37.019999999999996</v>
      </c>
      <c r="C545" s="553" t="s">
        <v>728</v>
      </c>
      <c r="D545" s="547">
        <v>60</v>
      </c>
      <c r="E545" s="545" t="s">
        <v>52</v>
      </c>
      <c r="F545" s="516"/>
      <c r="G545" s="544">
        <f t="shared" si="43"/>
        <v>0</v>
      </c>
      <c r="H545" s="592"/>
      <c r="I545" s="645"/>
    </row>
    <row r="546" spans="2:9">
      <c r="B546" s="619">
        <f t="shared" si="48"/>
        <v>37.029999999999994</v>
      </c>
      <c r="C546" s="553" t="s">
        <v>730</v>
      </c>
      <c r="D546" s="547">
        <v>41</v>
      </c>
      <c r="E546" s="545" t="s">
        <v>52</v>
      </c>
      <c r="F546" s="516"/>
      <c r="G546" s="544">
        <f t="shared" si="43"/>
        <v>0</v>
      </c>
      <c r="H546" s="592"/>
      <c r="I546" s="645"/>
    </row>
    <row r="547" spans="2:9">
      <c r="B547" s="619">
        <f t="shared" si="48"/>
        <v>37.039999999999992</v>
      </c>
      <c r="C547" s="553" t="s">
        <v>771</v>
      </c>
      <c r="D547" s="547">
        <v>5</v>
      </c>
      <c r="E547" s="545" t="s">
        <v>52</v>
      </c>
      <c r="F547" s="516"/>
      <c r="G547" s="544">
        <f t="shared" si="43"/>
        <v>0</v>
      </c>
      <c r="H547" s="592"/>
      <c r="I547" s="645"/>
    </row>
    <row r="548" spans="2:9">
      <c r="B548" s="619">
        <f t="shared" si="48"/>
        <v>37.04999999999999</v>
      </c>
      <c r="C548" s="553" t="s">
        <v>731</v>
      </c>
      <c r="D548" s="547">
        <v>20</v>
      </c>
      <c r="E548" s="545" t="s">
        <v>52</v>
      </c>
      <c r="F548" s="516"/>
      <c r="G548" s="544">
        <f t="shared" si="43"/>
        <v>0</v>
      </c>
      <c r="H548" s="592"/>
      <c r="I548" s="645"/>
    </row>
    <row r="549" spans="2:9">
      <c r="B549" s="619">
        <f t="shared" si="48"/>
        <v>37.059999999999988</v>
      </c>
      <c r="C549" s="553" t="s">
        <v>732</v>
      </c>
      <c r="D549" s="547">
        <v>66</v>
      </c>
      <c r="E549" s="545" t="s">
        <v>52</v>
      </c>
      <c r="F549" s="516"/>
      <c r="G549" s="544">
        <f t="shared" si="43"/>
        <v>0</v>
      </c>
      <c r="H549" s="592"/>
      <c r="I549" s="645"/>
    </row>
    <row r="550" spans="2:9">
      <c r="B550" s="619">
        <f t="shared" si="48"/>
        <v>37.069999999999986</v>
      </c>
      <c r="C550" s="553" t="s">
        <v>733</v>
      </c>
      <c r="D550" s="547">
        <v>90</v>
      </c>
      <c r="E550" s="545" t="s">
        <v>52</v>
      </c>
      <c r="F550" s="516"/>
      <c r="G550" s="544">
        <f t="shared" si="43"/>
        <v>0</v>
      </c>
      <c r="H550" s="592"/>
      <c r="I550" s="645"/>
    </row>
    <row r="551" spans="2:9">
      <c r="B551" s="619">
        <f t="shared" si="48"/>
        <v>37.079999999999984</v>
      </c>
      <c r="C551" s="553" t="s">
        <v>734</v>
      </c>
      <c r="D551" s="547">
        <v>54</v>
      </c>
      <c r="E551" s="545" t="s">
        <v>52</v>
      </c>
      <c r="F551" s="516"/>
      <c r="G551" s="544">
        <f t="shared" si="43"/>
        <v>0</v>
      </c>
      <c r="H551" s="592"/>
      <c r="I551" s="645"/>
    </row>
    <row r="552" spans="2:9">
      <c r="B552" s="619">
        <f t="shared" si="48"/>
        <v>37.089999999999982</v>
      </c>
      <c r="C552" s="553" t="s">
        <v>779</v>
      </c>
      <c r="D552" s="547">
        <v>90</v>
      </c>
      <c r="E552" s="545" t="s">
        <v>52</v>
      </c>
      <c r="F552" s="516"/>
      <c r="G552" s="544">
        <f t="shared" si="43"/>
        <v>0</v>
      </c>
      <c r="H552" s="592"/>
      <c r="I552" s="645"/>
    </row>
    <row r="553" spans="2:9">
      <c r="B553" s="619">
        <f t="shared" si="48"/>
        <v>37.09999999999998</v>
      </c>
      <c r="C553" s="553" t="s">
        <v>736</v>
      </c>
      <c r="D553" s="547">
        <v>1</v>
      </c>
      <c r="E553" s="545" t="s">
        <v>13</v>
      </c>
      <c r="F553" s="516"/>
      <c r="G553" s="544">
        <f t="shared" ref="G553:G617" si="49">ROUND(D553*F553,2)</f>
        <v>0</v>
      </c>
      <c r="H553" s="592"/>
      <c r="I553" s="645"/>
    </row>
    <row r="554" spans="2:9">
      <c r="B554" s="619">
        <f t="shared" si="48"/>
        <v>37.109999999999978</v>
      </c>
      <c r="C554" s="553" t="s">
        <v>737</v>
      </c>
      <c r="D554" s="547">
        <v>4</v>
      </c>
      <c r="E554" s="545" t="s">
        <v>13</v>
      </c>
      <c r="F554" s="516"/>
      <c r="G554" s="544">
        <f t="shared" si="49"/>
        <v>0</v>
      </c>
      <c r="H554" s="592"/>
      <c r="I554" s="645"/>
    </row>
    <row r="555" spans="2:9">
      <c r="B555" s="619">
        <f t="shared" si="48"/>
        <v>37.119999999999976</v>
      </c>
      <c r="C555" s="553" t="s">
        <v>738</v>
      </c>
      <c r="D555" s="547">
        <v>2</v>
      </c>
      <c r="E555" s="545" t="s">
        <v>13</v>
      </c>
      <c r="F555" s="516"/>
      <c r="G555" s="544">
        <f t="shared" si="49"/>
        <v>0</v>
      </c>
      <c r="H555" s="592"/>
      <c r="I555" s="645"/>
    </row>
    <row r="556" spans="2:9">
      <c r="B556" s="619">
        <f t="shared" si="48"/>
        <v>37.129999999999974</v>
      </c>
      <c r="C556" s="553" t="s">
        <v>739</v>
      </c>
      <c r="D556" s="547">
        <v>1</v>
      </c>
      <c r="E556" s="545" t="s">
        <v>13</v>
      </c>
      <c r="F556" s="516"/>
      <c r="G556" s="544">
        <f t="shared" si="49"/>
        <v>0</v>
      </c>
      <c r="H556" s="592"/>
      <c r="I556" s="645"/>
    </row>
    <row r="557" spans="2:9">
      <c r="B557" s="619">
        <f t="shared" si="48"/>
        <v>37.139999999999972</v>
      </c>
      <c r="C557" s="553" t="s">
        <v>740</v>
      </c>
      <c r="D557" s="547">
        <v>1</v>
      </c>
      <c r="E557" s="545" t="s">
        <v>13</v>
      </c>
      <c r="F557" s="516"/>
      <c r="G557" s="544">
        <f t="shared" si="49"/>
        <v>0</v>
      </c>
      <c r="H557" s="592"/>
      <c r="I557" s="645"/>
    </row>
    <row r="558" spans="2:9">
      <c r="B558" s="619">
        <f t="shared" si="48"/>
        <v>37.14999999999997</v>
      </c>
      <c r="C558" s="548" t="s">
        <v>1121</v>
      </c>
      <c r="D558" s="549">
        <v>1</v>
      </c>
      <c r="E558" s="550" t="s">
        <v>28</v>
      </c>
      <c r="F558" s="516"/>
      <c r="G558" s="544">
        <f t="shared" si="49"/>
        <v>0</v>
      </c>
      <c r="H558" s="592"/>
      <c r="I558" s="645"/>
    </row>
    <row r="559" spans="2:9">
      <c r="B559" s="619">
        <f t="shared" si="48"/>
        <v>37.159999999999968</v>
      </c>
      <c r="C559" s="548" t="s">
        <v>1122</v>
      </c>
      <c r="D559" s="549">
        <v>1</v>
      </c>
      <c r="E559" s="550" t="s">
        <v>28</v>
      </c>
      <c r="F559" s="516"/>
      <c r="G559" s="544">
        <f t="shared" si="49"/>
        <v>0</v>
      </c>
      <c r="H559" s="592"/>
      <c r="I559" s="645"/>
    </row>
    <row r="560" spans="2:9">
      <c r="B560" s="619">
        <f t="shared" si="48"/>
        <v>37.169999999999966</v>
      </c>
      <c r="C560" s="553" t="s">
        <v>443</v>
      </c>
      <c r="D560" s="547">
        <v>1</v>
      </c>
      <c r="E560" s="545" t="s">
        <v>28</v>
      </c>
      <c r="F560" s="516"/>
      <c r="G560" s="544">
        <f t="shared" si="49"/>
        <v>0</v>
      </c>
      <c r="H560" s="592"/>
      <c r="I560" s="645"/>
    </row>
    <row r="561" spans="2:9">
      <c r="B561" s="620"/>
      <c r="C561" s="553"/>
      <c r="D561" s="545"/>
      <c r="E561" s="545"/>
      <c r="F561" s="516"/>
      <c r="G561" s="544">
        <f t="shared" si="49"/>
        <v>0</v>
      </c>
      <c r="H561" s="592">
        <f>SUM(G544:G560)</f>
        <v>0</v>
      </c>
      <c r="I561" s="645"/>
    </row>
    <row r="562" spans="2:9">
      <c r="B562" s="618">
        <f>B543+1</f>
        <v>38</v>
      </c>
      <c r="C562" s="552" t="s">
        <v>741</v>
      </c>
      <c r="D562" s="545"/>
      <c r="E562" s="545"/>
      <c r="F562" s="516"/>
      <c r="G562" s="544">
        <f t="shared" si="49"/>
        <v>0</v>
      </c>
      <c r="H562" s="592"/>
      <c r="I562" s="645"/>
    </row>
    <row r="563" spans="2:9">
      <c r="B563" s="619">
        <f t="shared" ref="B563:B578" si="50">+B562+0.01</f>
        <v>38.01</v>
      </c>
      <c r="C563" s="553" t="s">
        <v>742</v>
      </c>
      <c r="D563" s="547">
        <v>50</v>
      </c>
      <c r="E563" s="545" t="s">
        <v>13</v>
      </c>
      <c r="F563" s="516"/>
      <c r="G563" s="544">
        <f t="shared" si="49"/>
        <v>0</v>
      </c>
      <c r="H563" s="592"/>
      <c r="I563" s="645"/>
    </row>
    <row r="564" spans="2:9">
      <c r="B564" s="619">
        <f t="shared" si="50"/>
        <v>38.019999999999996</v>
      </c>
      <c r="C564" s="553" t="s">
        <v>743</v>
      </c>
      <c r="D564" s="547">
        <v>110</v>
      </c>
      <c r="E564" s="545" t="s">
        <v>13</v>
      </c>
      <c r="F564" s="516"/>
      <c r="G564" s="544">
        <f t="shared" si="49"/>
        <v>0</v>
      </c>
      <c r="H564" s="592"/>
      <c r="I564" s="645"/>
    </row>
    <row r="565" spans="2:9">
      <c r="B565" s="619">
        <f t="shared" si="50"/>
        <v>38.029999999999994</v>
      </c>
      <c r="C565" s="553" t="s">
        <v>707</v>
      </c>
      <c r="D565" s="547">
        <v>110</v>
      </c>
      <c r="E565" s="545" t="s">
        <v>13</v>
      </c>
      <c r="F565" s="516"/>
      <c r="G565" s="544">
        <f t="shared" si="49"/>
        <v>0</v>
      </c>
      <c r="H565" s="592"/>
      <c r="I565" s="645"/>
    </row>
    <row r="566" spans="2:9">
      <c r="B566" s="619">
        <f t="shared" si="50"/>
        <v>38.039999999999992</v>
      </c>
      <c r="C566" s="553" t="s">
        <v>744</v>
      </c>
      <c r="D566" s="547">
        <v>110</v>
      </c>
      <c r="E566" s="545" t="s">
        <v>13</v>
      </c>
      <c r="F566" s="516"/>
      <c r="G566" s="544">
        <f t="shared" si="49"/>
        <v>0</v>
      </c>
      <c r="H566" s="592"/>
      <c r="I566" s="645"/>
    </row>
    <row r="567" spans="2:9">
      <c r="B567" s="619">
        <f t="shared" si="50"/>
        <v>38.04999999999999</v>
      </c>
      <c r="C567" s="553" t="s">
        <v>745</v>
      </c>
      <c r="D567" s="547">
        <v>110</v>
      </c>
      <c r="E567" s="545" t="s">
        <v>13</v>
      </c>
      <c r="F567" s="516"/>
      <c r="G567" s="544">
        <f t="shared" si="49"/>
        <v>0</v>
      </c>
      <c r="H567" s="592"/>
      <c r="I567" s="645"/>
    </row>
    <row r="568" spans="2:9">
      <c r="B568" s="619">
        <f t="shared" si="50"/>
        <v>38.059999999999988</v>
      </c>
      <c r="C568" s="553" t="s">
        <v>746</v>
      </c>
      <c r="D568" s="547">
        <v>110</v>
      </c>
      <c r="E568" s="545" t="s">
        <v>13</v>
      </c>
      <c r="F568" s="516"/>
      <c r="G568" s="544">
        <f t="shared" si="49"/>
        <v>0</v>
      </c>
      <c r="H568" s="592"/>
      <c r="I568" s="645"/>
    </row>
    <row r="569" spans="2:9">
      <c r="B569" s="619">
        <f t="shared" si="50"/>
        <v>38.069999999999986</v>
      </c>
      <c r="C569" s="553" t="s">
        <v>711</v>
      </c>
      <c r="D569" s="547">
        <v>10</v>
      </c>
      <c r="E569" s="545" t="s">
        <v>13</v>
      </c>
      <c r="F569" s="516"/>
      <c r="G569" s="544">
        <f t="shared" si="49"/>
        <v>0</v>
      </c>
      <c r="H569" s="592"/>
      <c r="I569" s="645"/>
    </row>
    <row r="570" spans="2:9">
      <c r="B570" s="619">
        <f t="shared" si="50"/>
        <v>38.079999999999984</v>
      </c>
      <c r="C570" s="553" t="s">
        <v>747</v>
      </c>
      <c r="D570" s="547">
        <v>5</v>
      </c>
      <c r="E570" s="545" t="s">
        <v>13</v>
      </c>
      <c r="F570" s="516"/>
      <c r="G570" s="544">
        <f t="shared" si="49"/>
        <v>0</v>
      </c>
      <c r="H570" s="592"/>
      <c r="I570" s="645"/>
    </row>
    <row r="571" spans="2:9">
      <c r="B571" s="619">
        <f t="shared" si="50"/>
        <v>38.089999999999982</v>
      </c>
      <c r="C571" s="553" t="s">
        <v>748</v>
      </c>
      <c r="D571" s="547">
        <v>6.5</v>
      </c>
      <c r="E571" s="545" t="s">
        <v>25</v>
      </c>
      <c r="F571" s="516"/>
      <c r="G571" s="544">
        <f t="shared" si="49"/>
        <v>0</v>
      </c>
      <c r="H571" s="592"/>
      <c r="I571" s="645"/>
    </row>
    <row r="572" spans="2:9">
      <c r="B572" s="619">
        <f t="shared" si="50"/>
        <v>38.09999999999998</v>
      </c>
      <c r="C572" s="553" t="s">
        <v>749</v>
      </c>
      <c r="D572" s="547">
        <v>5</v>
      </c>
      <c r="E572" s="545" t="s">
        <v>13</v>
      </c>
      <c r="F572" s="516"/>
      <c r="G572" s="544">
        <f t="shared" si="49"/>
        <v>0</v>
      </c>
      <c r="H572" s="592"/>
      <c r="I572" s="645"/>
    </row>
    <row r="573" spans="2:9">
      <c r="B573" s="619">
        <f t="shared" si="50"/>
        <v>38.109999999999978</v>
      </c>
      <c r="C573" s="553" t="s">
        <v>772</v>
      </c>
      <c r="D573" s="547">
        <v>17</v>
      </c>
      <c r="E573" s="545" t="s">
        <v>13</v>
      </c>
      <c r="F573" s="516"/>
      <c r="G573" s="544">
        <f t="shared" si="49"/>
        <v>0</v>
      </c>
      <c r="H573" s="592"/>
      <c r="I573" s="645"/>
    </row>
    <row r="574" spans="2:9">
      <c r="B574" s="619">
        <f t="shared" si="50"/>
        <v>38.119999999999976</v>
      </c>
      <c r="C574" s="553" t="s">
        <v>781</v>
      </c>
      <c r="D574" s="547">
        <v>2</v>
      </c>
      <c r="E574" s="545" t="s">
        <v>13</v>
      </c>
      <c r="F574" s="516"/>
      <c r="G574" s="544">
        <f t="shared" si="49"/>
        <v>0</v>
      </c>
      <c r="H574" s="592"/>
      <c r="I574" s="645"/>
    </row>
    <row r="575" spans="2:9">
      <c r="B575" s="619">
        <f t="shared" si="50"/>
        <v>38.129999999999974</v>
      </c>
      <c r="C575" s="553" t="s">
        <v>782</v>
      </c>
      <c r="D575" s="547">
        <v>4</v>
      </c>
      <c r="E575" s="545" t="s">
        <v>13</v>
      </c>
      <c r="F575" s="516"/>
      <c r="G575" s="544">
        <f t="shared" si="49"/>
        <v>0</v>
      </c>
      <c r="H575" s="592"/>
      <c r="I575" s="645"/>
    </row>
    <row r="576" spans="2:9">
      <c r="B576" s="619">
        <f t="shared" si="50"/>
        <v>38.139999999999972</v>
      </c>
      <c r="C576" s="553" t="s">
        <v>773</v>
      </c>
      <c r="D576" s="547">
        <v>2</v>
      </c>
      <c r="E576" s="545" t="s">
        <v>13</v>
      </c>
      <c r="F576" s="516"/>
      <c r="G576" s="544">
        <f t="shared" si="49"/>
        <v>0</v>
      </c>
      <c r="H576" s="592"/>
      <c r="I576" s="645"/>
    </row>
    <row r="577" spans="2:9">
      <c r="B577" s="619">
        <f t="shared" si="50"/>
        <v>38.14999999999997</v>
      </c>
      <c r="C577" s="553" t="s">
        <v>783</v>
      </c>
      <c r="D577" s="547">
        <v>2</v>
      </c>
      <c r="E577" s="545" t="s">
        <v>13</v>
      </c>
      <c r="F577" s="516"/>
      <c r="G577" s="544">
        <f t="shared" si="49"/>
        <v>0</v>
      </c>
      <c r="H577" s="592"/>
      <c r="I577" s="645"/>
    </row>
    <row r="578" spans="2:9">
      <c r="B578" s="619">
        <f t="shared" si="50"/>
        <v>38.159999999999968</v>
      </c>
      <c r="C578" s="553" t="s">
        <v>443</v>
      </c>
      <c r="D578" s="547">
        <v>1</v>
      </c>
      <c r="E578" s="545" t="s">
        <v>28</v>
      </c>
      <c r="F578" s="516"/>
      <c r="G578" s="544">
        <f t="shared" si="49"/>
        <v>0</v>
      </c>
      <c r="H578" s="592"/>
      <c r="I578" s="645"/>
    </row>
    <row r="579" spans="2:9">
      <c r="B579" s="620"/>
      <c r="C579" s="553"/>
      <c r="D579" s="545"/>
      <c r="E579" s="545"/>
      <c r="F579" s="516"/>
      <c r="G579" s="544">
        <f t="shared" si="49"/>
        <v>0</v>
      </c>
      <c r="H579" s="592">
        <f>SUM(G563:G578)</f>
        <v>0</v>
      </c>
      <c r="I579" s="645"/>
    </row>
    <row r="580" spans="2:9">
      <c r="B580" s="618">
        <f>B562+1</f>
        <v>39</v>
      </c>
      <c r="C580" s="552" t="s">
        <v>751</v>
      </c>
      <c r="D580" s="545"/>
      <c r="E580" s="545"/>
      <c r="F580" s="516"/>
      <c r="G580" s="544">
        <f t="shared" si="49"/>
        <v>0</v>
      </c>
      <c r="H580" s="592"/>
      <c r="I580" s="645"/>
    </row>
    <row r="581" spans="2:9">
      <c r="B581" s="619">
        <f t="shared" ref="B581:B588" si="51">+B580+0.01</f>
        <v>39.01</v>
      </c>
      <c r="C581" s="553" t="s">
        <v>752</v>
      </c>
      <c r="D581" s="547">
        <v>315</v>
      </c>
      <c r="E581" s="545" t="s">
        <v>52</v>
      </c>
      <c r="F581" s="516"/>
      <c r="G581" s="544">
        <f t="shared" si="49"/>
        <v>0</v>
      </c>
      <c r="H581" s="592"/>
      <c r="I581" s="645"/>
    </row>
    <row r="582" spans="2:9">
      <c r="B582" s="619">
        <f t="shared" si="51"/>
        <v>39.019999999999996</v>
      </c>
      <c r="C582" s="553" t="s">
        <v>753</v>
      </c>
      <c r="D582" s="547">
        <v>315</v>
      </c>
      <c r="E582" s="545" t="s">
        <v>52</v>
      </c>
      <c r="F582" s="516"/>
      <c r="G582" s="544">
        <f t="shared" si="49"/>
        <v>0</v>
      </c>
      <c r="H582" s="592"/>
      <c r="I582" s="645"/>
    </row>
    <row r="583" spans="2:9">
      <c r="B583" s="619">
        <f t="shared" si="51"/>
        <v>39.029999999999994</v>
      </c>
      <c r="C583" s="553" t="s">
        <v>700</v>
      </c>
      <c r="D583" s="547">
        <v>250</v>
      </c>
      <c r="E583" s="545" t="s">
        <v>52</v>
      </c>
      <c r="F583" s="516"/>
      <c r="G583" s="544">
        <f t="shared" si="49"/>
        <v>0</v>
      </c>
      <c r="H583" s="592"/>
      <c r="I583" s="645"/>
    </row>
    <row r="584" spans="2:9">
      <c r="B584" s="619">
        <f t="shared" si="51"/>
        <v>39.039999999999992</v>
      </c>
      <c r="C584" s="553" t="s">
        <v>754</v>
      </c>
      <c r="D584" s="547">
        <v>125</v>
      </c>
      <c r="E584" s="545" t="s">
        <v>13</v>
      </c>
      <c r="F584" s="516"/>
      <c r="G584" s="544">
        <f t="shared" si="49"/>
        <v>0</v>
      </c>
      <c r="H584" s="592"/>
      <c r="I584" s="645"/>
    </row>
    <row r="585" spans="2:9">
      <c r="B585" s="619">
        <f t="shared" si="51"/>
        <v>39.04999999999999</v>
      </c>
      <c r="C585" s="553" t="s">
        <v>755</v>
      </c>
      <c r="D585" s="547">
        <v>10</v>
      </c>
      <c r="E585" s="545" t="s">
        <v>13</v>
      </c>
      <c r="F585" s="516"/>
      <c r="G585" s="544">
        <f t="shared" si="49"/>
        <v>0</v>
      </c>
      <c r="H585" s="592"/>
      <c r="I585" s="645"/>
    </row>
    <row r="586" spans="2:9">
      <c r="B586" s="619">
        <f t="shared" si="51"/>
        <v>39.059999999999988</v>
      </c>
      <c r="C586" s="553" t="s">
        <v>756</v>
      </c>
      <c r="D586" s="547">
        <v>10</v>
      </c>
      <c r="E586" s="545" t="s">
        <v>13</v>
      </c>
      <c r="F586" s="516"/>
      <c r="G586" s="544">
        <f t="shared" si="49"/>
        <v>0</v>
      </c>
      <c r="H586" s="592"/>
      <c r="I586" s="645"/>
    </row>
    <row r="587" spans="2:9">
      <c r="B587" s="619">
        <f t="shared" si="51"/>
        <v>39.069999999999986</v>
      </c>
      <c r="C587" s="553" t="s">
        <v>757</v>
      </c>
      <c r="D587" s="547">
        <v>10</v>
      </c>
      <c r="E587" s="545" t="s">
        <v>13</v>
      </c>
      <c r="F587" s="516"/>
      <c r="G587" s="544">
        <f t="shared" si="49"/>
        <v>0</v>
      </c>
      <c r="H587" s="592"/>
      <c r="I587" s="645"/>
    </row>
    <row r="588" spans="2:9">
      <c r="B588" s="619">
        <f t="shared" si="51"/>
        <v>39.079999999999984</v>
      </c>
      <c r="C588" s="553" t="s">
        <v>471</v>
      </c>
      <c r="D588" s="547">
        <v>1</v>
      </c>
      <c r="E588" s="545" t="s">
        <v>28</v>
      </c>
      <c r="F588" s="516"/>
      <c r="G588" s="544">
        <f t="shared" si="49"/>
        <v>0</v>
      </c>
      <c r="H588" s="592"/>
      <c r="I588" s="645"/>
    </row>
    <row r="589" spans="2:9">
      <c r="B589" s="620"/>
      <c r="C589" s="553"/>
      <c r="D589" s="545"/>
      <c r="E589" s="545"/>
      <c r="F589" s="516"/>
      <c r="G589" s="544">
        <f t="shared" si="49"/>
        <v>0</v>
      </c>
      <c r="H589" s="592">
        <f>SUM(G581:G588)</f>
        <v>0</v>
      </c>
      <c r="I589" s="645"/>
    </row>
    <row r="590" spans="2:9">
      <c r="B590" s="618">
        <f>B580+1</f>
        <v>40</v>
      </c>
      <c r="C590" s="552" t="s">
        <v>758</v>
      </c>
      <c r="D590" s="545"/>
      <c r="E590" s="545"/>
      <c r="F590" s="516"/>
      <c r="G590" s="544">
        <f t="shared" si="49"/>
        <v>0</v>
      </c>
      <c r="H590" s="592"/>
      <c r="I590" s="645"/>
    </row>
    <row r="591" spans="2:9">
      <c r="B591" s="619">
        <f t="shared" ref="B591:B598" si="52">+B590+0.01</f>
        <v>40.01</v>
      </c>
      <c r="C591" s="553" t="s">
        <v>759</v>
      </c>
      <c r="D591" s="547">
        <v>12</v>
      </c>
      <c r="E591" s="545" t="s">
        <v>13</v>
      </c>
      <c r="F591" s="516"/>
      <c r="G591" s="544">
        <f t="shared" si="49"/>
        <v>0</v>
      </c>
      <c r="H591" s="592"/>
      <c r="I591" s="645"/>
    </row>
    <row r="592" spans="2:9">
      <c r="B592" s="619">
        <f t="shared" si="52"/>
        <v>40.019999999999996</v>
      </c>
      <c r="C592" s="553" t="s">
        <v>760</v>
      </c>
      <c r="D592" s="547">
        <v>14</v>
      </c>
      <c r="E592" s="545" t="s">
        <v>13</v>
      </c>
      <c r="F592" s="516"/>
      <c r="G592" s="544">
        <f t="shared" si="49"/>
        <v>0</v>
      </c>
      <c r="H592" s="592"/>
      <c r="I592" s="645"/>
    </row>
    <row r="593" spans="2:9">
      <c r="B593" s="619">
        <f t="shared" si="52"/>
        <v>40.029999999999994</v>
      </c>
      <c r="C593" s="553" t="s">
        <v>761</v>
      </c>
      <c r="D593" s="547">
        <v>14</v>
      </c>
      <c r="E593" s="545" t="s">
        <v>13</v>
      </c>
      <c r="F593" s="516"/>
      <c r="G593" s="544">
        <f t="shared" si="49"/>
        <v>0</v>
      </c>
      <c r="H593" s="592"/>
      <c r="I593" s="645"/>
    </row>
    <row r="594" spans="2:9">
      <c r="B594" s="619">
        <f t="shared" si="52"/>
        <v>40.039999999999992</v>
      </c>
      <c r="C594" s="553" t="s">
        <v>45</v>
      </c>
      <c r="D594" s="547">
        <v>0.5</v>
      </c>
      <c r="E594" s="545" t="s">
        <v>25</v>
      </c>
      <c r="F594" s="516"/>
      <c r="G594" s="544">
        <f t="shared" si="49"/>
        <v>0</v>
      </c>
      <c r="H594" s="592"/>
      <c r="I594" s="645"/>
    </row>
    <row r="595" spans="2:9">
      <c r="B595" s="619">
        <f t="shared" si="52"/>
        <v>40.04999999999999</v>
      </c>
      <c r="C595" s="553" t="s">
        <v>762</v>
      </c>
      <c r="D595" s="547">
        <v>240</v>
      </c>
      <c r="E595" s="545" t="s">
        <v>52</v>
      </c>
      <c r="F595" s="516"/>
      <c r="G595" s="544">
        <f t="shared" si="49"/>
        <v>0</v>
      </c>
      <c r="H595" s="592"/>
      <c r="I595" s="645"/>
    </row>
    <row r="596" spans="2:9">
      <c r="B596" s="619">
        <f t="shared" si="52"/>
        <v>40.059999999999988</v>
      </c>
      <c r="C596" s="553" t="s">
        <v>763</v>
      </c>
      <c r="D596" s="547">
        <v>29</v>
      </c>
      <c r="E596" s="545" t="s">
        <v>13</v>
      </c>
      <c r="F596" s="516"/>
      <c r="G596" s="544">
        <f t="shared" si="49"/>
        <v>0</v>
      </c>
      <c r="H596" s="592"/>
      <c r="I596" s="645"/>
    </row>
    <row r="597" spans="2:9">
      <c r="B597" s="619">
        <f t="shared" si="52"/>
        <v>40.069999999999986</v>
      </c>
      <c r="C597" s="553" t="s">
        <v>764</v>
      </c>
      <c r="D597" s="547">
        <v>29</v>
      </c>
      <c r="E597" s="545" t="s">
        <v>13</v>
      </c>
      <c r="F597" s="516"/>
      <c r="G597" s="544">
        <f t="shared" si="49"/>
        <v>0</v>
      </c>
      <c r="H597" s="592"/>
      <c r="I597" s="645"/>
    </row>
    <row r="598" spans="2:9">
      <c r="B598" s="619">
        <f t="shared" si="52"/>
        <v>40.079999999999984</v>
      </c>
      <c r="C598" s="553" t="s">
        <v>471</v>
      </c>
      <c r="D598" s="547">
        <v>1</v>
      </c>
      <c r="E598" s="545" t="s">
        <v>28</v>
      </c>
      <c r="F598" s="516"/>
      <c r="G598" s="544">
        <f t="shared" si="49"/>
        <v>0</v>
      </c>
      <c r="H598" s="592"/>
      <c r="I598" s="645"/>
    </row>
    <row r="599" spans="2:9">
      <c r="B599" s="620"/>
      <c r="C599" s="553"/>
      <c r="D599" s="545"/>
      <c r="E599" s="545"/>
      <c r="F599" s="516"/>
      <c r="G599" s="544">
        <f t="shared" si="49"/>
        <v>0</v>
      </c>
      <c r="H599" s="592">
        <f>SUM(G591:G598)</f>
        <v>0</v>
      </c>
      <c r="I599" s="645"/>
    </row>
    <row r="600" spans="2:9">
      <c r="B600" s="618">
        <f>B590+1</f>
        <v>41</v>
      </c>
      <c r="C600" s="552" t="s">
        <v>793</v>
      </c>
      <c r="D600" s="545"/>
      <c r="E600" s="545"/>
      <c r="F600" s="516"/>
      <c r="G600" s="544">
        <f t="shared" si="49"/>
        <v>0</v>
      </c>
      <c r="H600" s="592"/>
      <c r="I600" s="645"/>
    </row>
    <row r="601" spans="2:9">
      <c r="B601" s="619">
        <f t="shared" ref="B601:B609" si="53">+B600+0.01</f>
        <v>41.01</v>
      </c>
      <c r="C601" s="553" t="s">
        <v>1765</v>
      </c>
      <c r="D601" s="547">
        <v>1</v>
      </c>
      <c r="E601" s="545" t="s">
        <v>13</v>
      </c>
      <c r="F601" s="516"/>
      <c r="G601" s="544">
        <f t="shared" si="49"/>
        <v>0</v>
      </c>
      <c r="H601" s="592"/>
      <c r="I601" s="645"/>
    </row>
    <row r="602" spans="2:9">
      <c r="B602" s="619">
        <f t="shared" si="53"/>
        <v>41.019999999999996</v>
      </c>
      <c r="C602" s="553" t="s">
        <v>723</v>
      </c>
      <c r="D602" s="547">
        <v>1</v>
      </c>
      <c r="E602" s="545" t="s">
        <v>13</v>
      </c>
      <c r="F602" s="516"/>
      <c r="G602" s="544">
        <f t="shared" si="49"/>
        <v>0</v>
      </c>
      <c r="H602" s="592"/>
      <c r="I602" s="645"/>
    </row>
    <row r="603" spans="2:9">
      <c r="B603" s="619">
        <f t="shared" si="53"/>
        <v>41.029999999999994</v>
      </c>
      <c r="C603" s="553" t="s">
        <v>775</v>
      </c>
      <c r="D603" s="547">
        <v>2</v>
      </c>
      <c r="E603" s="545" t="s">
        <v>13</v>
      </c>
      <c r="F603" s="516"/>
      <c r="G603" s="544">
        <f t="shared" si="49"/>
        <v>0</v>
      </c>
      <c r="H603" s="592"/>
      <c r="I603" s="645"/>
    </row>
    <row r="604" spans="2:9">
      <c r="B604" s="619">
        <f t="shared" si="53"/>
        <v>41.039999999999992</v>
      </c>
      <c r="C604" s="553" t="s">
        <v>765</v>
      </c>
      <c r="D604" s="547">
        <v>3</v>
      </c>
      <c r="E604" s="545" t="s">
        <v>13</v>
      </c>
      <c r="F604" s="516"/>
      <c r="G604" s="544">
        <f t="shared" si="49"/>
        <v>0</v>
      </c>
      <c r="H604" s="592"/>
      <c r="I604" s="645"/>
    </row>
    <row r="605" spans="2:9">
      <c r="B605" s="619">
        <f t="shared" si="53"/>
        <v>41.04999999999999</v>
      </c>
      <c r="C605" s="553" t="s">
        <v>769</v>
      </c>
      <c r="D605" s="547">
        <v>1</v>
      </c>
      <c r="E605" s="545" t="s">
        <v>13</v>
      </c>
      <c r="F605" s="516"/>
      <c r="G605" s="544">
        <f t="shared" si="49"/>
        <v>0</v>
      </c>
      <c r="H605" s="592"/>
      <c r="I605" s="645"/>
    </row>
    <row r="606" spans="2:9">
      <c r="B606" s="619">
        <f t="shared" si="53"/>
        <v>41.059999999999988</v>
      </c>
      <c r="C606" s="553" t="s">
        <v>725</v>
      </c>
      <c r="D606" s="547">
        <v>6</v>
      </c>
      <c r="E606" s="545" t="s">
        <v>13</v>
      </c>
      <c r="F606" s="516"/>
      <c r="G606" s="544">
        <f t="shared" si="49"/>
        <v>0</v>
      </c>
      <c r="H606" s="592"/>
      <c r="I606" s="645"/>
    </row>
    <row r="607" spans="2:9">
      <c r="B607" s="619">
        <f t="shared" si="53"/>
        <v>41.069999999999986</v>
      </c>
      <c r="C607" s="553" t="s">
        <v>784</v>
      </c>
      <c r="D607" s="547">
        <v>1</v>
      </c>
      <c r="E607" s="545" t="s">
        <v>13</v>
      </c>
      <c r="F607" s="516"/>
      <c r="G607" s="544">
        <f t="shared" si="49"/>
        <v>0</v>
      </c>
      <c r="H607" s="592"/>
      <c r="I607" s="645"/>
    </row>
    <row r="608" spans="2:9">
      <c r="B608" s="619">
        <f t="shared" si="53"/>
        <v>41.079999999999984</v>
      </c>
      <c r="C608" s="548" t="s">
        <v>1792</v>
      </c>
      <c r="D608" s="549">
        <v>1</v>
      </c>
      <c r="E608" s="545" t="s">
        <v>28</v>
      </c>
      <c r="F608" s="516"/>
      <c r="G608" s="544">
        <f t="shared" si="49"/>
        <v>0</v>
      </c>
      <c r="H608" s="592"/>
      <c r="I608" s="645"/>
    </row>
    <row r="609" spans="2:9">
      <c r="B609" s="619">
        <f t="shared" si="53"/>
        <v>41.089999999999982</v>
      </c>
      <c r="C609" s="553" t="s">
        <v>443</v>
      </c>
      <c r="D609" s="547">
        <v>1</v>
      </c>
      <c r="E609" s="545" t="s">
        <v>28</v>
      </c>
      <c r="F609" s="516"/>
      <c r="G609" s="544">
        <f t="shared" si="49"/>
        <v>0</v>
      </c>
      <c r="H609" s="592"/>
      <c r="I609" s="645"/>
    </row>
    <row r="610" spans="2:9">
      <c r="B610" s="620"/>
      <c r="C610" s="553"/>
      <c r="D610" s="545"/>
      <c r="E610" s="545"/>
      <c r="F610" s="516"/>
      <c r="G610" s="544">
        <f t="shared" si="49"/>
        <v>0</v>
      </c>
      <c r="H610" s="592">
        <f>SUM(G601:G609)</f>
        <v>0</v>
      </c>
      <c r="I610" s="645"/>
    </row>
    <row r="611" spans="2:9">
      <c r="B611" s="618">
        <f>B600+1</f>
        <v>42</v>
      </c>
      <c r="C611" s="552" t="s">
        <v>727</v>
      </c>
      <c r="D611" s="545"/>
      <c r="E611" s="545"/>
      <c r="F611" s="516"/>
      <c r="G611" s="544">
        <f t="shared" si="49"/>
        <v>0</v>
      </c>
      <c r="H611" s="592"/>
      <c r="I611" s="645"/>
    </row>
    <row r="612" spans="2:9">
      <c r="B612" s="619">
        <f t="shared" ref="B612:B624" si="54">+B611+0.01</f>
        <v>42.01</v>
      </c>
      <c r="C612" s="553" t="s">
        <v>712</v>
      </c>
      <c r="D612" s="547">
        <v>1</v>
      </c>
      <c r="E612" s="545" t="s">
        <v>31</v>
      </c>
      <c r="F612" s="516"/>
      <c r="G612" s="544">
        <f t="shared" si="49"/>
        <v>0</v>
      </c>
      <c r="H612" s="592"/>
      <c r="I612" s="645"/>
    </row>
    <row r="613" spans="2:9">
      <c r="B613" s="619">
        <f t="shared" si="54"/>
        <v>42.019999999999996</v>
      </c>
      <c r="C613" s="553" t="s">
        <v>730</v>
      </c>
      <c r="D613" s="547">
        <v>57</v>
      </c>
      <c r="E613" s="545" t="s">
        <v>52</v>
      </c>
      <c r="F613" s="516"/>
      <c r="G613" s="544">
        <f t="shared" si="49"/>
        <v>0</v>
      </c>
      <c r="H613" s="592"/>
      <c r="I613" s="645"/>
    </row>
    <row r="614" spans="2:9">
      <c r="B614" s="619">
        <f t="shared" si="54"/>
        <v>42.029999999999994</v>
      </c>
      <c r="C614" s="553" t="s">
        <v>731</v>
      </c>
      <c r="D614" s="547">
        <v>20</v>
      </c>
      <c r="E614" s="545" t="s">
        <v>52</v>
      </c>
      <c r="F614" s="516"/>
      <c r="G614" s="544">
        <f t="shared" si="49"/>
        <v>0</v>
      </c>
      <c r="H614" s="592"/>
      <c r="I614" s="645"/>
    </row>
    <row r="615" spans="2:9">
      <c r="B615" s="619">
        <f t="shared" si="54"/>
        <v>42.039999999999992</v>
      </c>
      <c r="C615" s="553" t="s">
        <v>732</v>
      </c>
      <c r="D615" s="547">
        <v>20</v>
      </c>
      <c r="E615" s="545" t="s">
        <v>52</v>
      </c>
      <c r="F615" s="516"/>
      <c r="G615" s="544">
        <f t="shared" si="49"/>
        <v>0</v>
      </c>
      <c r="H615" s="592"/>
      <c r="I615" s="645"/>
    </row>
    <row r="616" spans="2:9">
      <c r="B616" s="619">
        <f t="shared" si="54"/>
        <v>42.04999999999999</v>
      </c>
      <c r="C616" s="553" t="s">
        <v>733</v>
      </c>
      <c r="D616" s="547">
        <v>50</v>
      </c>
      <c r="E616" s="545" t="s">
        <v>52</v>
      </c>
      <c r="F616" s="516"/>
      <c r="G616" s="544">
        <f t="shared" si="49"/>
        <v>0</v>
      </c>
      <c r="H616" s="592"/>
      <c r="I616" s="645"/>
    </row>
    <row r="617" spans="2:9">
      <c r="B617" s="619">
        <f t="shared" si="54"/>
        <v>42.059999999999988</v>
      </c>
      <c r="C617" s="553" t="s">
        <v>734</v>
      </c>
      <c r="D617" s="547">
        <v>67</v>
      </c>
      <c r="E617" s="545" t="s">
        <v>52</v>
      </c>
      <c r="F617" s="516"/>
      <c r="G617" s="544">
        <f t="shared" si="49"/>
        <v>0</v>
      </c>
      <c r="H617" s="592"/>
      <c r="I617" s="645"/>
    </row>
    <row r="618" spans="2:9">
      <c r="B618" s="619">
        <f t="shared" si="54"/>
        <v>42.069999999999986</v>
      </c>
      <c r="C618" s="553" t="s">
        <v>735</v>
      </c>
      <c r="D618" s="547">
        <v>80</v>
      </c>
      <c r="E618" s="545" t="s">
        <v>52</v>
      </c>
      <c r="F618" s="516"/>
      <c r="G618" s="544">
        <f t="shared" ref="G618:G688" si="55">ROUND(D618*F618,2)</f>
        <v>0</v>
      </c>
      <c r="H618" s="592"/>
      <c r="I618" s="645"/>
    </row>
    <row r="619" spans="2:9">
      <c r="B619" s="619">
        <f t="shared" si="54"/>
        <v>42.079999999999984</v>
      </c>
      <c r="C619" s="553" t="s">
        <v>737</v>
      </c>
      <c r="D619" s="547">
        <v>1</v>
      </c>
      <c r="E619" s="545" t="s">
        <v>13</v>
      </c>
      <c r="F619" s="516"/>
      <c r="G619" s="544">
        <f t="shared" si="55"/>
        <v>0</v>
      </c>
      <c r="H619" s="592"/>
      <c r="I619" s="645"/>
    </row>
    <row r="620" spans="2:9">
      <c r="B620" s="619">
        <f t="shared" si="54"/>
        <v>42.089999999999982</v>
      </c>
      <c r="C620" s="553" t="s">
        <v>738</v>
      </c>
      <c r="D620" s="547">
        <v>2</v>
      </c>
      <c r="E620" s="545" t="s">
        <v>13</v>
      </c>
      <c r="F620" s="516"/>
      <c r="G620" s="544">
        <f t="shared" si="55"/>
        <v>0</v>
      </c>
      <c r="H620" s="592"/>
      <c r="I620" s="645"/>
    </row>
    <row r="621" spans="2:9">
      <c r="B621" s="619">
        <f t="shared" si="54"/>
        <v>42.09999999999998</v>
      </c>
      <c r="C621" s="553" t="s">
        <v>739</v>
      </c>
      <c r="D621" s="547">
        <v>1</v>
      </c>
      <c r="E621" s="545" t="s">
        <v>13</v>
      </c>
      <c r="F621" s="516"/>
      <c r="G621" s="544">
        <f t="shared" si="55"/>
        <v>0</v>
      </c>
      <c r="H621" s="592"/>
      <c r="I621" s="645"/>
    </row>
    <row r="622" spans="2:9">
      <c r="B622" s="619">
        <f t="shared" si="54"/>
        <v>42.109999999999978</v>
      </c>
      <c r="C622" s="548" t="s">
        <v>1121</v>
      </c>
      <c r="D622" s="549">
        <v>1</v>
      </c>
      <c r="E622" s="550" t="s">
        <v>28</v>
      </c>
      <c r="F622" s="516"/>
      <c r="G622" s="544">
        <f t="shared" si="55"/>
        <v>0</v>
      </c>
      <c r="H622" s="592"/>
      <c r="I622" s="645"/>
    </row>
    <row r="623" spans="2:9">
      <c r="B623" s="619">
        <f t="shared" si="54"/>
        <v>42.119999999999976</v>
      </c>
      <c r="C623" s="548" t="s">
        <v>1122</v>
      </c>
      <c r="D623" s="549">
        <v>1</v>
      </c>
      <c r="E623" s="550" t="s">
        <v>28</v>
      </c>
      <c r="F623" s="516"/>
      <c r="G623" s="544">
        <f t="shared" si="55"/>
        <v>0</v>
      </c>
      <c r="H623" s="592"/>
      <c r="I623" s="645"/>
    </row>
    <row r="624" spans="2:9">
      <c r="B624" s="619">
        <f t="shared" si="54"/>
        <v>42.129999999999974</v>
      </c>
      <c r="C624" s="553" t="s">
        <v>443</v>
      </c>
      <c r="D624" s="547">
        <v>1</v>
      </c>
      <c r="E624" s="545" t="s">
        <v>28</v>
      </c>
      <c r="F624" s="516"/>
      <c r="G624" s="544">
        <f t="shared" si="55"/>
        <v>0</v>
      </c>
      <c r="H624" s="592"/>
      <c r="I624" s="645"/>
    </row>
    <row r="625" spans="2:9">
      <c r="B625" s="620"/>
      <c r="C625" s="553"/>
      <c r="D625" s="545"/>
      <c r="E625" s="545"/>
      <c r="F625" s="516"/>
      <c r="G625" s="544">
        <f t="shared" si="55"/>
        <v>0</v>
      </c>
      <c r="H625" s="592">
        <f>SUM(G612:G624)</f>
        <v>0</v>
      </c>
      <c r="I625" s="645"/>
    </row>
    <row r="626" spans="2:9">
      <c r="B626" s="618">
        <f>B611+1</f>
        <v>43</v>
      </c>
      <c r="C626" s="552" t="s">
        <v>741</v>
      </c>
      <c r="D626" s="545"/>
      <c r="E626" s="545"/>
      <c r="F626" s="516"/>
      <c r="G626" s="544">
        <f t="shared" si="55"/>
        <v>0</v>
      </c>
      <c r="H626" s="592"/>
      <c r="I626" s="645"/>
    </row>
    <row r="627" spans="2:9">
      <c r="B627" s="619">
        <f t="shared" ref="B627:B641" si="56">+B626+0.01</f>
        <v>43.01</v>
      </c>
      <c r="C627" s="553" t="s">
        <v>742</v>
      </c>
      <c r="D627" s="547">
        <v>24</v>
      </c>
      <c r="E627" s="545" t="s">
        <v>13</v>
      </c>
      <c r="F627" s="516"/>
      <c r="G627" s="544">
        <f t="shared" si="55"/>
        <v>0</v>
      </c>
      <c r="H627" s="592"/>
      <c r="I627" s="645"/>
    </row>
    <row r="628" spans="2:9">
      <c r="B628" s="619">
        <f t="shared" si="56"/>
        <v>43.019999999999996</v>
      </c>
      <c r="C628" s="553" t="s">
        <v>743</v>
      </c>
      <c r="D628" s="547">
        <v>48</v>
      </c>
      <c r="E628" s="545" t="s">
        <v>13</v>
      </c>
      <c r="F628" s="516"/>
      <c r="G628" s="544">
        <f t="shared" si="55"/>
        <v>0</v>
      </c>
      <c r="H628" s="592"/>
      <c r="I628" s="645"/>
    </row>
    <row r="629" spans="2:9">
      <c r="B629" s="619">
        <f t="shared" si="56"/>
        <v>43.029999999999994</v>
      </c>
      <c r="C629" s="553" t="s">
        <v>707</v>
      </c>
      <c r="D629" s="547">
        <v>48</v>
      </c>
      <c r="E629" s="545" t="s">
        <v>13</v>
      </c>
      <c r="F629" s="516"/>
      <c r="G629" s="544">
        <f t="shared" si="55"/>
        <v>0</v>
      </c>
      <c r="H629" s="592"/>
      <c r="I629" s="645"/>
    </row>
    <row r="630" spans="2:9">
      <c r="B630" s="619">
        <f t="shared" si="56"/>
        <v>43.039999999999992</v>
      </c>
      <c r="C630" s="553" t="s">
        <v>744</v>
      </c>
      <c r="D630" s="547">
        <v>48</v>
      </c>
      <c r="E630" s="545" t="s">
        <v>13</v>
      </c>
      <c r="F630" s="516"/>
      <c r="G630" s="544">
        <f t="shared" si="55"/>
        <v>0</v>
      </c>
      <c r="H630" s="592"/>
      <c r="I630" s="645"/>
    </row>
    <row r="631" spans="2:9">
      <c r="B631" s="619">
        <f t="shared" si="56"/>
        <v>43.04999999999999</v>
      </c>
      <c r="C631" s="553" t="s">
        <v>745</v>
      </c>
      <c r="D631" s="547">
        <v>48</v>
      </c>
      <c r="E631" s="545" t="s">
        <v>13</v>
      </c>
      <c r="F631" s="516"/>
      <c r="G631" s="544">
        <f t="shared" si="55"/>
        <v>0</v>
      </c>
      <c r="H631" s="592"/>
      <c r="I631" s="645"/>
    </row>
    <row r="632" spans="2:9">
      <c r="B632" s="619">
        <f t="shared" si="56"/>
        <v>43.059999999999988</v>
      </c>
      <c r="C632" s="553" t="s">
        <v>746</v>
      </c>
      <c r="D632" s="547">
        <v>48</v>
      </c>
      <c r="E632" s="545" t="s">
        <v>13</v>
      </c>
      <c r="F632" s="516"/>
      <c r="G632" s="544">
        <f t="shared" si="55"/>
        <v>0</v>
      </c>
      <c r="H632" s="592"/>
      <c r="I632" s="645"/>
    </row>
    <row r="633" spans="2:9">
      <c r="B633" s="619">
        <f t="shared" si="56"/>
        <v>43.069999999999986</v>
      </c>
      <c r="C633" s="553" t="s">
        <v>711</v>
      </c>
      <c r="D633" s="547">
        <v>5</v>
      </c>
      <c r="E633" s="545" t="s">
        <v>13</v>
      </c>
      <c r="F633" s="516"/>
      <c r="G633" s="544">
        <f t="shared" si="55"/>
        <v>0</v>
      </c>
      <c r="H633" s="592"/>
      <c r="I633" s="645"/>
    </row>
    <row r="634" spans="2:9">
      <c r="B634" s="619">
        <f t="shared" si="56"/>
        <v>43.079999999999984</v>
      </c>
      <c r="C634" s="553" t="s">
        <v>747</v>
      </c>
      <c r="D634" s="547">
        <v>2</v>
      </c>
      <c r="E634" s="545" t="s">
        <v>13</v>
      </c>
      <c r="F634" s="516"/>
      <c r="G634" s="544">
        <f t="shared" si="55"/>
        <v>0</v>
      </c>
      <c r="H634" s="592"/>
      <c r="I634" s="645"/>
    </row>
    <row r="635" spans="2:9">
      <c r="B635" s="619">
        <f t="shared" si="56"/>
        <v>43.089999999999982</v>
      </c>
      <c r="C635" s="553" t="s">
        <v>748</v>
      </c>
      <c r="D635" s="547">
        <v>3.5</v>
      </c>
      <c r="E635" s="545" t="s">
        <v>25</v>
      </c>
      <c r="F635" s="516"/>
      <c r="G635" s="544">
        <f t="shared" si="55"/>
        <v>0</v>
      </c>
      <c r="H635" s="592"/>
      <c r="I635" s="645"/>
    </row>
    <row r="636" spans="2:9">
      <c r="B636" s="619">
        <f t="shared" si="56"/>
        <v>43.09999999999998</v>
      </c>
      <c r="C636" s="553" t="s">
        <v>749</v>
      </c>
      <c r="D636" s="547">
        <v>3</v>
      </c>
      <c r="E636" s="545" t="s">
        <v>13</v>
      </c>
      <c r="F636" s="516"/>
      <c r="G636" s="544">
        <f t="shared" si="55"/>
        <v>0</v>
      </c>
      <c r="H636" s="592"/>
      <c r="I636" s="645"/>
    </row>
    <row r="637" spans="2:9">
      <c r="B637" s="619">
        <f t="shared" si="56"/>
        <v>43.109999999999978</v>
      </c>
      <c r="C637" s="553" t="s">
        <v>772</v>
      </c>
      <c r="D637" s="547">
        <v>2</v>
      </c>
      <c r="E637" s="545" t="s">
        <v>13</v>
      </c>
      <c r="F637" s="516"/>
      <c r="G637" s="544">
        <f t="shared" si="55"/>
        <v>0</v>
      </c>
      <c r="H637" s="592"/>
      <c r="I637" s="645"/>
    </row>
    <row r="638" spans="2:9">
      <c r="B638" s="619">
        <f t="shared" si="56"/>
        <v>43.119999999999976</v>
      </c>
      <c r="C638" s="553" t="s">
        <v>780</v>
      </c>
      <c r="D638" s="547">
        <v>5</v>
      </c>
      <c r="E638" s="545" t="s">
        <v>13</v>
      </c>
      <c r="F638" s="516"/>
      <c r="G638" s="544">
        <f t="shared" si="55"/>
        <v>0</v>
      </c>
      <c r="H638" s="592"/>
      <c r="I638" s="645"/>
    </row>
    <row r="639" spans="2:9">
      <c r="B639" s="619">
        <f t="shared" si="56"/>
        <v>43.129999999999974</v>
      </c>
      <c r="C639" s="553" t="s">
        <v>782</v>
      </c>
      <c r="D639" s="547">
        <v>2</v>
      </c>
      <c r="E639" s="545" t="s">
        <v>13</v>
      </c>
      <c r="F639" s="516"/>
      <c r="G639" s="544">
        <f t="shared" si="55"/>
        <v>0</v>
      </c>
      <c r="H639" s="592"/>
      <c r="I639" s="645"/>
    </row>
    <row r="640" spans="2:9">
      <c r="B640" s="619">
        <f t="shared" si="56"/>
        <v>43.139999999999972</v>
      </c>
      <c r="C640" s="553" t="s">
        <v>773</v>
      </c>
      <c r="D640" s="547">
        <v>3</v>
      </c>
      <c r="E640" s="545" t="s">
        <v>13</v>
      </c>
      <c r="F640" s="516"/>
      <c r="G640" s="544">
        <f t="shared" si="55"/>
        <v>0</v>
      </c>
      <c r="H640" s="592"/>
      <c r="I640" s="645"/>
    </row>
    <row r="641" spans="2:9">
      <c r="B641" s="619">
        <f t="shared" si="56"/>
        <v>43.14999999999997</v>
      </c>
      <c r="C641" s="553" t="s">
        <v>443</v>
      </c>
      <c r="D641" s="547">
        <v>1</v>
      </c>
      <c r="E641" s="545" t="s">
        <v>28</v>
      </c>
      <c r="F641" s="516"/>
      <c r="G641" s="544">
        <f t="shared" si="55"/>
        <v>0</v>
      </c>
      <c r="H641" s="592"/>
      <c r="I641" s="645"/>
    </row>
    <row r="642" spans="2:9">
      <c r="B642" s="620"/>
      <c r="C642" s="553"/>
      <c r="D642" s="545"/>
      <c r="E642" s="545"/>
      <c r="F642" s="516"/>
      <c r="G642" s="544">
        <f t="shared" si="55"/>
        <v>0</v>
      </c>
      <c r="H642" s="592">
        <f>SUM(G627:G641)</f>
        <v>0</v>
      </c>
      <c r="I642" s="645"/>
    </row>
    <row r="643" spans="2:9">
      <c r="B643" s="618">
        <f>B626+1</f>
        <v>44</v>
      </c>
      <c r="C643" s="552" t="s">
        <v>751</v>
      </c>
      <c r="D643" s="545"/>
      <c r="E643" s="545"/>
      <c r="F643" s="516"/>
      <c r="G643" s="544">
        <f t="shared" si="55"/>
        <v>0</v>
      </c>
      <c r="H643" s="592"/>
      <c r="I643" s="645"/>
    </row>
    <row r="644" spans="2:9">
      <c r="B644" s="619">
        <f t="shared" ref="B644:B651" si="57">+B643+0.01</f>
        <v>44.01</v>
      </c>
      <c r="C644" s="553" t="s">
        <v>752</v>
      </c>
      <c r="D644" s="547">
        <v>200</v>
      </c>
      <c r="E644" s="545" t="s">
        <v>52</v>
      </c>
      <c r="F644" s="516"/>
      <c r="G644" s="544">
        <f t="shared" si="55"/>
        <v>0</v>
      </c>
      <c r="H644" s="592"/>
      <c r="I644" s="645"/>
    </row>
    <row r="645" spans="2:9">
      <c r="B645" s="619">
        <f t="shared" si="57"/>
        <v>44.019999999999996</v>
      </c>
      <c r="C645" s="553" t="s">
        <v>753</v>
      </c>
      <c r="D645" s="547">
        <v>200</v>
      </c>
      <c r="E645" s="545" t="s">
        <v>52</v>
      </c>
      <c r="F645" s="516"/>
      <c r="G645" s="544">
        <f t="shared" si="55"/>
        <v>0</v>
      </c>
      <c r="H645" s="592"/>
      <c r="I645" s="645"/>
    </row>
    <row r="646" spans="2:9">
      <c r="B646" s="619">
        <f t="shared" si="57"/>
        <v>44.029999999999994</v>
      </c>
      <c r="C646" s="553" t="s">
        <v>700</v>
      </c>
      <c r="D646" s="547">
        <v>150</v>
      </c>
      <c r="E646" s="545" t="s">
        <v>52</v>
      </c>
      <c r="F646" s="516"/>
      <c r="G646" s="544">
        <f t="shared" si="55"/>
        <v>0</v>
      </c>
      <c r="H646" s="592"/>
      <c r="I646" s="645"/>
    </row>
    <row r="647" spans="2:9">
      <c r="B647" s="619">
        <f t="shared" si="57"/>
        <v>44.039999999999992</v>
      </c>
      <c r="C647" s="553" t="s">
        <v>754</v>
      </c>
      <c r="D647" s="547">
        <v>110</v>
      </c>
      <c r="E647" s="545" t="s">
        <v>13</v>
      </c>
      <c r="F647" s="516"/>
      <c r="G647" s="544">
        <f t="shared" si="55"/>
        <v>0</v>
      </c>
      <c r="H647" s="592"/>
      <c r="I647" s="645"/>
    </row>
    <row r="648" spans="2:9">
      <c r="B648" s="619">
        <f t="shared" si="57"/>
        <v>44.04999999999999</v>
      </c>
      <c r="C648" s="553" t="s">
        <v>755</v>
      </c>
      <c r="D648" s="547">
        <v>6</v>
      </c>
      <c r="E648" s="545" t="s">
        <v>13</v>
      </c>
      <c r="F648" s="516"/>
      <c r="G648" s="544">
        <f t="shared" si="55"/>
        <v>0</v>
      </c>
      <c r="H648" s="592"/>
      <c r="I648" s="645"/>
    </row>
    <row r="649" spans="2:9">
      <c r="B649" s="619">
        <f t="shared" si="57"/>
        <v>44.059999999999988</v>
      </c>
      <c r="C649" s="553" t="s">
        <v>756</v>
      </c>
      <c r="D649" s="547">
        <v>6</v>
      </c>
      <c r="E649" s="545" t="s">
        <v>13</v>
      </c>
      <c r="F649" s="516"/>
      <c r="G649" s="544">
        <f t="shared" si="55"/>
        <v>0</v>
      </c>
      <c r="H649" s="592"/>
      <c r="I649" s="645"/>
    </row>
    <row r="650" spans="2:9">
      <c r="B650" s="619">
        <f t="shared" si="57"/>
        <v>44.069999999999986</v>
      </c>
      <c r="C650" s="553" t="s">
        <v>757</v>
      </c>
      <c r="D650" s="547">
        <v>6</v>
      </c>
      <c r="E650" s="545" t="s">
        <v>13</v>
      </c>
      <c r="F650" s="516"/>
      <c r="G650" s="544">
        <f t="shared" si="55"/>
        <v>0</v>
      </c>
      <c r="H650" s="592"/>
      <c r="I650" s="645"/>
    </row>
    <row r="651" spans="2:9">
      <c r="B651" s="619">
        <f t="shared" si="57"/>
        <v>44.079999999999984</v>
      </c>
      <c r="C651" s="553" t="s">
        <v>471</v>
      </c>
      <c r="D651" s="547">
        <v>1</v>
      </c>
      <c r="E651" s="545" t="s">
        <v>28</v>
      </c>
      <c r="F651" s="516"/>
      <c r="G651" s="544">
        <f t="shared" si="55"/>
        <v>0</v>
      </c>
      <c r="H651" s="592"/>
      <c r="I651" s="645"/>
    </row>
    <row r="652" spans="2:9">
      <c r="B652" s="620"/>
      <c r="C652" s="553"/>
      <c r="D652" s="545"/>
      <c r="E652" s="545"/>
      <c r="F652" s="516"/>
      <c r="G652" s="544">
        <f t="shared" si="55"/>
        <v>0</v>
      </c>
      <c r="H652" s="592">
        <f>SUM(G644:G651)</f>
        <v>0</v>
      </c>
      <c r="I652" s="645"/>
    </row>
    <row r="653" spans="2:9">
      <c r="B653" s="618">
        <f>B643+1</f>
        <v>45</v>
      </c>
      <c r="C653" s="552" t="s">
        <v>758</v>
      </c>
      <c r="D653" s="545"/>
      <c r="E653" s="545"/>
      <c r="F653" s="516"/>
      <c r="G653" s="544">
        <f t="shared" si="55"/>
        <v>0</v>
      </c>
      <c r="H653" s="592"/>
      <c r="I653" s="645"/>
    </row>
    <row r="654" spans="2:9">
      <c r="B654" s="619">
        <f t="shared" ref="B654:B661" si="58">+B653+0.01</f>
        <v>45.01</v>
      </c>
      <c r="C654" s="553" t="s">
        <v>759</v>
      </c>
      <c r="D654" s="547">
        <v>8</v>
      </c>
      <c r="E654" s="545" t="s">
        <v>13</v>
      </c>
      <c r="F654" s="516"/>
      <c r="G654" s="544">
        <f t="shared" si="55"/>
        <v>0</v>
      </c>
      <c r="H654" s="592"/>
      <c r="I654" s="645"/>
    </row>
    <row r="655" spans="2:9">
      <c r="B655" s="619">
        <f t="shared" si="58"/>
        <v>45.019999999999996</v>
      </c>
      <c r="C655" s="553" t="s">
        <v>760</v>
      </c>
      <c r="D655" s="547">
        <v>8</v>
      </c>
      <c r="E655" s="545" t="s">
        <v>13</v>
      </c>
      <c r="F655" s="516"/>
      <c r="G655" s="544">
        <f t="shared" si="55"/>
        <v>0</v>
      </c>
      <c r="H655" s="592"/>
      <c r="I655" s="645"/>
    </row>
    <row r="656" spans="2:9">
      <c r="B656" s="619">
        <f t="shared" si="58"/>
        <v>45.029999999999994</v>
      </c>
      <c r="C656" s="553" t="s">
        <v>761</v>
      </c>
      <c r="D656" s="547">
        <v>9</v>
      </c>
      <c r="E656" s="545" t="s">
        <v>13</v>
      </c>
      <c r="F656" s="516"/>
      <c r="G656" s="544">
        <f t="shared" si="55"/>
        <v>0</v>
      </c>
      <c r="H656" s="592"/>
      <c r="I656" s="645"/>
    </row>
    <row r="657" spans="2:9">
      <c r="B657" s="619">
        <f t="shared" si="58"/>
        <v>45.039999999999992</v>
      </c>
      <c r="C657" s="553" t="s">
        <v>45</v>
      </c>
      <c r="D657" s="547">
        <v>0.25</v>
      </c>
      <c r="E657" s="545" t="s">
        <v>25</v>
      </c>
      <c r="F657" s="516"/>
      <c r="G657" s="544">
        <f t="shared" si="55"/>
        <v>0</v>
      </c>
      <c r="H657" s="592"/>
      <c r="I657" s="645"/>
    </row>
    <row r="658" spans="2:9">
      <c r="B658" s="619">
        <f t="shared" si="58"/>
        <v>45.04999999999999</v>
      </c>
      <c r="C658" s="553" t="s">
        <v>762</v>
      </c>
      <c r="D658" s="547">
        <v>160</v>
      </c>
      <c r="E658" s="545" t="s">
        <v>52</v>
      </c>
      <c r="F658" s="516"/>
      <c r="G658" s="544">
        <f t="shared" si="55"/>
        <v>0</v>
      </c>
      <c r="H658" s="592"/>
      <c r="I658" s="645"/>
    </row>
    <row r="659" spans="2:9">
      <c r="B659" s="619">
        <f t="shared" si="58"/>
        <v>45.059999999999988</v>
      </c>
      <c r="C659" s="553" t="s">
        <v>763</v>
      </c>
      <c r="D659" s="547">
        <v>20</v>
      </c>
      <c r="E659" s="545" t="s">
        <v>13</v>
      </c>
      <c r="F659" s="516"/>
      <c r="G659" s="544">
        <f t="shared" si="55"/>
        <v>0</v>
      </c>
      <c r="H659" s="592"/>
      <c r="I659" s="645"/>
    </row>
    <row r="660" spans="2:9">
      <c r="B660" s="619">
        <f t="shared" si="58"/>
        <v>45.069999999999986</v>
      </c>
      <c r="C660" s="553" t="s">
        <v>764</v>
      </c>
      <c r="D660" s="547">
        <v>20</v>
      </c>
      <c r="E660" s="545" t="s">
        <v>13</v>
      </c>
      <c r="F660" s="516"/>
      <c r="G660" s="544">
        <f t="shared" si="55"/>
        <v>0</v>
      </c>
      <c r="H660" s="592"/>
      <c r="I660" s="645"/>
    </row>
    <row r="661" spans="2:9">
      <c r="B661" s="619">
        <f t="shared" si="58"/>
        <v>45.079999999999984</v>
      </c>
      <c r="C661" s="553" t="s">
        <v>471</v>
      </c>
      <c r="D661" s="547">
        <v>1</v>
      </c>
      <c r="E661" s="545" t="s">
        <v>28</v>
      </c>
      <c r="F661" s="516"/>
      <c r="G661" s="544">
        <f t="shared" si="55"/>
        <v>0</v>
      </c>
      <c r="H661" s="592"/>
      <c r="I661" s="645"/>
    </row>
    <row r="662" spans="2:9">
      <c r="B662" s="650"/>
      <c r="C662" s="653"/>
      <c r="D662" s="652"/>
      <c r="E662" s="646"/>
      <c r="F662" s="647"/>
      <c r="G662" s="648"/>
      <c r="H662" s="649"/>
      <c r="I662" s="645"/>
    </row>
    <row r="663" spans="2:9">
      <c r="B663" s="618">
        <f>B653+1</f>
        <v>46</v>
      </c>
      <c r="C663" s="514" t="s">
        <v>1793</v>
      </c>
      <c r="D663" s="545"/>
      <c r="E663" s="545"/>
      <c r="F663" s="516"/>
      <c r="G663" s="544">
        <f t="shared" si="55"/>
        <v>0</v>
      </c>
      <c r="H663" s="592"/>
      <c r="I663" s="645"/>
    </row>
    <row r="664" spans="2:9" s="744" customFormat="1" ht="78.75">
      <c r="B664" s="654">
        <f>+B659+0.01</f>
        <v>45.069999999999986</v>
      </c>
      <c r="C664" s="739" t="s">
        <v>1795</v>
      </c>
      <c r="D664" s="740">
        <v>1</v>
      </c>
      <c r="E664" s="741" t="s">
        <v>28</v>
      </c>
      <c r="F664" s="742"/>
      <c r="G664" s="743"/>
      <c r="H664" s="649"/>
    </row>
    <row r="665" spans="2:9">
      <c r="B665" s="620"/>
      <c r="C665" s="553"/>
      <c r="D665" s="545"/>
      <c r="E665" s="545"/>
      <c r="F665" s="516"/>
      <c r="G665" s="544">
        <f t="shared" si="55"/>
        <v>0</v>
      </c>
      <c r="H665" s="592">
        <f>SUM(G654:G661)</f>
        <v>0</v>
      </c>
      <c r="I665" s="645"/>
    </row>
    <row r="666" spans="2:9">
      <c r="B666" s="621"/>
      <c r="C666" s="552" t="s">
        <v>794</v>
      </c>
      <c r="D666" s="545"/>
      <c r="E666" s="545"/>
      <c r="F666" s="516"/>
      <c r="G666" s="544">
        <f t="shared" si="55"/>
        <v>0</v>
      </c>
      <c r="H666" s="592"/>
      <c r="I666" s="645"/>
    </row>
    <row r="667" spans="2:9">
      <c r="B667" s="618"/>
      <c r="C667" s="552"/>
      <c r="D667" s="545"/>
      <c r="E667" s="545"/>
      <c r="F667" s="516"/>
      <c r="G667" s="544">
        <f t="shared" si="55"/>
        <v>0</v>
      </c>
      <c r="H667" s="592"/>
      <c r="I667" s="645"/>
    </row>
    <row r="668" spans="2:9">
      <c r="B668" s="618">
        <f>1+B663</f>
        <v>47</v>
      </c>
      <c r="C668" s="552" t="s">
        <v>616</v>
      </c>
      <c r="D668" s="545"/>
      <c r="E668" s="545"/>
      <c r="F668" s="516"/>
      <c r="G668" s="544">
        <f t="shared" si="55"/>
        <v>0</v>
      </c>
      <c r="H668" s="592"/>
      <c r="I668" s="645"/>
    </row>
    <row r="669" spans="2:9" ht="37.5">
      <c r="B669" s="619">
        <f t="shared" ref="B669:B674" si="59">+B668+0.01</f>
        <v>47.01</v>
      </c>
      <c r="C669" s="553" t="s">
        <v>849</v>
      </c>
      <c r="D669" s="547">
        <v>1</v>
      </c>
      <c r="E669" s="545" t="s">
        <v>13</v>
      </c>
      <c r="F669" s="516"/>
      <c r="G669" s="544">
        <f t="shared" si="55"/>
        <v>0</v>
      </c>
      <c r="H669" s="592"/>
      <c r="I669" s="645"/>
    </row>
    <row r="670" spans="2:9" ht="56.25">
      <c r="B670" s="619">
        <f t="shared" si="59"/>
        <v>47.019999999999996</v>
      </c>
      <c r="C670" s="553" t="s">
        <v>850</v>
      </c>
      <c r="D670" s="547">
        <v>1</v>
      </c>
      <c r="E670" s="545" t="s">
        <v>13</v>
      </c>
      <c r="F670" s="516"/>
      <c r="G670" s="544">
        <f t="shared" si="55"/>
        <v>0</v>
      </c>
      <c r="H670" s="592"/>
      <c r="I670" s="645"/>
    </row>
    <row r="671" spans="2:9" ht="56.25">
      <c r="B671" s="619">
        <f t="shared" si="59"/>
        <v>47.029999999999994</v>
      </c>
      <c r="C671" s="553" t="s">
        <v>851</v>
      </c>
      <c r="D671" s="547">
        <v>1</v>
      </c>
      <c r="E671" s="545" t="s">
        <v>13</v>
      </c>
      <c r="F671" s="516"/>
      <c r="G671" s="544">
        <f t="shared" si="55"/>
        <v>0</v>
      </c>
      <c r="H671" s="592"/>
      <c r="I671" s="645"/>
    </row>
    <row r="672" spans="2:9">
      <c r="B672" s="619">
        <f t="shared" si="59"/>
        <v>47.039999999999992</v>
      </c>
      <c r="C672" s="553" t="s">
        <v>795</v>
      </c>
      <c r="D672" s="547">
        <v>2</v>
      </c>
      <c r="E672" s="545" t="s">
        <v>13</v>
      </c>
      <c r="F672" s="516"/>
      <c r="G672" s="544">
        <f t="shared" si="55"/>
        <v>0</v>
      </c>
      <c r="H672" s="592"/>
      <c r="I672" s="645"/>
    </row>
    <row r="673" spans="2:9">
      <c r="B673" s="619">
        <f t="shared" si="59"/>
        <v>47.04999999999999</v>
      </c>
      <c r="C673" s="553" t="s">
        <v>796</v>
      </c>
      <c r="D673" s="547">
        <v>1</v>
      </c>
      <c r="E673" s="545" t="s">
        <v>13</v>
      </c>
      <c r="F673" s="516"/>
      <c r="G673" s="544">
        <f t="shared" si="55"/>
        <v>0</v>
      </c>
      <c r="H673" s="592"/>
      <c r="I673" s="645"/>
    </row>
    <row r="674" spans="2:9">
      <c r="B674" s="619">
        <f t="shared" si="59"/>
        <v>47.059999999999988</v>
      </c>
      <c r="C674" s="553" t="s">
        <v>471</v>
      </c>
      <c r="D674" s="547">
        <v>1</v>
      </c>
      <c r="E674" s="545" t="s">
        <v>28</v>
      </c>
      <c r="F674" s="516"/>
      <c r="G674" s="544">
        <f t="shared" si="55"/>
        <v>0</v>
      </c>
      <c r="H674" s="592"/>
      <c r="I674" s="645"/>
    </row>
    <row r="675" spans="2:9">
      <c r="B675" s="620"/>
      <c r="C675" s="553"/>
      <c r="D675" s="545"/>
      <c r="E675" s="545"/>
      <c r="F675" s="516"/>
      <c r="G675" s="544">
        <f t="shared" si="55"/>
        <v>0</v>
      </c>
      <c r="H675" s="592">
        <f>SUM(G669:G674)</f>
        <v>0</v>
      </c>
      <c r="I675" s="645"/>
    </row>
    <row r="676" spans="2:9">
      <c r="B676" s="618">
        <f>B668+1</f>
        <v>48</v>
      </c>
      <c r="C676" s="552" t="s">
        <v>797</v>
      </c>
      <c r="D676" s="545"/>
      <c r="E676" s="545"/>
      <c r="F676" s="516"/>
      <c r="G676" s="544">
        <f t="shared" si="55"/>
        <v>0</v>
      </c>
      <c r="H676" s="592"/>
      <c r="I676" s="645"/>
    </row>
    <row r="677" spans="2:9" ht="56.25">
      <c r="B677" s="619">
        <f t="shared" ref="B677:B684" si="60">+B676+0.01</f>
        <v>48.01</v>
      </c>
      <c r="C677" s="553" t="s">
        <v>852</v>
      </c>
      <c r="D677" s="547">
        <v>1</v>
      </c>
      <c r="E677" s="545" t="s">
        <v>13</v>
      </c>
      <c r="F677" s="516"/>
      <c r="G677" s="544">
        <f t="shared" si="55"/>
        <v>0</v>
      </c>
      <c r="H677" s="592"/>
      <c r="I677" s="645"/>
    </row>
    <row r="678" spans="2:9" ht="56.25">
      <c r="B678" s="619">
        <f t="shared" si="60"/>
        <v>48.019999999999996</v>
      </c>
      <c r="C678" s="553" t="s">
        <v>853</v>
      </c>
      <c r="D678" s="547">
        <v>1</v>
      </c>
      <c r="E678" s="545" t="s">
        <v>13</v>
      </c>
      <c r="F678" s="516"/>
      <c r="G678" s="544">
        <f t="shared" si="55"/>
        <v>0</v>
      </c>
      <c r="H678" s="592"/>
      <c r="I678" s="645"/>
    </row>
    <row r="679" spans="2:9" ht="56.25">
      <c r="B679" s="619">
        <f t="shared" si="60"/>
        <v>48.029999999999994</v>
      </c>
      <c r="C679" s="553" t="s">
        <v>854</v>
      </c>
      <c r="D679" s="547">
        <v>1</v>
      </c>
      <c r="E679" s="545" t="s">
        <v>13</v>
      </c>
      <c r="F679" s="516"/>
      <c r="G679" s="544">
        <f t="shared" si="55"/>
        <v>0</v>
      </c>
      <c r="H679" s="592"/>
      <c r="I679" s="645"/>
    </row>
    <row r="680" spans="2:9" ht="56.25">
      <c r="B680" s="619">
        <f t="shared" si="60"/>
        <v>48.039999999999992</v>
      </c>
      <c r="C680" s="553" t="s">
        <v>855</v>
      </c>
      <c r="D680" s="547">
        <v>1</v>
      </c>
      <c r="E680" s="545" t="s">
        <v>13</v>
      </c>
      <c r="F680" s="516"/>
      <c r="G680" s="544">
        <f t="shared" si="55"/>
        <v>0</v>
      </c>
      <c r="H680" s="592"/>
      <c r="I680" s="645"/>
    </row>
    <row r="681" spans="2:9" ht="56.25">
      <c r="B681" s="619">
        <f t="shared" si="60"/>
        <v>48.04999999999999</v>
      </c>
      <c r="C681" s="553" t="s">
        <v>856</v>
      </c>
      <c r="D681" s="547">
        <v>1</v>
      </c>
      <c r="E681" s="545" t="s">
        <v>13</v>
      </c>
      <c r="F681" s="516"/>
      <c r="G681" s="544">
        <f t="shared" si="55"/>
        <v>0</v>
      </c>
      <c r="H681" s="592"/>
      <c r="I681" s="645"/>
    </row>
    <row r="682" spans="2:9">
      <c r="B682" s="619">
        <f t="shared" si="60"/>
        <v>48.059999999999988</v>
      </c>
      <c r="C682" s="553" t="s">
        <v>798</v>
      </c>
      <c r="D682" s="547">
        <v>1</v>
      </c>
      <c r="E682" s="545" t="s">
        <v>13</v>
      </c>
      <c r="F682" s="516"/>
      <c r="G682" s="544">
        <f t="shared" si="55"/>
        <v>0</v>
      </c>
      <c r="H682" s="592"/>
      <c r="I682" s="645"/>
    </row>
    <row r="683" spans="2:9">
      <c r="B683" s="619">
        <f t="shared" si="60"/>
        <v>48.069999999999986</v>
      </c>
      <c r="C683" s="553" t="s">
        <v>796</v>
      </c>
      <c r="D683" s="547">
        <v>4</v>
      </c>
      <c r="E683" s="545" t="s">
        <v>13</v>
      </c>
      <c r="F683" s="516"/>
      <c r="G683" s="544">
        <f t="shared" si="55"/>
        <v>0</v>
      </c>
      <c r="H683" s="592"/>
      <c r="I683" s="645"/>
    </row>
    <row r="684" spans="2:9">
      <c r="B684" s="619">
        <f t="shared" si="60"/>
        <v>48.079999999999984</v>
      </c>
      <c r="C684" s="553" t="s">
        <v>471</v>
      </c>
      <c r="D684" s="547">
        <v>1</v>
      </c>
      <c r="E684" s="545" t="s">
        <v>28</v>
      </c>
      <c r="F684" s="516"/>
      <c r="G684" s="544">
        <f t="shared" si="55"/>
        <v>0</v>
      </c>
      <c r="H684" s="592"/>
      <c r="I684" s="645"/>
    </row>
    <row r="685" spans="2:9">
      <c r="B685" s="620"/>
      <c r="C685" s="553"/>
      <c r="D685" s="545"/>
      <c r="E685" s="545"/>
      <c r="F685" s="516"/>
      <c r="G685" s="544">
        <f t="shared" si="55"/>
        <v>0</v>
      </c>
      <c r="H685" s="592">
        <f>SUM(G677:G684)</f>
        <v>0</v>
      </c>
      <c r="I685" s="645"/>
    </row>
    <row r="686" spans="2:9">
      <c r="B686" s="618">
        <f>B676+1</f>
        <v>49</v>
      </c>
      <c r="C686" s="552" t="s">
        <v>799</v>
      </c>
      <c r="D686" s="545"/>
      <c r="E686" s="545"/>
      <c r="F686" s="516"/>
      <c r="G686" s="544">
        <f t="shared" si="55"/>
        <v>0</v>
      </c>
      <c r="H686" s="592"/>
      <c r="I686" s="645"/>
    </row>
    <row r="687" spans="2:9" ht="56.25">
      <c r="B687" s="619">
        <f t="shared" ref="B687:B694" si="61">+B686+0.01</f>
        <v>49.01</v>
      </c>
      <c r="C687" s="553" t="s">
        <v>857</v>
      </c>
      <c r="D687" s="547">
        <v>1</v>
      </c>
      <c r="E687" s="545" t="s">
        <v>13</v>
      </c>
      <c r="F687" s="516"/>
      <c r="G687" s="544">
        <f t="shared" si="55"/>
        <v>0</v>
      </c>
      <c r="H687" s="592"/>
      <c r="I687" s="645"/>
    </row>
    <row r="688" spans="2:9" ht="37.5">
      <c r="B688" s="619">
        <f t="shared" si="61"/>
        <v>49.019999999999996</v>
      </c>
      <c r="C688" s="553" t="s">
        <v>858</v>
      </c>
      <c r="D688" s="547">
        <v>1</v>
      </c>
      <c r="E688" s="545" t="s">
        <v>13</v>
      </c>
      <c r="F688" s="516"/>
      <c r="G688" s="544">
        <f t="shared" si="55"/>
        <v>0</v>
      </c>
      <c r="H688" s="592"/>
      <c r="I688" s="645"/>
    </row>
    <row r="689" spans="2:9" ht="56.25">
      <c r="B689" s="619">
        <f t="shared" si="61"/>
        <v>49.029999999999994</v>
      </c>
      <c r="C689" s="553" t="s">
        <v>859</v>
      </c>
      <c r="D689" s="547">
        <v>1</v>
      </c>
      <c r="E689" s="545" t="s">
        <v>13</v>
      </c>
      <c r="F689" s="516"/>
      <c r="G689" s="544">
        <f t="shared" ref="G689:G732" si="62">ROUND(D689*F689,2)</f>
        <v>0</v>
      </c>
      <c r="H689" s="592"/>
      <c r="I689" s="645"/>
    </row>
    <row r="690" spans="2:9" ht="56.25">
      <c r="B690" s="619">
        <f t="shared" si="61"/>
        <v>49.039999999999992</v>
      </c>
      <c r="C690" s="553" t="s">
        <v>859</v>
      </c>
      <c r="D690" s="547">
        <v>1</v>
      </c>
      <c r="E690" s="545" t="s">
        <v>13</v>
      </c>
      <c r="F690" s="516"/>
      <c r="G690" s="544">
        <f t="shared" si="62"/>
        <v>0</v>
      </c>
      <c r="H690" s="592"/>
      <c r="I690" s="645"/>
    </row>
    <row r="691" spans="2:9" ht="56.25">
      <c r="B691" s="619">
        <f t="shared" si="61"/>
        <v>49.04999999999999</v>
      </c>
      <c r="C691" s="553" t="s">
        <v>859</v>
      </c>
      <c r="D691" s="547">
        <v>1</v>
      </c>
      <c r="E691" s="545" t="s">
        <v>13</v>
      </c>
      <c r="F691" s="516"/>
      <c r="G691" s="544">
        <f t="shared" si="62"/>
        <v>0</v>
      </c>
      <c r="H691" s="592"/>
      <c r="I691" s="645"/>
    </row>
    <row r="692" spans="2:9" ht="56.25">
      <c r="B692" s="619">
        <f t="shared" si="61"/>
        <v>49.059999999999988</v>
      </c>
      <c r="C692" s="553" t="s">
        <v>859</v>
      </c>
      <c r="D692" s="547">
        <v>1</v>
      </c>
      <c r="E692" s="545" t="s">
        <v>13</v>
      </c>
      <c r="F692" s="516"/>
      <c r="G692" s="544">
        <f t="shared" si="62"/>
        <v>0</v>
      </c>
      <c r="H692" s="592"/>
      <c r="I692" s="645"/>
    </row>
    <row r="693" spans="2:9">
      <c r="B693" s="619">
        <f t="shared" si="61"/>
        <v>49.069999999999986</v>
      </c>
      <c r="C693" s="553" t="s">
        <v>795</v>
      </c>
      <c r="D693" s="547">
        <v>6</v>
      </c>
      <c r="E693" s="545" t="s">
        <v>13</v>
      </c>
      <c r="F693" s="516"/>
      <c r="G693" s="544">
        <f t="shared" si="62"/>
        <v>0</v>
      </c>
      <c r="H693" s="592"/>
      <c r="I693" s="645"/>
    </row>
    <row r="694" spans="2:9">
      <c r="B694" s="619">
        <f t="shared" si="61"/>
        <v>49.079999999999984</v>
      </c>
      <c r="C694" s="553" t="s">
        <v>471</v>
      </c>
      <c r="D694" s="547">
        <v>1</v>
      </c>
      <c r="E694" s="545" t="s">
        <v>28</v>
      </c>
      <c r="F694" s="516"/>
      <c r="G694" s="544">
        <f t="shared" si="62"/>
        <v>0</v>
      </c>
      <c r="H694" s="592"/>
      <c r="I694" s="645"/>
    </row>
    <row r="695" spans="2:9">
      <c r="B695" s="620"/>
      <c r="C695" s="553"/>
      <c r="D695" s="545"/>
      <c r="E695" s="545"/>
      <c r="F695" s="516"/>
      <c r="G695" s="544">
        <f t="shared" si="62"/>
        <v>0</v>
      </c>
      <c r="H695" s="592">
        <f>SUM(G687:G694)</f>
        <v>0</v>
      </c>
      <c r="I695" s="645"/>
    </row>
    <row r="696" spans="2:9">
      <c r="B696" s="618">
        <f>B686+1</f>
        <v>50</v>
      </c>
      <c r="C696" s="552" t="s">
        <v>800</v>
      </c>
      <c r="D696" s="545"/>
      <c r="E696" s="545"/>
      <c r="F696" s="516"/>
      <c r="G696" s="544">
        <f t="shared" si="62"/>
        <v>0</v>
      </c>
      <c r="H696" s="592"/>
      <c r="I696" s="645"/>
    </row>
    <row r="697" spans="2:9" ht="37.5">
      <c r="B697" s="619">
        <f t="shared" ref="B697:B702" si="63">+B696+0.01</f>
        <v>50.01</v>
      </c>
      <c r="C697" s="553" t="s">
        <v>860</v>
      </c>
      <c r="D697" s="547">
        <v>1</v>
      </c>
      <c r="E697" s="545" t="s">
        <v>13</v>
      </c>
      <c r="F697" s="516"/>
      <c r="G697" s="544">
        <f t="shared" si="62"/>
        <v>0</v>
      </c>
      <c r="H697" s="592"/>
      <c r="I697" s="645"/>
    </row>
    <row r="698" spans="2:9" ht="56.25">
      <c r="B698" s="619">
        <f t="shared" si="63"/>
        <v>50.019999999999996</v>
      </c>
      <c r="C698" s="553" t="s">
        <v>861</v>
      </c>
      <c r="D698" s="547">
        <v>1</v>
      </c>
      <c r="E698" s="545" t="s">
        <v>13</v>
      </c>
      <c r="F698" s="516"/>
      <c r="G698" s="544">
        <f t="shared" si="62"/>
        <v>0</v>
      </c>
      <c r="H698" s="592"/>
      <c r="I698" s="645"/>
    </row>
    <row r="699" spans="2:9" ht="56.25">
      <c r="B699" s="619">
        <f t="shared" si="63"/>
        <v>50.029999999999994</v>
      </c>
      <c r="C699" s="553" t="s">
        <v>862</v>
      </c>
      <c r="D699" s="547">
        <v>1</v>
      </c>
      <c r="E699" s="545" t="s">
        <v>13</v>
      </c>
      <c r="F699" s="516"/>
      <c r="G699" s="544">
        <f t="shared" si="62"/>
        <v>0</v>
      </c>
      <c r="H699" s="592"/>
      <c r="I699" s="645"/>
    </row>
    <row r="700" spans="2:9" ht="56.25">
      <c r="B700" s="619">
        <f t="shared" si="63"/>
        <v>50.039999999999992</v>
      </c>
      <c r="C700" s="554" t="s">
        <v>863</v>
      </c>
      <c r="D700" s="555">
        <v>1</v>
      </c>
      <c r="E700" s="545" t="s">
        <v>13</v>
      </c>
      <c r="F700" s="516"/>
      <c r="G700" s="544">
        <f t="shared" si="62"/>
        <v>0</v>
      </c>
      <c r="H700" s="592"/>
      <c r="I700" s="645"/>
    </row>
    <row r="701" spans="2:9">
      <c r="B701" s="619">
        <f t="shared" si="63"/>
        <v>50.04999999999999</v>
      </c>
      <c r="C701" s="554" t="s">
        <v>795</v>
      </c>
      <c r="D701" s="555">
        <v>4</v>
      </c>
      <c r="E701" s="545" t="s">
        <v>13</v>
      </c>
      <c r="F701" s="516"/>
      <c r="G701" s="544">
        <f t="shared" si="62"/>
        <v>0</v>
      </c>
      <c r="H701" s="592"/>
      <c r="I701" s="645"/>
    </row>
    <row r="702" spans="2:9">
      <c r="B702" s="619">
        <f t="shared" si="63"/>
        <v>50.059999999999988</v>
      </c>
      <c r="C702" s="554" t="s">
        <v>471</v>
      </c>
      <c r="D702" s="555">
        <v>1</v>
      </c>
      <c r="E702" s="556" t="s">
        <v>28</v>
      </c>
      <c r="F702" s="516"/>
      <c r="G702" s="544">
        <f t="shared" si="62"/>
        <v>0</v>
      </c>
      <c r="H702" s="592"/>
      <c r="I702" s="645"/>
    </row>
    <row r="703" spans="2:9">
      <c r="B703" s="620"/>
      <c r="C703" s="553"/>
      <c r="D703" s="545"/>
      <c r="E703" s="545"/>
      <c r="F703" s="516"/>
      <c r="G703" s="544">
        <f t="shared" si="62"/>
        <v>0</v>
      </c>
      <c r="H703" s="592">
        <f>SUM(G697:G702)</f>
        <v>0</v>
      </c>
      <c r="I703" s="645"/>
    </row>
    <row r="704" spans="2:9">
      <c r="B704" s="618">
        <f>B696+1</f>
        <v>51</v>
      </c>
      <c r="C704" s="552" t="s">
        <v>661</v>
      </c>
      <c r="D704" s="545"/>
      <c r="E704" s="545"/>
      <c r="F704" s="516"/>
      <c r="G704" s="544">
        <f t="shared" si="62"/>
        <v>0</v>
      </c>
      <c r="H704" s="592"/>
      <c r="I704" s="645"/>
    </row>
    <row r="705" spans="2:9" ht="56.25">
      <c r="B705" s="619">
        <f t="shared" ref="B705:B712" si="64">+B704+0.01</f>
        <v>51.01</v>
      </c>
      <c r="C705" s="553" t="s">
        <v>864</v>
      </c>
      <c r="D705" s="547">
        <v>1</v>
      </c>
      <c r="E705" s="545" t="s">
        <v>13</v>
      </c>
      <c r="F705" s="516"/>
      <c r="G705" s="544">
        <f t="shared" si="62"/>
        <v>0</v>
      </c>
      <c r="H705" s="592"/>
      <c r="I705" s="645"/>
    </row>
    <row r="706" spans="2:9" ht="56.25">
      <c r="B706" s="619">
        <f t="shared" si="64"/>
        <v>51.019999999999996</v>
      </c>
      <c r="C706" s="553" t="s">
        <v>865</v>
      </c>
      <c r="D706" s="547">
        <v>1</v>
      </c>
      <c r="E706" s="545" t="s">
        <v>13</v>
      </c>
      <c r="F706" s="516"/>
      <c r="G706" s="544">
        <f t="shared" si="62"/>
        <v>0</v>
      </c>
      <c r="H706" s="592"/>
      <c r="I706" s="645"/>
    </row>
    <row r="707" spans="2:9" ht="56.25">
      <c r="B707" s="619">
        <f t="shared" si="64"/>
        <v>51.029999999999994</v>
      </c>
      <c r="C707" s="553" t="s">
        <v>866</v>
      </c>
      <c r="D707" s="547">
        <v>1</v>
      </c>
      <c r="E707" s="545" t="s">
        <v>13</v>
      </c>
      <c r="F707" s="516"/>
      <c r="G707" s="544">
        <f t="shared" si="62"/>
        <v>0</v>
      </c>
      <c r="H707" s="592"/>
      <c r="I707" s="645"/>
    </row>
    <row r="708" spans="2:9" ht="56.25">
      <c r="B708" s="619">
        <f t="shared" si="64"/>
        <v>51.039999999999992</v>
      </c>
      <c r="C708" s="553" t="s">
        <v>867</v>
      </c>
      <c r="D708" s="547">
        <v>1</v>
      </c>
      <c r="E708" s="545" t="s">
        <v>13</v>
      </c>
      <c r="F708" s="516"/>
      <c r="G708" s="544">
        <f t="shared" si="62"/>
        <v>0</v>
      </c>
      <c r="H708" s="592"/>
      <c r="I708" s="645"/>
    </row>
    <row r="709" spans="2:9" ht="56.25">
      <c r="B709" s="619">
        <f t="shared" si="64"/>
        <v>51.04999999999999</v>
      </c>
      <c r="C709" s="553" t="s">
        <v>868</v>
      </c>
      <c r="D709" s="547">
        <v>1</v>
      </c>
      <c r="E709" s="545" t="s">
        <v>13</v>
      </c>
      <c r="F709" s="516"/>
      <c r="G709" s="544">
        <f t="shared" si="62"/>
        <v>0</v>
      </c>
      <c r="H709" s="592"/>
      <c r="I709" s="645"/>
    </row>
    <row r="710" spans="2:9">
      <c r="B710" s="619">
        <f t="shared" si="64"/>
        <v>51.059999999999988</v>
      </c>
      <c r="C710" s="553" t="s">
        <v>796</v>
      </c>
      <c r="D710" s="547">
        <v>5</v>
      </c>
      <c r="E710" s="545" t="s">
        <v>13</v>
      </c>
      <c r="F710" s="516"/>
      <c r="G710" s="544">
        <f t="shared" si="62"/>
        <v>0</v>
      </c>
      <c r="H710" s="592"/>
      <c r="I710" s="645"/>
    </row>
    <row r="711" spans="2:9">
      <c r="B711" s="619">
        <f t="shared" si="64"/>
        <v>51.069999999999986</v>
      </c>
      <c r="C711" s="553" t="s">
        <v>798</v>
      </c>
      <c r="D711" s="547">
        <v>1</v>
      </c>
      <c r="E711" s="545" t="s">
        <v>13</v>
      </c>
      <c r="F711" s="516"/>
      <c r="G711" s="544">
        <f t="shared" si="62"/>
        <v>0</v>
      </c>
      <c r="H711" s="592"/>
      <c r="I711" s="645"/>
    </row>
    <row r="712" spans="2:9">
      <c r="B712" s="619">
        <f t="shared" si="64"/>
        <v>51.079999999999984</v>
      </c>
      <c r="C712" s="553" t="s">
        <v>471</v>
      </c>
      <c r="D712" s="547">
        <v>1</v>
      </c>
      <c r="E712" s="545" t="s">
        <v>28</v>
      </c>
      <c r="F712" s="516"/>
      <c r="G712" s="544">
        <f t="shared" si="62"/>
        <v>0</v>
      </c>
      <c r="H712" s="592"/>
      <c r="I712" s="645"/>
    </row>
    <row r="713" spans="2:9">
      <c r="B713" s="620"/>
      <c r="C713" s="553"/>
      <c r="D713" s="545"/>
      <c r="E713" s="545"/>
      <c r="F713" s="516"/>
      <c r="G713" s="544">
        <f t="shared" si="62"/>
        <v>0</v>
      </c>
      <c r="H713" s="592">
        <f>SUM(G705:G712)</f>
        <v>0</v>
      </c>
      <c r="I713" s="645"/>
    </row>
    <row r="714" spans="2:9">
      <c r="B714" s="618">
        <f>B704+1</f>
        <v>52</v>
      </c>
      <c r="C714" s="552" t="s">
        <v>675</v>
      </c>
      <c r="D714" s="545"/>
      <c r="E714" s="545"/>
      <c r="F714" s="516"/>
      <c r="G714" s="544">
        <f t="shared" si="62"/>
        <v>0</v>
      </c>
      <c r="H714" s="592"/>
      <c r="I714" s="645"/>
    </row>
    <row r="715" spans="2:9" ht="56.25">
      <c r="B715" s="619">
        <f t="shared" ref="B715:B719" si="65">+B714+0.01</f>
        <v>52.01</v>
      </c>
      <c r="C715" s="553" t="s">
        <v>869</v>
      </c>
      <c r="D715" s="547">
        <v>1</v>
      </c>
      <c r="E715" s="545" t="s">
        <v>13</v>
      </c>
      <c r="F715" s="516"/>
      <c r="G715" s="544">
        <f t="shared" si="62"/>
        <v>0</v>
      </c>
      <c r="H715" s="592"/>
      <c r="I715" s="645"/>
    </row>
    <row r="716" spans="2:9" ht="56.25">
      <c r="B716" s="619">
        <f t="shared" si="65"/>
        <v>52.019999999999996</v>
      </c>
      <c r="C716" s="553" t="s">
        <v>870</v>
      </c>
      <c r="D716" s="547">
        <v>1</v>
      </c>
      <c r="E716" s="545" t="s">
        <v>13</v>
      </c>
      <c r="F716" s="516"/>
      <c r="G716" s="544">
        <f t="shared" si="62"/>
        <v>0</v>
      </c>
      <c r="H716" s="592"/>
      <c r="I716" s="645"/>
    </row>
    <row r="717" spans="2:9" ht="56.25">
      <c r="B717" s="619">
        <f t="shared" si="65"/>
        <v>52.029999999999994</v>
      </c>
      <c r="C717" s="553" t="s">
        <v>871</v>
      </c>
      <c r="D717" s="547">
        <v>2</v>
      </c>
      <c r="E717" s="545" t="s">
        <v>13</v>
      </c>
      <c r="F717" s="516"/>
      <c r="G717" s="544">
        <f t="shared" si="62"/>
        <v>0</v>
      </c>
      <c r="H717" s="592"/>
      <c r="I717" s="645"/>
    </row>
    <row r="718" spans="2:9">
      <c r="B718" s="619">
        <f t="shared" si="65"/>
        <v>52.039999999999992</v>
      </c>
      <c r="C718" s="553" t="s">
        <v>796</v>
      </c>
      <c r="D718" s="547">
        <v>4</v>
      </c>
      <c r="E718" s="545" t="s">
        <v>13</v>
      </c>
      <c r="F718" s="516"/>
      <c r="G718" s="544">
        <f t="shared" si="62"/>
        <v>0</v>
      </c>
      <c r="H718" s="592"/>
      <c r="I718" s="645"/>
    </row>
    <row r="719" spans="2:9">
      <c r="B719" s="619">
        <f t="shared" si="65"/>
        <v>52.04999999999999</v>
      </c>
      <c r="C719" s="553" t="s">
        <v>471</v>
      </c>
      <c r="D719" s="547">
        <v>1</v>
      </c>
      <c r="E719" s="545" t="s">
        <v>28</v>
      </c>
      <c r="F719" s="516"/>
      <c r="G719" s="544">
        <f t="shared" si="62"/>
        <v>0</v>
      </c>
      <c r="H719" s="592"/>
      <c r="I719" s="645"/>
    </row>
    <row r="720" spans="2:9">
      <c r="B720" s="650"/>
      <c r="C720" s="653"/>
      <c r="D720" s="652"/>
      <c r="E720" s="646"/>
      <c r="F720" s="647"/>
      <c r="G720" s="648"/>
      <c r="H720" s="649"/>
      <c r="I720" s="645"/>
    </row>
    <row r="721" spans="2:10">
      <c r="B721" s="618">
        <f>1+B714</f>
        <v>53</v>
      </c>
      <c r="C721" s="552" t="s">
        <v>673</v>
      </c>
      <c r="D721" s="545"/>
      <c r="E721" s="545"/>
      <c r="F721" s="516"/>
      <c r="G721" s="544">
        <f t="shared" ref="G721" si="66">ROUND(D721*F721,2)</f>
        <v>0</v>
      </c>
      <c r="H721" s="592"/>
      <c r="I721" s="645"/>
    </row>
    <row r="722" spans="2:10" s="744" customFormat="1" ht="78.75">
      <c r="B722" s="654">
        <f>+B721+0.01</f>
        <v>53.01</v>
      </c>
      <c r="C722" s="739" t="s">
        <v>1796</v>
      </c>
      <c r="D722" s="740">
        <v>1</v>
      </c>
      <c r="E722" s="741" t="s">
        <v>28</v>
      </c>
      <c r="F722" s="742"/>
      <c r="G722" s="743"/>
      <c r="H722" s="592"/>
    </row>
    <row r="723" spans="2:10" s="744" customFormat="1" ht="31.5">
      <c r="B723" s="654">
        <f>+B722+0.01</f>
        <v>53.019999999999996</v>
      </c>
      <c r="C723" s="739" t="s">
        <v>1814</v>
      </c>
      <c r="D723" s="740">
        <v>1</v>
      </c>
      <c r="E723" s="741" t="s">
        <v>28</v>
      </c>
      <c r="F723" s="742"/>
      <c r="G723" s="743"/>
      <c r="H723" s="592"/>
    </row>
    <row r="724" spans="2:10" s="744" customFormat="1" ht="31.5">
      <c r="B724" s="654">
        <f>+B723+0.01</f>
        <v>53.029999999999994</v>
      </c>
      <c r="C724" s="739" t="s">
        <v>1815</v>
      </c>
      <c r="D724" s="740">
        <v>1</v>
      </c>
      <c r="E724" s="741" t="s">
        <v>28</v>
      </c>
      <c r="F724" s="742"/>
      <c r="G724" s="743"/>
      <c r="H724" s="592"/>
    </row>
    <row r="725" spans="2:10">
      <c r="B725" s="620"/>
      <c r="C725" s="553"/>
      <c r="D725" s="545"/>
      <c r="E725" s="545"/>
      <c r="F725" s="516"/>
      <c r="G725" s="544">
        <f t="shared" si="62"/>
        <v>0</v>
      </c>
      <c r="H725" s="592">
        <f>SUM(G715:G719)</f>
        <v>0</v>
      </c>
      <c r="I725" s="645"/>
    </row>
    <row r="726" spans="2:10">
      <c r="B726" s="618">
        <f>1+B721</f>
        <v>54</v>
      </c>
      <c r="C726" s="552" t="s">
        <v>801</v>
      </c>
      <c r="D726" s="545"/>
      <c r="E726" s="545"/>
      <c r="F726" s="516"/>
      <c r="G726" s="544">
        <f t="shared" si="62"/>
        <v>0</v>
      </c>
      <c r="H726" s="592"/>
      <c r="I726" s="645"/>
    </row>
    <row r="727" spans="2:10" ht="37.5">
      <c r="B727" s="654">
        <f>B726+0.01</f>
        <v>54.01</v>
      </c>
      <c r="C727" s="553" t="s">
        <v>802</v>
      </c>
      <c r="D727" s="547">
        <v>45</v>
      </c>
      <c r="E727" s="545" t="s">
        <v>13</v>
      </c>
      <c r="F727" s="516"/>
      <c r="G727" s="544">
        <f t="shared" si="62"/>
        <v>0</v>
      </c>
      <c r="H727" s="592"/>
      <c r="I727" s="645"/>
    </row>
    <row r="728" spans="2:10" ht="37.5">
      <c r="B728" s="654">
        <f t="shared" ref="B728:B732" si="67">+B727+0.01</f>
        <v>54.019999999999996</v>
      </c>
      <c r="C728" s="553" t="s">
        <v>803</v>
      </c>
      <c r="D728" s="547">
        <v>2</v>
      </c>
      <c r="E728" s="545" t="s">
        <v>13</v>
      </c>
      <c r="F728" s="516"/>
      <c r="G728" s="544">
        <f t="shared" si="62"/>
        <v>0</v>
      </c>
      <c r="H728" s="592"/>
      <c r="I728" s="645"/>
    </row>
    <row r="729" spans="2:10" ht="37.5">
      <c r="B729" s="654">
        <f t="shared" si="67"/>
        <v>54.029999999999994</v>
      </c>
      <c r="C729" s="553" t="s">
        <v>804</v>
      </c>
      <c r="D729" s="547">
        <v>2</v>
      </c>
      <c r="E729" s="545" t="s">
        <v>13</v>
      </c>
      <c r="F729" s="516"/>
      <c r="G729" s="544">
        <f t="shared" si="62"/>
        <v>0</v>
      </c>
      <c r="H729" s="592"/>
      <c r="I729" s="645"/>
    </row>
    <row r="730" spans="2:10" ht="37.5">
      <c r="B730" s="654">
        <f t="shared" si="67"/>
        <v>54.039999999999992</v>
      </c>
      <c r="C730" s="553" t="s">
        <v>805</v>
      </c>
      <c r="D730" s="547">
        <v>2</v>
      </c>
      <c r="E730" s="545" t="s">
        <v>13</v>
      </c>
      <c r="F730" s="516"/>
      <c r="G730" s="544">
        <f t="shared" si="62"/>
        <v>0</v>
      </c>
      <c r="H730" s="592"/>
      <c r="I730" s="645"/>
    </row>
    <row r="731" spans="2:10" ht="37.5">
      <c r="B731" s="654">
        <f t="shared" si="67"/>
        <v>54.04999999999999</v>
      </c>
      <c r="C731" s="553" t="s">
        <v>806</v>
      </c>
      <c r="D731" s="547">
        <v>1</v>
      </c>
      <c r="E731" s="545" t="s">
        <v>13</v>
      </c>
      <c r="F731" s="516"/>
      <c r="G731" s="544">
        <f t="shared" si="62"/>
        <v>0</v>
      </c>
      <c r="H731" s="592"/>
      <c r="I731" s="645"/>
    </row>
    <row r="732" spans="2:10">
      <c r="B732" s="654">
        <f t="shared" si="67"/>
        <v>54.059999999999988</v>
      </c>
      <c r="C732" s="553" t="s">
        <v>34</v>
      </c>
      <c r="D732" s="547">
        <v>1</v>
      </c>
      <c r="E732" s="545" t="s">
        <v>28</v>
      </c>
      <c r="F732" s="516"/>
      <c r="G732" s="544">
        <f t="shared" si="62"/>
        <v>0</v>
      </c>
      <c r="H732" s="592"/>
      <c r="I732" s="645"/>
    </row>
    <row r="733" spans="2:10">
      <c r="B733" s="654"/>
      <c r="C733" s="653"/>
      <c r="D733" s="652"/>
      <c r="E733" s="646"/>
      <c r="F733" s="647"/>
      <c r="G733" s="648"/>
      <c r="H733" s="649"/>
      <c r="I733" s="645"/>
    </row>
    <row r="734" spans="2:10" ht="19.5" thickBot="1">
      <c r="B734" s="745"/>
      <c r="C734" s="746"/>
      <c r="D734" s="747"/>
      <c r="E734" s="748"/>
      <c r="F734" s="749"/>
      <c r="G734" s="750">
        <f t="shared" ref="G734" si="68">ROUND(F734*D734,2)</f>
        <v>0</v>
      </c>
      <c r="H734" s="751"/>
      <c r="I734" s="645"/>
    </row>
    <row r="735" spans="2:10" ht="21.75" customHeight="1" thickBot="1">
      <c r="B735" s="699"/>
      <c r="C735" s="700" t="s">
        <v>1783</v>
      </c>
      <c r="D735" s="701"/>
      <c r="E735" s="702"/>
      <c r="F735" s="702"/>
      <c r="G735" s="702"/>
      <c r="H735" s="703">
        <f>SUM(H12:H734)</f>
        <v>0</v>
      </c>
      <c r="I735" s="645"/>
      <c r="J735" s="704"/>
    </row>
    <row r="736" spans="2:10">
      <c r="B736" s="671"/>
      <c r="C736" s="705"/>
      <c r="D736" s="645"/>
      <c r="E736" s="645"/>
      <c r="F736" s="645"/>
      <c r="G736" s="645"/>
      <c r="H736" s="706"/>
    </row>
    <row r="737" spans="2:8">
      <c r="B737" s="752"/>
      <c r="C737" s="753" t="s">
        <v>103</v>
      </c>
      <c r="D737" s="754"/>
      <c r="E737" s="754"/>
      <c r="F737" s="754"/>
      <c r="G737" s="754"/>
      <c r="H737" s="755"/>
    </row>
    <row r="738" spans="2:8">
      <c r="B738" s="752"/>
      <c r="C738" s="756" t="s">
        <v>1</v>
      </c>
      <c r="D738" s="712">
        <v>0.1</v>
      </c>
      <c r="E738" s="754"/>
      <c r="F738" s="754"/>
      <c r="G738" s="754">
        <f>+$H$735*D738</f>
        <v>0</v>
      </c>
      <c r="H738" s="755"/>
    </row>
    <row r="739" spans="2:8">
      <c r="B739" s="752"/>
      <c r="C739" s="756" t="s">
        <v>108</v>
      </c>
      <c r="D739" s="712">
        <v>0.18</v>
      </c>
      <c r="E739" s="754"/>
      <c r="F739" s="754"/>
      <c r="G739" s="754">
        <f>+G738*D739</f>
        <v>0</v>
      </c>
      <c r="H739" s="755"/>
    </row>
    <row r="740" spans="2:8">
      <c r="B740" s="752"/>
      <c r="C740" s="756" t="s">
        <v>104</v>
      </c>
      <c r="D740" s="712">
        <v>0.02</v>
      </c>
      <c r="E740" s="754"/>
      <c r="F740" s="754"/>
      <c r="G740" s="754">
        <f t="shared" ref="G740:G746" si="69">+$H$735*D740</f>
        <v>0</v>
      </c>
      <c r="H740" s="755"/>
    </row>
    <row r="741" spans="2:8">
      <c r="B741" s="752"/>
      <c r="C741" s="756" t="s">
        <v>8</v>
      </c>
      <c r="D741" s="712">
        <v>0.04</v>
      </c>
      <c r="E741" s="754"/>
      <c r="F741" s="754"/>
      <c r="G741" s="754">
        <f t="shared" si="69"/>
        <v>0</v>
      </c>
      <c r="H741" s="755"/>
    </row>
    <row r="742" spans="2:8">
      <c r="B742" s="752"/>
      <c r="C742" s="756" t="s">
        <v>105</v>
      </c>
      <c r="D742" s="712">
        <v>0.01</v>
      </c>
      <c r="E742" s="754"/>
      <c r="F742" s="754"/>
      <c r="G742" s="754">
        <f t="shared" si="69"/>
        <v>0</v>
      </c>
      <c r="H742" s="755"/>
    </row>
    <row r="743" spans="2:8">
      <c r="B743" s="752"/>
      <c r="C743" s="756" t="s">
        <v>9</v>
      </c>
      <c r="D743" s="712">
        <v>2.5000000000000001E-2</v>
      </c>
      <c r="E743" s="754"/>
      <c r="F743" s="754"/>
      <c r="G743" s="754">
        <f t="shared" si="69"/>
        <v>0</v>
      </c>
      <c r="H743" s="755"/>
    </row>
    <row r="744" spans="2:8">
      <c r="B744" s="752"/>
      <c r="C744" s="756" t="s">
        <v>106</v>
      </c>
      <c r="D744" s="712">
        <v>0.05</v>
      </c>
      <c r="E744" s="754"/>
      <c r="F744" s="754"/>
      <c r="G744" s="754">
        <f t="shared" si="69"/>
        <v>0</v>
      </c>
      <c r="H744" s="755"/>
    </row>
    <row r="745" spans="2:8">
      <c r="B745" s="752"/>
      <c r="C745" s="756" t="s">
        <v>71</v>
      </c>
      <c r="D745" s="712">
        <v>2.5000000000000001E-2</v>
      </c>
      <c r="E745" s="754"/>
      <c r="F745" s="754"/>
      <c r="G745" s="754">
        <f t="shared" si="69"/>
        <v>0</v>
      </c>
      <c r="H745" s="755"/>
    </row>
    <row r="746" spans="2:8">
      <c r="B746" s="752"/>
      <c r="C746" s="756" t="s">
        <v>107</v>
      </c>
      <c r="D746" s="712">
        <v>0.03</v>
      </c>
      <c r="E746" s="754"/>
      <c r="F746" s="754"/>
      <c r="G746" s="754">
        <f t="shared" si="69"/>
        <v>0</v>
      </c>
      <c r="H746" s="755"/>
    </row>
    <row r="747" spans="2:8">
      <c r="B747" s="757"/>
      <c r="C747" s="758"/>
      <c r="D747" s="754"/>
      <c r="E747" s="759"/>
      <c r="F747" s="759"/>
      <c r="G747" s="759"/>
      <c r="H747" s="760">
        <f>SUM(G738:G746)</f>
        <v>0</v>
      </c>
    </row>
    <row r="748" spans="2:8" ht="19.5" thickBot="1">
      <c r="B748" s="757"/>
      <c r="C748" s="756"/>
      <c r="D748" s="754"/>
      <c r="E748" s="754"/>
      <c r="F748" s="754"/>
      <c r="G748" s="754"/>
      <c r="H748" s="755"/>
    </row>
    <row r="749" spans="2:8" ht="19.5" thickBot="1">
      <c r="B749" s="761"/>
      <c r="C749" s="762" t="s">
        <v>6</v>
      </c>
      <c r="D749" s="763"/>
      <c r="E749" s="764"/>
      <c r="F749" s="764"/>
      <c r="G749" s="764"/>
      <c r="H749" s="765">
        <f>+H747+H735</f>
        <v>0</v>
      </c>
    </row>
    <row r="750" spans="2:8">
      <c r="B750" s="766"/>
      <c r="C750" s="767"/>
      <c r="D750" s="768"/>
      <c r="E750" s="768"/>
      <c r="F750" s="768"/>
      <c r="G750" s="768"/>
      <c r="H750" s="769"/>
    </row>
    <row r="751" spans="2:8">
      <c r="B751" s="766"/>
      <c r="C751" s="753" t="s">
        <v>10</v>
      </c>
      <c r="D751" s="728">
        <v>0.05</v>
      </c>
      <c r="E751" s="755"/>
      <c r="F751" s="755"/>
      <c r="G751" s="754">
        <f>+$H$735*D751</f>
        <v>0</v>
      </c>
      <c r="H751" s="769"/>
    </row>
    <row r="752" spans="2:8" ht="19.5" thickBot="1">
      <c r="B752" s="766"/>
      <c r="C752" s="767"/>
      <c r="D752" s="768"/>
      <c r="E752" s="768"/>
      <c r="F752" s="768"/>
      <c r="G752" s="768"/>
      <c r="H752" s="769"/>
    </row>
    <row r="753" spans="2:8" ht="19.5" thickBot="1">
      <c r="B753" s="761"/>
      <c r="C753" s="762" t="s">
        <v>109</v>
      </c>
      <c r="D753" s="763"/>
      <c r="E753" s="764"/>
      <c r="F753" s="764"/>
      <c r="G753" s="764"/>
      <c r="H753" s="765">
        <f>+G751+H749</f>
        <v>0</v>
      </c>
    </row>
    <row r="754" spans="2:8">
      <c r="B754" s="766"/>
      <c r="C754" s="767"/>
      <c r="D754" s="768"/>
      <c r="E754" s="768"/>
      <c r="F754" s="768"/>
      <c r="G754" s="768"/>
      <c r="H754" s="769"/>
    </row>
    <row r="755" spans="2:8">
      <c r="B755" s="766"/>
      <c r="C755" s="767"/>
      <c r="D755" s="768"/>
      <c r="E755" s="768"/>
      <c r="F755" s="768"/>
      <c r="G755" s="768"/>
      <c r="H755" s="769"/>
    </row>
  </sheetData>
  <mergeCells count="3">
    <mergeCell ref="B2:H2"/>
    <mergeCell ref="B3:H3"/>
    <mergeCell ref="B4:H4"/>
  </mergeCells>
  <printOptions horizontalCentered="1"/>
  <pageMargins left="0.23622047244094491" right="0.31496062992125984" top="0.35433070866141736" bottom="0.35433070866141736" header="0" footer="0"/>
  <pageSetup paperSize="123" scale="54" fitToHeight="0" orientation="portrait" r:id="rId1"/>
  <headerFooter>
    <oddFooter>&amp;C&amp;F&amp;R&amp;P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K261"/>
  <sheetViews>
    <sheetView showZeros="0" view="pageBreakPreview" zoomScale="85" zoomScaleNormal="85" zoomScaleSheetLayoutView="85" workbookViewId="0">
      <selection activeCell="B4" sqref="B4:H4"/>
    </sheetView>
  </sheetViews>
  <sheetFormatPr baseColWidth="10" defaultColWidth="14.42578125" defaultRowHeight="18.75"/>
  <cols>
    <col min="1" max="1" width="3.28515625" style="456" customWidth="1"/>
    <col min="2" max="2" width="12.42578125" style="486" customWidth="1"/>
    <col min="3" max="3" width="78.7109375" style="487" customWidth="1"/>
    <col min="4" max="4" width="18.42578125" style="456" customWidth="1"/>
    <col min="5" max="5" width="14.140625" style="456" customWidth="1"/>
    <col min="6" max="6" width="20.7109375" style="456" customWidth="1"/>
    <col min="7" max="7" width="21" style="456" customWidth="1"/>
    <col min="8" max="8" width="22.140625" style="464" customWidth="1"/>
    <col min="9" max="9" width="9.140625" style="456" customWidth="1"/>
    <col min="10" max="10" width="20" style="456" bestFit="1" customWidth="1"/>
    <col min="11" max="12" width="9.140625" style="456" customWidth="1"/>
    <col min="13" max="13" width="11.7109375" style="456" customWidth="1"/>
    <col min="14" max="14" width="18.85546875" style="456" bestFit="1" customWidth="1"/>
    <col min="15" max="15" width="14.5703125" style="456" bestFit="1" customWidth="1"/>
    <col min="16" max="16" width="18.85546875" style="456" bestFit="1" customWidth="1"/>
    <col min="17" max="16384" width="14.42578125" style="456"/>
  </cols>
  <sheetData>
    <row r="1" spans="1:11" ht="7.5" customHeight="1">
      <c r="A1" s="456" t="s">
        <v>1279</v>
      </c>
      <c r="B1" s="457"/>
      <c r="C1" s="458"/>
      <c r="D1" s="459"/>
      <c r="E1" s="457" t="s">
        <v>3</v>
      </c>
      <c r="F1" s="459"/>
      <c r="H1" s="460"/>
      <c r="I1" s="460"/>
      <c r="J1" s="459"/>
      <c r="K1" s="459"/>
    </row>
    <row r="2" spans="1:11">
      <c r="B2" s="775" t="s">
        <v>21</v>
      </c>
      <c r="C2" s="776"/>
      <c r="D2" s="776"/>
      <c r="E2" s="776"/>
      <c r="F2" s="776"/>
      <c r="G2" s="776"/>
      <c r="H2" s="776"/>
      <c r="I2" s="461"/>
      <c r="J2" s="459"/>
      <c r="K2" s="459"/>
    </row>
    <row r="3" spans="1:11" ht="37.5" customHeight="1">
      <c r="B3" s="772" t="s">
        <v>1721</v>
      </c>
      <c r="C3" s="772"/>
      <c r="D3" s="772"/>
      <c r="E3" s="772"/>
      <c r="F3" s="772"/>
      <c r="G3" s="772"/>
      <c r="H3" s="772"/>
      <c r="J3" s="462"/>
      <c r="K3" s="459"/>
    </row>
    <row r="4" spans="1:11" ht="24.75" customHeight="1">
      <c r="B4" s="772" t="s">
        <v>1819</v>
      </c>
      <c r="C4" s="772"/>
      <c r="D4" s="772"/>
      <c r="E4" s="772"/>
      <c r="F4" s="772"/>
      <c r="G4" s="772"/>
      <c r="H4" s="772"/>
      <c r="J4" s="462"/>
      <c r="K4" s="459"/>
    </row>
    <row r="5" spans="1:11" ht="18.75" customHeight="1">
      <c r="B5" s="1" t="s">
        <v>75</v>
      </c>
      <c r="C5" s="1"/>
      <c r="D5" s="32"/>
      <c r="E5" s="2" t="s">
        <v>1817</v>
      </c>
      <c r="F5" s="32"/>
      <c r="G5" s="32"/>
      <c r="H5" s="3"/>
      <c r="J5" s="463"/>
      <c r="K5" s="459"/>
    </row>
    <row r="6" spans="1:11">
      <c r="B6" s="1" t="s">
        <v>1560</v>
      </c>
      <c r="C6" s="1" t="s">
        <v>1768</v>
      </c>
      <c r="D6" s="33"/>
      <c r="E6" s="2" t="s">
        <v>1769</v>
      </c>
      <c r="F6" s="33"/>
      <c r="G6" s="33"/>
      <c r="H6" s="3"/>
      <c r="J6" s="462"/>
      <c r="K6" s="459"/>
    </row>
    <row r="7" spans="1:11" ht="19.5" thickBot="1">
      <c r="B7" s="202"/>
      <c r="C7" s="203"/>
      <c r="D7" s="204"/>
      <c r="E7" s="204"/>
      <c r="F7" s="205"/>
      <c r="G7" s="205"/>
    </row>
    <row r="8" spans="1:11" ht="24.75" customHeight="1" thickBot="1">
      <c r="B8" s="206" t="s">
        <v>4</v>
      </c>
      <c r="C8" s="207" t="s">
        <v>5</v>
      </c>
      <c r="D8" s="208" t="s">
        <v>51</v>
      </c>
      <c r="E8" s="208" t="s">
        <v>43</v>
      </c>
      <c r="F8" s="208" t="s">
        <v>400</v>
      </c>
      <c r="G8" s="208" t="s">
        <v>6</v>
      </c>
      <c r="H8" s="209" t="s">
        <v>37</v>
      </c>
      <c r="I8" s="201"/>
    </row>
    <row r="9" spans="1:11" ht="19.5" thickBot="1">
      <c r="B9" s="211"/>
      <c r="C9" s="625"/>
      <c r="D9" s="210"/>
      <c r="E9" s="211"/>
      <c r="F9" s="212"/>
      <c r="G9" s="212"/>
      <c r="H9" s="614"/>
      <c r="I9" s="201"/>
    </row>
    <row r="10" spans="1:11" ht="19.5" thickBot="1">
      <c r="B10" s="622"/>
      <c r="C10" s="624" t="s">
        <v>807</v>
      </c>
      <c r="D10" s="623"/>
      <c r="E10" s="587"/>
      <c r="F10" s="214"/>
      <c r="G10" s="214"/>
      <c r="H10" s="590"/>
      <c r="I10" s="201"/>
    </row>
    <row r="11" spans="1:11">
      <c r="B11" s="587"/>
      <c r="C11" s="213"/>
      <c r="D11" s="589"/>
      <c r="E11" s="587"/>
      <c r="F11" s="214"/>
      <c r="G11" s="214"/>
      <c r="H11" s="590"/>
      <c r="I11" s="201"/>
    </row>
    <row r="12" spans="1:11">
      <c r="B12" s="587"/>
      <c r="C12" s="588" t="s">
        <v>46</v>
      </c>
      <c r="D12" s="589"/>
      <c r="E12" s="587"/>
      <c r="F12" s="214"/>
      <c r="G12" s="214"/>
      <c r="H12" s="590"/>
      <c r="I12" s="201"/>
    </row>
    <row r="13" spans="1:11">
      <c r="B13" s="570">
        <v>1</v>
      </c>
      <c r="C13" s="13" t="s">
        <v>116</v>
      </c>
      <c r="D13" s="14"/>
      <c r="E13" s="15"/>
      <c r="F13" s="16"/>
      <c r="G13" s="17"/>
      <c r="H13" s="571"/>
      <c r="I13" s="201"/>
    </row>
    <row r="14" spans="1:11">
      <c r="B14" s="301">
        <f>+B13+0.01</f>
        <v>1.01</v>
      </c>
      <c r="C14" s="18" t="s">
        <v>355</v>
      </c>
      <c r="D14" s="16">
        <v>4</v>
      </c>
      <c r="E14" s="20" t="s">
        <v>144</v>
      </c>
      <c r="F14" s="551"/>
      <c r="G14" s="14">
        <f t="shared" ref="G14:G16" si="0">ROUND(F14*D14,2)</f>
        <v>0</v>
      </c>
      <c r="H14" s="110"/>
      <c r="I14" s="201"/>
    </row>
    <row r="15" spans="1:11">
      <c r="B15" s="301">
        <f t="shared" ref="B15" si="1">+B14+0.01</f>
        <v>1.02</v>
      </c>
      <c r="C15" s="18" t="s">
        <v>356</v>
      </c>
      <c r="D15" s="16">
        <v>4</v>
      </c>
      <c r="E15" s="20" t="s">
        <v>144</v>
      </c>
      <c r="F15" s="551"/>
      <c r="G15" s="14">
        <f t="shared" si="0"/>
        <v>0</v>
      </c>
      <c r="H15" s="110"/>
      <c r="I15" s="201"/>
    </row>
    <row r="16" spans="1:11">
      <c r="B16" s="75"/>
      <c r="C16" s="18"/>
      <c r="D16" s="16"/>
      <c r="E16" s="20" t="s">
        <v>140</v>
      </c>
      <c r="F16" s="551"/>
      <c r="G16" s="14">
        <f t="shared" si="0"/>
        <v>0</v>
      </c>
      <c r="H16" s="110">
        <f>SUM(G14:G15)</f>
        <v>0</v>
      </c>
      <c r="I16" s="201"/>
    </row>
    <row r="17" spans="2:9">
      <c r="B17" s="607"/>
      <c r="C17" s="514" t="s">
        <v>808</v>
      </c>
      <c r="D17" s="557"/>
      <c r="E17" s="524"/>
      <c r="F17" s="551"/>
      <c r="G17" s="513"/>
      <c r="H17" s="592"/>
      <c r="I17" s="201"/>
    </row>
    <row r="18" spans="2:9">
      <c r="B18" s="607"/>
      <c r="C18" s="541" t="s">
        <v>809</v>
      </c>
      <c r="D18" s="557"/>
      <c r="E18" s="524"/>
      <c r="F18" s="551"/>
      <c r="G18" s="513"/>
      <c r="H18" s="592"/>
      <c r="I18" s="201"/>
    </row>
    <row r="19" spans="2:9">
      <c r="B19" s="606">
        <v>2</v>
      </c>
      <c r="C19" s="514" t="s">
        <v>998</v>
      </c>
      <c r="D19" s="557"/>
      <c r="E19" s="524"/>
      <c r="F19" s="551"/>
      <c r="G19" s="513"/>
      <c r="H19" s="592"/>
      <c r="I19" s="201"/>
    </row>
    <row r="20" spans="2:9">
      <c r="B20" s="628">
        <f t="shared" ref="B20:B29" si="2">B19+0.01</f>
        <v>2.0099999999999998</v>
      </c>
      <c r="C20" s="558" t="s">
        <v>61</v>
      </c>
      <c r="D20" s="549">
        <v>4</v>
      </c>
      <c r="E20" s="559" t="s">
        <v>13</v>
      </c>
      <c r="F20" s="551"/>
      <c r="G20" s="544">
        <f t="shared" ref="G20:G30" si="3">ROUND(D20*F20,2)</f>
        <v>0</v>
      </c>
      <c r="H20" s="629"/>
      <c r="I20" s="201"/>
    </row>
    <row r="21" spans="2:9">
      <c r="B21" s="628">
        <f t="shared" si="2"/>
        <v>2.0199999999999996</v>
      </c>
      <c r="C21" s="558" t="s">
        <v>810</v>
      </c>
      <c r="D21" s="549">
        <v>4</v>
      </c>
      <c r="E21" s="559" t="s">
        <v>13</v>
      </c>
      <c r="F21" s="551"/>
      <c r="G21" s="544">
        <f t="shared" si="3"/>
        <v>0</v>
      </c>
      <c r="H21" s="629"/>
      <c r="I21" s="201"/>
    </row>
    <row r="22" spans="2:9">
      <c r="B22" s="628">
        <f t="shared" si="2"/>
        <v>2.0299999999999994</v>
      </c>
      <c r="C22" s="558" t="s">
        <v>811</v>
      </c>
      <c r="D22" s="549">
        <v>4</v>
      </c>
      <c r="E22" s="559" t="s">
        <v>13</v>
      </c>
      <c r="F22" s="551"/>
      <c r="G22" s="544">
        <f t="shared" si="3"/>
        <v>0</v>
      </c>
      <c r="H22" s="629"/>
      <c r="I22" s="201"/>
    </row>
    <row r="23" spans="2:9">
      <c r="B23" s="628">
        <f t="shared" si="2"/>
        <v>2.0399999999999991</v>
      </c>
      <c r="C23" s="558" t="s">
        <v>57</v>
      </c>
      <c r="D23" s="549">
        <v>4</v>
      </c>
      <c r="E23" s="559" t="s">
        <v>13</v>
      </c>
      <c r="F23" s="551"/>
      <c r="G23" s="544">
        <f t="shared" si="3"/>
        <v>0</v>
      </c>
      <c r="H23" s="629"/>
      <c r="I23" s="201"/>
    </row>
    <row r="24" spans="2:9">
      <c r="B24" s="628">
        <f t="shared" si="2"/>
        <v>2.0499999999999989</v>
      </c>
      <c r="C24" s="558" t="s">
        <v>60</v>
      </c>
      <c r="D24" s="549">
        <v>12</v>
      </c>
      <c r="E24" s="559" t="s">
        <v>13</v>
      </c>
      <c r="F24" s="551"/>
      <c r="G24" s="544">
        <f t="shared" si="3"/>
        <v>0</v>
      </c>
      <c r="H24" s="629"/>
      <c r="I24" s="201"/>
    </row>
    <row r="25" spans="2:9">
      <c r="B25" s="628">
        <f t="shared" si="2"/>
        <v>2.0599999999999987</v>
      </c>
      <c r="C25" s="558" t="s">
        <v>812</v>
      </c>
      <c r="D25" s="549">
        <v>4</v>
      </c>
      <c r="E25" s="559" t="s">
        <v>13</v>
      </c>
      <c r="F25" s="551"/>
      <c r="G25" s="544">
        <f t="shared" si="3"/>
        <v>0</v>
      </c>
      <c r="H25" s="629"/>
      <c r="I25" s="201"/>
    </row>
    <row r="26" spans="2:9">
      <c r="B26" s="628">
        <f t="shared" si="2"/>
        <v>2.0699999999999985</v>
      </c>
      <c r="C26" s="558" t="s">
        <v>813</v>
      </c>
      <c r="D26" s="549">
        <v>4</v>
      </c>
      <c r="E26" s="559" t="s">
        <v>13</v>
      </c>
      <c r="F26" s="551"/>
      <c r="G26" s="544">
        <f t="shared" si="3"/>
        <v>0</v>
      </c>
      <c r="H26" s="629"/>
      <c r="I26" s="201"/>
    </row>
    <row r="27" spans="2:9">
      <c r="B27" s="628">
        <f t="shared" si="2"/>
        <v>2.0799999999999983</v>
      </c>
      <c r="C27" s="558" t="s">
        <v>814</v>
      </c>
      <c r="D27" s="549">
        <v>4</v>
      </c>
      <c r="E27" s="559" t="s">
        <v>13</v>
      </c>
      <c r="F27" s="551"/>
      <c r="G27" s="544">
        <f t="shared" si="3"/>
        <v>0</v>
      </c>
      <c r="H27" s="629"/>
      <c r="I27" s="201"/>
    </row>
    <row r="28" spans="2:9">
      <c r="B28" s="628">
        <f t="shared" si="2"/>
        <v>2.0899999999999981</v>
      </c>
      <c r="C28" s="558" t="s">
        <v>815</v>
      </c>
      <c r="D28" s="549">
        <v>4</v>
      </c>
      <c r="E28" s="559" t="s">
        <v>13</v>
      </c>
      <c r="F28" s="551"/>
      <c r="G28" s="544">
        <f t="shared" si="3"/>
        <v>0</v>
      </c>
      <c r="H28" s="629"/>
      <c r="I28" s="201"/>
    </row>
    <row r="29" spans="2:9">
      <c r="B29" s="628">
        <f t="shared" si="2"/>
        <v>2.0999999999999979</v>
      </c>
      <c r="C29" s="558" t="s">
        <v>58</v>
      </c>
      <c r="D29" s="549">
        <v>1</v>
      </c>
      <c r="E29" s="559" t="s">
        <v>28</v>
      </c>
      <c r="F29" s="551"/>
      <c r="G29" s="544">
        <f t="shared" si="3"/>
        <v>0</v>
      </c>
      <c r="H29" s="629"/>
      <c r="I29" s="201"/>
    </row>
    <row r="30" spans="2:9">
      <c r="B30" s="605"/>
      <c r="C30" s="523"/>
      <c r="D30" s="549"/>
      <c r="E30" s="524"/>
      <c r="F30" s="551"/>
      <c r="G30" s="544">
        <f t="shared" si="3"/>
        <v>0</v>
      </c>
      <c r="H30" s="629">
        <f>SUM(G20:G29)</f>
        <v>0</v>
      </c>
      <c r="I30" s="201"/>
    </row>
    <row r="31" spans="2:9">
      <c r="B31" s="606">
        <v>3</v>
      </c>
      <c r="C31" s="514" t="s">
        <v>999</v>
      </c>
      <c r="D31" s="549"/>
      <c r="E31" s="524"/>
      <c r="F31" s="551"/>
      <c r="G31" s="513"/>
      <c r="H31" s="592"/>
      <c r="I31" s="201"/>
    </row>
    <row r="32" spans="2:9">
      <c r="B32" s="628">
        <f t="shared" ref="B32:B41" si="4">B31+0.01</f>
        <v>3.01</v>
      </c>
      <c r="C32" s="558" t="s">
        <v>61</v>
      </c>
      <c r="D32" s="549">
        <v>2</v>
      </c>
      <c r="E32" s="559" t="s">
        <v>13</v>
      </c>
      <c r="F32" s="551"/>
      <c r="G32" s="544">
        <f t="shared" ref="G32:G95" si="5">ROUND(D32*F32,2)</f>
        <v>0</v>
      </c>
      <c r="H32" s="629"/>
      <c r="I32" s="201"/>
    </row>
    <row r="33" spans="2:9">
      <c r="B33" s="628">
        <f t="shared" si="4"/>
        <v>3.0199999999999996</v>
      </c>
      <c r="C33" s="558" t="s">
        <v>810</v>
      </c>
      <c r="D33" s="549">
        <v>2</v>
      </c>
      <c r="E33" s="559" t="s">
        <v>13</v>
      </c>
      <c r="F33" s="551"/>
      <c r="G33" s="544">
        <f t="shared" si="5"/>
        <v>0</v>
      </c>
      <c r="H33" s="629"/>
      <c r="I33" s="201"/>
    </row>
    <row r="34" spans="2:9">
      <c r="B34" s="628">
        <f t="shared" si="4"/>
        <v>3.0299999999999994</v>
      </c>
      <c r="C34" s="558" t="s">
        <v>811</v>
      </c>
      <c r="D34" s="549">
        <v>2</v>
      </c>
      <c r="E34" s="559" t="s">
        <v>13</v>
      </c>
      <c r="F34" s="551"/>
      <c r="G34" s="544">
        <f t="shared" si="5"/>
        <v>0</v>
      </c>
      <c r="H34" s="629"/>
      <c r="I34" s="201"/>
    </row>
    <row r="35" spans="2:9">
      <c r="B35" s="628">
        <f t="shared" si="4"/>
        <v>3.0399999999999991</v>
      </c>
      <c r="C35" s="558" t="s">
        <v>57</v>
      </c>
      <c r="D35" s="549">
        <v>2</v>
      </c>
      <c r="E35" s="559" t="s">
        <v>13</v>
      </c>
      <c r="F35" s="551"/>
      <c r="G35" s="544">
        <f t="shared" si="5"/>
        <v>0</v>
      </c>
      <c r="H35" s="629"/>
      <c r="I35" s="201"/>
    </row>
    <row r="36" spans="2:9">
      <c r="B36" s="628">
        <f t="shared" si="4"/>
        <v>3.0499999999999989</v>
      </c>
      <c r="C36" s="558" t="s">
        <v>60</v>
      </c>
      <c r="D36" s="549">
        <v>4</v>
      </c>
      <c r="E36" s="559" t="s">
        <v>13</v>
      </c>
      <c r="F36" s="551"/>
      <c r="G36" s="544">
        <f t="shared" si="5"/>
        <v>0</v>
      </c>
      <c r="H36" s="629"/>
      <c r="I36" s="201"/>
    </row>
    <row r="37" spans="2:9">
      <c r="B37" s="628">
        <f t="shared" si="4"/>
        <v>3.0599999999999987</v>
      </c>
      <c r="C37" s="558" t="s">
        <v>812</v>
      </c>
      <c r="D37" s="549">
        <v>2</v>
      </c>
      <c r="E37" s="559" t="s">
        <v>13</v>
      </c>
      <c r="F37" s="551"/>
      <c r="G37" s="544">
        <f t="shared" si="5"/>
        <v>0</v>
      </c>
      <c r="H37" s="629"/>
      <c r="I37" s="201"/>
    </row>
    <row r="38" spans="2:9">
      <c r="B38" s="628">
        <f t="shared" si="4"/>
        <v>3.0699999999999985</v>
      </c>
      <c r="C38" s="558" t="s">
        <v>813</v>
      </c>
      <c r="D38" s="549">
        <v>2</v>
      </c>
      <c r="E38" s="559" t="s">
        <v>13</v>
      </c>
      <c r="F38" s="551"/>
      <c r="G38" s="544">
        <f t="shared" si="5"/>
        <v>0</v>
      </c>
      <c r="H38" s="629"/>
      <c r="I38" s="201"/>
    </row>
    <row r="39" spans="2:9">
      <c r="B39" s="628">
        <f t="shared" si="4"/>
        <v>3.0799999999999983</v>
      </c>
      <c r="C39" s="558" t="s">
        <v>814</v>
      </c>
      <c r="D39" s="549">
        <v>2</v>
      </c>
      <c r="E39" s="559" t="s">
        <v>13</v>
      </c>
      <c r="F39" s="551"/>
      <c r="G39" s="544">
        <f t="shared" si="5"/>
        <v>0</v>
      </c>
      <c r="H39" s="629"/>
      <c r="I39" s="201"/>
    </row>
    <row r="40" spans="2:9">
      <c r="B40" s="628">
        <f t="shared" si="4"/>
        <v>3.0899999999999981</v>
      </c>
      <c r="C40" s="558" t="s">
        <v>815</v>
      </c>
      <c r="D40" s="549">
        <v>2</v>
      </c>
      <c r="E40" s="559" t="s">
        <v>13</v>
      </c>
      <c r="F40" s="551"/>
      <c r="G40" s="544">
        <f t="shared" si="5"/>
        <v>0</v>
      </c>
      <c r="H40" s="629"/>
      <c r="I40" s="201"/>
    </row>
    <row r="41" spans="2:9">
      <c r="B41" s="628">
        <f t="shared" si="4"/>
        <v>3.0999999999999979</v>
      </c>
      <c r="C41" s="558" t="s">
        <v>58</v>
      </c>
      <c r="D41" s="549">
        <v>1</v>
      </c>
      <c r="E41" s="559" t="s">
        <v>28</v>
      </c>
      <c r="F41" s="551"/>
      <c r="G41" s="544">
        <f t="shared" si="5"/>
        <v>0</v>
      </c>
      <c r="H41" s="629"/>
      <c r="I41" s="201"/>
    </row>
    <row r="42" spans="2:9">
      <c r="B42" s="605"/>
      <c r="C42" s="523"/>
      <c r="D42" s="549"/>
      <c r="E42" s="524"/>
      <c r="F42" s="551"/>
      <c r="G42" s="544">
        <f t="shared" si="5"/>
        <v>0</v>
      </c>
      <c r="H42" s="629">
        <f>SUM(G32:G41)</f>
        <v>0</v>
      </c>
      <c r="I42" s="201"/>
    </row>
    <row r="43" spans="2:9">
      <c r="B43" s="606">
        <v>4</v>
      </c>
      <c r="C43" s="514" t="s">
        <v>1000</v>
      </c>
      <c r="D43" s="549"/>
      <c r="E43" s="559"/>
      <c r="F43" s="551"/>
      <c r="G43" s="544">
        <f t="shared" si="5"/>
        <v>0</v>
      </c>
      <c r="H43" s="629"/>
      <c r="I43" s="201"/>
    </row>
    <row r="44" spans="2:9">
      <c r="B44" s="628">
        <f t="shared" ref="B44:B53" si="6">B43+0.01</f>
        <v>4.01</v>
      </c>
      <c r="C44" s="558" t="s">
        <v>61</v>
      </c>
      <c r="D44" s="549">
        <v>2</v>
      </c>
      <c r="E44" s="559" t="s">
        <v>13</v>
      </c>
      <c r="F44" s="551"/>
      <c r="G44" s="544">
        <f t="shared" si="5"/>
        <v>0</v>
      </c>
      <c r="H44" s="629"/>
      <c r="I44" s="201"/>
    </row>
    <row r="45" spans="2:9">
      <c r="B45" s="628">
        <f t="shared" si="6"/>
        <v>4.0199999999999996</v>
      </c>
      <c r="C45" s="558" t="s">
        <v>810</v>
      </c>
      <c r="D45" s="549">
        <v>2</v>
      </c>
      <c r="E45" s="559" t="s">
        <v>13</v>
      </c>
      <c r="F45" s="551"/>
      <c r="G45" s="544">
        <f t="shared" si="5"/>
        <v>0</v>
      </c>
      <c r="H45" s="629"/>
      <c r="I45" s="201"/>
    </row>
    <row r="46" spans="2:9">
      <c r="B46" s="628">
        <f t="shared" si="6"/>
        <v>4.0299999999999994</v>
      </c>
      <c r="C46" s="558" t="s">
        <v>811</v>
      </c>
      <c r="D46" s="549">
        <v>2</v>
      </c>
      <c r="E46" s="559" t="s">
        <v>13</v>
      </c>
      <c r="F46" s="551"/>
      <c r="G46" s="544">
        <f t="shared" si="5"/>
        <v>0</v>
      </c>
      <c r="H46" s="629"/>
      <c r="I46" s="201"/>
    </row>
    <row r="47" spans="2:9">
      <c r="B47" s="628">
        <f t="shared" si="6"/>
        <v>4.0399999999999991</v>
      </c>
      <c r="C47" s="558" t="s">
        <v>57</v>
      </c>
      <c r="D47" s="549">
        <v>2</v>
      </c>
      <c r="E47" s="559" t="s">
        <v>13</v>
      </c>
      <c r="F47" s="551"/>
      <c r="G47" s="544">
        <f t="shared" si="5"/>
        <v>0</v>
      </c>
      <c r="H47" s="629"/>
      <c r="I47" s="201"/>
    </row>
    <row r="48" spans="2:9">
      <c r="B48" s="628">
        <f t="shared" si="6"/>
        <v>4.0499999999999989</v>
      </c>
      <c r="C48" s="558" t="s">
        <v>60</v>
      </c>
      <c r="D48" s="549">
        <v>6</v>
      </c>
      <c r="E48" s="559" t="s">
        <v>13</v>
      </c>
      <c r="F48" s="551"/>
      <c r="G48" s="544">
        <f t="shared" si="5"/>
        <v>0</v>
      </c>
      <c r="H48" s="629"/>
      <c r="I48" s="201"/>
    </row>
    <row r="49" spans="2:9">
      <c r="B49" s="628">
        <f t="shared" si="6"/>
        <v>4.0599999999999987</v>
      </c>
      <c r="C49" s="558" t="s">
        <v>812</v>
      </c>
      <c r="D49" s="549">
        <v>2</v>
      </c>
      <c r="E49" s="559" t="s">
        <v>13</v>
      </c>
      <c r="F49" s="551"/>
      <c r="G49" s="544">
        <f t="shared" si="5"/>
        <v>0</v>
      </c>
      <c r="H49" s="629"/>
      <c r="I49" s="201"/>
    </row>
    <row r="50" spans="2:9">
      <c r="B50" s="628">
        <f t="shared" si="6"/>
        <v>4.0699999999999985</v>
      </c>
      <c r="C50" s="558" t="s">
        <v>813</v>
      </c>
      <c r="D50" s="549">
        <v>2</v>
      </c>
      <c r="E50" s="559" t="s">
        <v>13</v>
      </c>
      <c r="F50" s="551"/>
      <c r="G50" s="544">
        <f t="shared" si="5"/>
        <v>0</v>
      </c>
      <c r="H50" s="629"/>
      <c r="I50" s="201"/>
    </row>
    <row r="51" spans="2:9">
      <c r="B51" s="628">
        <f t="shared" si="6"/>
        <v>4.0799999999999983</v>
      </c>
      <c r="C51" s="558" t="s">
        <v>814</v>
      </c>
      <c r="D51" s="549">
        <v>2</v>
      </c>
      <c r="E51" s="559" t="s">
        <v>13</v>
      </c>
      <c r="F51" s="551"/>
      <c r="G51" s="544">
        <f t="shared" si="5"/>
        <v>0</v>
      </c>
      <c r="H51" s="629"/>
      <c r="I51" s="201"/>
    </row>
    <row r="52" spans="2:9">
      <c r="B52" s="628">
        <f t="shared" si="6"/>
        <v>4.0899999999999981</v>
      </c>
      <c r="C52" s="558" t="s">
        <v>815</v>
      </c>
      <c r="D52" s="549">
        <v>2</v>
      </c>
      <c r="E52" s="559" t="s">
        <v>13</v>
      </c>
      <c r="F52" s="551"/>
      <c r="G52" s="544">
        <f t="shared" si="5"/>
        <v>0</v>
      </c>
      <c r="H52" s="629"/>
      <c r="I52" s="201"/>
    </row>
    <row r="53" spans="2:9">
      <c r="B53" s="628">
        <f t="shared" si="6"/>
        <v>4.0999999999999979</v>
      </c>
      <c r="C53" s="558" t="s">
        <v>58</v>
      </c>
      <c r="D53" s="549">
        <v>1</v>
      </c>
      <c r="E53" s="559" t="s">
        <v>28</v>
      </c>
      <c r="F53" s="551"/>
      <c r="G53" s="544">
        <f t="shared" si="5"/>
        <v>0</v>
      </c>
      <c r="H53" s="629"/>
      <c r="I53" s="201"/>
    </row>
    <row r="54" spans="2:9">
      <c r="B54" s="605"/>
      <c r="C54" s="523"/>
      <c r="D54" s="549"/>
      <c r="E54" s="524"/>
      <c r="F54" s="551"/>
      <c r="G54" s="544">
        <f t="shared" si="5"/>
        <v>0</v>
      </c>
      <c r="H54" s="629">
        <f>SUM(G44:G53)</f>
        <v>0</v>
      </c>
      <c r="I54" s="201"/>
    </row>
    <row r="55" spans="2:9">
      <c r="B55" s="606">
        <v>5</v>
      </c>
      <c r="C55" s="514" t="s">
        <v>1001</v>
      </c>
      <c r="D55" s="549"/>
      <c r="E55" s="560"/>
      <c r="F55" s="551"/>
      <c r="G55" s="544">
        <f t="shared" si="5"/>
        <v>0</v>
      </c>
      <c r="H55" s="629"/>
      <c r="I55" s="201"/>
    </row>
    <row r="56" spans="2:9">
      <c r="B56" s="628">
        <f t="shared" ref="B56:B65" si="7">B55+0.01</f>
        <v>5.01</v>
      </c>
      <c r="C56" s="558" t="s">
        <v>61</v>
      </c>
      <c r="D56" s="549">
        <v>6</v>
      </c>
      <c r="E56" s="559" t="s">
        <v>13</v>
      </c>
      <c r="F56" s="551"/>
      <c r="G56" s="544">
        <f t="shared" si="5"/>
        <v>0</v>
      </c>
      <c r="H56" s="629"/>
      <c r="I56" s="201"/>
    </row>
    <row r="57" spans="2:9">
      <c r="B57" s="628">
        <f t="shared" si="7"/>
        <v>5.0199999999999996</v>
      </c>
      <c r="C57" s="558" t="s">
        <v>810</v>
      </c>
      <c r="D57" s="549">
        <v>6</v>
      </c>
      <c r="E57" s="559" t="s">
        <v>13</v>
      </c>
      <c r="F57" s="551"/>
      <c r="G57" s="544">
        <f t="shared" si="5"/>
        <v>0</v>
      </c>
      <c r="H57" s="629"/>
      <c r="I57" s="201"/>
    </row>
    <row r="58" spans="2:9">
      <c r="B58" s="628">
        <f t="shared" si="7"/>
        <v>5.0299999999999994</v>
      </c>
      <c r="C58" s="558" t="s">
        <v>811</v>
      </c>
      <c r="D58" s="549">
        <v>6</v>
      </c>
      <c r="E58" s="559" t="s">
        <v>13</v>
      </c>
      <c r="F58" s="551"/>
      <c r="G58" s="544">
        <f t="shared" si="5"/>
        <v>0</v>
      </c>
      <c r="H58" s="629"/>
      <c r="I58" s="201"/>
    </row>
    <row r="59" spans="2:9">
      <c r="B59" s="628">
        <f t="shared" si="7"/>
        <v>5.0399999999999991</v>
      </c>
      <c r="C59" s="558" t="s">
        <v>57</v>
      </c>
      <c r="D59" s="549">
        <v>6</v>
      </c>
      <c r="E59" s="559" t="s">
        <v>13</v>
      </c>
      <c r="F59" s="551"/>
      <c r="G59" s="544">
        <f t="shared" si="5"/>
        <v>0</v>
      </c>
      <c r="H59" s="629"/>
      <c r="I59" s="201"/>
    </row>
    <row r="60" spans="2:9">
      <c r="B60" s="628">
        <f t="shared" si="7"/>
        <v>5.0499999999999989</v>
      </c>
      <c r="C60" s="558" t="s">
        <v>60</v>
      </c>
      <c r="D60" s="549">
        <v>18</v>
      </c>
      <c r="E60" s="559" t="s">
        <v>13</v>
      </c>
      <c r="F60" s="551"/>
      <c r="G60" s="544">
        <f t="shared" si="5"/>
        <v>0</v>
      </c>
      <c r="H60" s="629"/>
      <c r="I60" s="201"/>
    </row>
    <row r="61" spans="2:9">
      <c r="B61" s="628">
        <f t="shared" si="7"/>
        <v>5.0599999999999987</v>
      </c>
      <c r="C61" s="558" t="s">
        <v>812</v>
      </c>
      <c r="D61" s="549">
        <v>6</v>
      </c>
      <c r="E61" s="559" t="s">
        <v>13</v>
      </c>
      <c r="F61" s="551"/>
      <c r="G61" s="544">
        <f t="shared" si="5"/>
        <v>0</v>
      </c>
      <c r="H61" s="629"/>
      <c r="I61" s="201"/>
    </row>
    <row r="62" spans="2:9">
      <c r="B62" s="628">
        <f t="shared" si="7"/>
        <v>5.0699999999999985</v>
      </c>
      <c r="C62" s="558" t="s">
        <v>816</v>
      </c>
      <c r="D62" s="549">
        <v>6</v>
      </c>
      <c r="E62" s="559" t="s">
        <v>13</v>
      </c>
      <c r="F62" s="551"/>
      <c r="G62" s="544">
        <f t="shared" si="5"/>
        <v>0</v>
      </c>
      <c r="H62" s="629"/>
      <c r="I62" s="201"/>
    </row>
    <row r="63" spans="2:9">
      <c r="B63" s="628">
        <f t="shared" si="7"/>
        <v>5.0799999999999983</v>
      </c>
      <c r="C63" s="558" t="s">
        <v>814</v>
      </c>
      <c r="D63" s="549">
        <v>6</v>
      </c>
      <c r="E63" s="559" t="s">
        <v>13</v>
      </c>
      <c r="F63" s="551"/>
      <c r="G63" s="544">
        <f t="shared" si="5"/>
        <v>0</v>
      </c>
      <c r="H63" s="629"/>
      <c r="I63" s="201"/>
    </row>
    <row r="64" spans="2:9">
      <c r="B64" s="628">
        <f t="shared" si="7"/>
        <v>5.0899999999999981</v>
      </c>
      <c r="C64" s="558" t="s">
        <v>815</v>
      </c>
      <c r="D64" s="549">
        <v>6</v>
      </c>
      <c r="E64" s="559" t="s">
        <v>13</v>
      </c>
      <c r="F64" s="551"/>
      <c r="G64" s="544">
        <f t="shared" si="5"/>
        <v>0</v>
      </c>
      <c r="H64" s="629"/>
      <c r="I64" s="201"/>
    </row>
    <row r="65" spans="2:9">
      <c r="B65" s="628">
        <f t="shared" si="7"/>
        <v>5.0999999999999979</v>
      </c>
      <c r="C65" s="558" t="s">
        <v>58</v>
      </c>
      <c r="D65" s="549">
        <v>1</v>
      </c>
      <c r="E65" s="559" t="s">
        <v>28</v>
      </c>
      <c r="F65" s="551"/>
      <c r="G65" s="544">
        <f t="shared" si="5"/>
        <v>0</v>
      </c>
      <c r="H65" s="629"/>
      <c r="I65" s="201"/>
    </row>
    <row r="66" spans="2:9">
      <c r="B66" s="605"/>
      <c r="C66" s="558"/>
      <c r="D66" s="549"/>
      <c r="E66" s="559"/>
      <c r="F66" s="551"/>
      <c r="G66" s="544">
        <f t="shared" si="5"/>
        <v>0</v>
      </c>
      <c r="H66" s="629">
        <f>SUM(G56:G65)</f>
        <v>0</v>
      </c>
      <c r="I66" s="201"/>
    </row>
    <row r="67" spans="2:9">
      <c r="B67" s="606">
        <v>6</v>
      </c>
      <c r="C67" s="514" t="s">
        <v>1002</v>
      </c>
      <c r="D67" s="549"/>
      <c r="E67" s="561"/>
      <c r="F67" s="551"/>
      <c r="G67" s="544">
        <f t="shared" si="5"/>
        <v>0</v>
      </c>
      <c r="H67" s="629"/>
      <c r="I67" s="201"/>
    </row>
    <row r="68" spans="2:9">
      <c r="B68" s="628">
        <f t="shared" ref="B68:B77" si="8">B67+0.01</f>
        <v>6.01</v>
      </c>
      <c r="C68" s="558" t="s">
        <v>61</v>
      </c>
      <c r="D68" s="549">
        <v>1</v>
      </c>
      <c r="E68" s="559" t="s">
        <v>13</v>
      </c>
      <c r="F68" s="551"/>
      <c r="G68" s="544">
        <f t="shared" si="5"/>
        <v>0</v>
      </c>
      <c r="H68" s="629"/>
      <c r="I68" s="201"/>
    </row>
    <row r="69" spans="2:9">
      <c r="B69" s="628">
        <f t="shared" si="8"/>
        <v>6.02</v>
      </c>
      <c r="C69" s="558" t="s">
        <v>811</v>
      </c>
      <c r="D69" s="549">
        <v>1</v>
      </c>
      <c r="E69" s="559" t="s">
        <v>13</v>
      </c>
      <c r="F69" s="551"/>
      <c r="G69" s="544">
        <f t="shared" si="5"/>
        <v>0</v>
      </c>
      <c r="H69" s="629"/>
      <c r="I69" s="201"/>
    </row>
    <row r="70" spans="2:9">
      <c r="B70" s="628">
        <f t="shared" si="8"/>
        <v>6.0299999999999994</v>
      </c>
      <c r="C70" s="558" t="s">
        <v>810</v>
      </c>
      <c r="D70" s="549">
        <v>1</v>
      </c>
      <c r="E70" s="559" t="s">
        <v>13</v>
      </c>
      <c r="F70" s="551"/>
      <c r="G70" s="544">
        <f t="shared" si="5"/>
        <v>0</v>
      </c>
      <c r="H70" s="629"/>
      <c r="I70" s="201"/>
    </row>
    <row r="71" spans="2:9">
      <c r="B71" s="628">
        <f t="shared" si="8"/>
        <v>6.0399999999999991</v>
      </c>
      <c r="C71" s="558" t="s">
        <v>57</v>
      </c>
      <c r="D71" s="549">
        <v>1</v>
      </c>
      <c r="E71" s="559" t="s">
        <v>13</v>
      </c>
      <c r="F71" s="551"/>
      <c r="G71" s="544">
        <f t="shared" si="5"/>
        <v>0</v>
      </c>
      <c r="H71" s="629"/>
      <c r="I71" s="201"/>
    </row>
    <row r="72" spans="2:9">
      <c r="B72" s="628">
        <f t="shared" si="8"/>
        <v>6.0499999999999989</v>
      </c>
      <c r="C72" s="558" t="s">
        <v>60</v>
      </c>
      <c r="D72" s="549">
        <v>3</v>
      </c>
      <c r="E72" s="559" t="s">
        <v>13</v>
      </c>
      <c r="F72" s="551"/>
      <c r="G72" s="544">
        <f t="shared" si="5"/>
        <v>0</v>
      </c>
      <c r="H72" s="629"/>
      <c r="I72" s="201"/>
    </row>
    <row r="73" spans="2:9">
      <c r="B73" s="628">
        <f t="shared" si="8"/>
        <v>6.0599999999999987</v>
      </c>
      <c r="C73" s="558" t="s">
        <v>812</v>
      </c>
      <c r="D73" s="549">
        <v>1</v>
      </c>
      <c r="E73" s="559" t="s">
        <v>13</v>
      </c>
      <c r="F73" s="551"/>
      <c r="G73" s="544">
        <f t="shared" si="5"/>
        <v>0</v>
      </c>
      <c r="H73" s="629"/>
      <c r="I73" s="201"/>
    </row>
    <row r="74" spans="2:9">
      <c r="B74" s="628">
        <f t="shared" si="8"/>
        <v>6.0699999999999985</v>
      </c>
      <c r="C74" s="558" t="s">
        <v>816</v>
      </c>
      <c r="D74" s="549">
        <v>1</v>
      </c>
      <c r="E74" s="559" t="s">
        <v>13</v>
      </c>
      <c r="F74" s="551"/>
      <c r="G74" s="544">
        <f t="shared" si="5"/>
        <v>0</v>
      </c>
      <c r="H74" s="629"/>
      <c r="I74" s="201"/>
    </row>
    <row r="75" spans="2:9">
      <c r="B75" s="628">
        <f t="shared" si="8"/>
        <v>6.0799999999999983</v>
      </c>
      <c r="C75" s="558" t="s">
        <v>814</v>
      </c>
      <c r="D75" s="549">
        <v>1</v>
      </c>
      <c r="E75" s="559" t="s">
        <v>13</v>
      </c>
      <c r="F75" s="551"/>
      <c r="G75" s="544">
        <f t="shared" si="5"/>
        <v>0</v>
      </c>
      <c r="H75" s="629"/>
      <c r="I75" s="201"/>
    </row>
    <row r="76" spans="2:9">
      <c r="B76" s="628">
        <f t="shared" si="8"/>
        <v>6.0899999999999981</v>
      </c>
      <c r="C76" s="558" t="s">
        <v>815</v>
      </c>
      <c r="D76" s="549">
        <v>1</v>
      </c>
      <c r="E76" s="559" t="s">
        <v>13</v>
      </c>
      <c r="F76" s="551"/>
      <c r="G76" s="544">
        <f t="shared" si="5"/>
        <v>0</v>
      </c>
      <c r="H76" s="629"/>
      <c r="I76" s="201"/>
    </row>
    <row r="77" spans="2:9">
      <c r="B77" s="628">
        <f t="shared" si="8"/>
        <v>6.0999999999999979</v>
      </c>
      <c r="C77" s="558" t="s">
        <v>58</v>
      </c>
      <c r="D77" s="549">
        <v>1</v>
      </c>
      <c r="E77" s="559" t="s">
        <v>28</v>
      </c>
      <c r="F77" s="551"/>
      <c r="G77" s="544">
        <f t="shared" si="5"/>
        <v>0</v>
      </c>
      <c r="H77" s="629"/>
      <c r="I77" s="201"/>
    </row>
    <row r="78" spans="2:9">
      <c r="B78" s="605"/>
      <c r="C78" s="523"/>
      <c r="D78" s="549"/>
      <c r="E78" s="524"/>
      <c r="F78" s="551"/>
      <c r="G78" s="544">
        <f t="shared" si="5"/>
        <v>0</v>
      </c>
      <c r="H78" s="629">
        <f>SUM(G68:G77)</f>
        <v>0</v>
      </c>
      <c r="I78" s="201"/>
    </row>
    <row r="79" spans="2:9">
      <c r="B79" s="605"/>
      <c r="C79" s="562" t="s">
        <v>599</v>
      </c>
      <c r="D79" s="549"/>
      <c r="E79" s="559"/>
      <c r="F79" s="551"/>
      <c r="G79" s="544">
        <f t="shared" si="5"/>
        <v>0</v>
      </c>
      <c r="H79" s="629"/>
      <c r="I79" s="201"/>
    </row>
    <row r="80" spans="2:9">
      <c r="B80" s="606">
        <v>7</v>
      </c>
      <c r="C80" s="514" t="s">
        <v>1003</v>
      </c>
      <c r="D80" s="549"/>
      <c r="E80" s="543"/>
      <c r="F80" s="551"/>
      <c r="G80" s="544">
        <f t="shared" si="5"/>
        <v>0</v>
      </c>
      <c r="H80" s="629"/>
      <c r="I80" s="201"/>
    </row>
    <row r="81" spans="2:9">
      <c r="B81" s="628">
        <f t="shared" ref="B81:B86" si="9">B80+0.01</f>
        <v>7.01</v>
      </c>
      <c r="C81" s="558" t="s">
        <v>61</v>
      </c>
      <c r="D81" s="549">
        <v>1</v>
      </c>
      <c r="E81" s="559" t="s">
        <v>13</v>
      </c>
      <c r="F81" s="551"/>
      <c r="G81" s="544">
        <f t="shared" si="5"/>
        <v>0</v>
      </c>
      <c r="H81" s="629"/>
      <c r="I81" s="201"/>
    </row>
    <row r="82" spans="2:9">
      <c r="B82" s="628">
        <f t="shared" si="9"/>
        <v>7.02</v>
      </c>
      <c r="C82" s="558" t="s">
        <v>57</v>
      </c>
      <c r="D82" s="549">
        <v>1</v>
      </c>
      <c r="E82" s="559" t="s">
        <v>13</v>
      </c>
      <c r="F82" s="551"/>
      <c r="G82" s="544">
        <f t="shared" si="5"/>
        <v>0</v>
      </c>
      <c r="H82" s="629"/>
      <c r="I82" s="201"/>
    </row>
    <row r="83" spans="2:9">
      <c r="B83" s="628">
        <f t="shared" si="9"/>
        <v>7.0299999999999994</v>
      </c>
      <c r="C83" s="558" t="s">
        <v>60</v>
      </c>
      <c r="D83" s="549">
        <v>1</v>
      </c>
      <c r="E83" s="559" t="s">
        <v>13</v>
      </c>
      <c r="F83" s="551"/>
      <c r="G83" s="544">
        <f t="shared" si="5"/>
        <v>0</v>
      </c>
      <c r="H83" s="629"/>
      <c r="I83" s="201"/>
    </row>
    <row r="84" spans="2:9">
      <c r="B84" s="628">
        <f t="shared" si="9"/>
        <v>7.0399999999999991</v>
      </c>
      <c r="C84" s="558" t="s">
        <v>812</v>
      </c>
      <c r="D84" s="549">
        <v>1</v>
      </c>
      <c r="E84" s="559" t="s">
        <v>13</v>
      </c>
      <c r="F84" s="551"/>
      <c r="G84" s="544">
        <f t="shared" si="5"/>
        <v>0</v>
      </c>
      <c r="H84" s="629"/>
      <c r="I84" s="201"/>
    </row>
    <row r="85" spans="2:9">
      <c r="B85" s="628">
        <f t="shared" si="9"/>
        <v>7.0499999999999989</v>
      </c>
      <c r="C85" s="558" t="s">
        <v>815</v>
      </c>
      <c r="D85" s="549">
        <v>1</v>
      </c>
      <c r="E85" s="559" t="s">
        <v>13</v>
      </c>
      <c r="F85" s="551"/>
      <c r="G85" s="544">
        <f t="shared" si="5"/>
        <v>0</v>
      </c>
      <c r="H85" s="629"/>
      <c r="I85" s="201"/>
    </row>
    <row r="86" spans="2:9">
      <c r="B86" s="628">
        <f t="shared" si="9"/>
        <v>7.0599999999999987</v>
      </c>
      <c r="C86" s="558" t="s">
        <v>58</v>
      </c>
      <c r="D86" s="549">
        <v>1</v>
      </c>
      <c r="E86" s="559" t="s">
        <v>28</v>
      </c>
      <c r="F86" s="551"/>
      <c r="G86" s="544">
        <f t="shared" si="5"/>
        <v>0</v>
      </c>
      <c r="H86" s="629"/>
      <c r="I86" s="201"/>
    </row>
    <row r="87" spans="2:9">
      <c r="B87" s="605"/>
      <c r="C87" s="558"/>
      <c r="D87" s="549"/>
      <c r="E87" s="559"/>
      <c r="F87" s="551"/>
      <c r="G87" s="544">
        <f t="shared" si="5"/>
        <v>0</v>
      </c>
      <c r="H87" s="629">
        <f>SUM(G81:G87)</f>
        <v>0</v>
      </c>
      <c r="I87" s="201"/>
    </row>
    <row r="88" spans="2:9">
      <c r="B88" s="605"/>
      <c r="C88" s="541" t="s">
        <v>817</v>
      </c>
      <c r="D88" s="549"/>
      <c r="E88" s="524"/>
      <c r="F88" s="551"/>
      <c r="G88" s="544">
        <f t="shared" si="5"/>
        <v>0</v>
      </c>
      <c r="H88" s="629"/>
      <c r="I88" s="201"/>
    </row>
    <row r="89" spans="2:9">
      <c r="B89" s="606">
        <v>8</v>
      </c>
      <c r="C89" s="514" t="s">
        <v>1004</v>
      </c>
      <c r="D89" s="549"/>
      <c r="E89" s="524"/>
      <c r="F89" s="551"/>
      <c r="G89" s="544">
        <f t="shared" si="5"/>
        <v>0</v>
      </c>
      <c r="H89" s="629"/>
      <c r="I89" s="201"/>
    </row>
    <row r="90" spans="2:9">
      <c r="B90" s="628">
        <f t="shared" ref="B90:B99" si="10">B89+0.01</f>
        <v>8.01</v>
      </c>
      <c r="C90" s="558" t="s">
        <v>61</v>
      </c>
      <c r="D90" s="549">
        <v>24</v>
      </c>
      <c r="E90" s="559" t="s">
        <v>13</v>
      </c>
      <c r="F90" s="551"/>
      <c r="G90" s="544">
        <f t="shared" si="5"/>
        <v>0</v>
      </c>
      <c r="H90" s="629"/>
      <c r="I90" s="201"/>
    </row>
    <row r="91" spans="2:9">
      <c r="B91" s="628">
        <f t="shared" si="10"/>
        <v>8.02</v>
      </c>
      <c r="C91" s="558" t="s">
        <v>810</v>
      </c>
      <c r="D91" s="549">
        <v>24</v>
      </c>
      <c r="E91" s="559" t="s">
        <v>13</v>
      </c>
      <c r="F91" s="551"/>
      <c r="G91" s="544">
        <f t="shared" si="5"/>
        <v>0</v>
      </c>
      <c r="H91" s="629"/>
      <c r="I91" s="201"/>
    </row>
    <row r="92" spans="2:9">
      <c r="B92" s="628">
        <f t="shared" si="10"/>
        <v>8.0299999999999994</v>
      </c>
      <c r="C92" s="558" t="s">
        <v>811</v>
      </c>
      <c r="D92" s="549">
        <v>24</v>
      </c>
      <c r="E92" s="559" t="s">
        <v>13</v>
      </c>
      <c r="F92" s="551"/>
      <c r="G92" s="544">
        <f t="shared" si="5"/>
        <v>0</v>
      </c>
      <c r="H92" s="629"/>
      <c r="I92" s="201"/>
    </row>
    <row r="93" spans="2:9">
      <c r="B93" s="628">
        <f t="shared" si="10"/>
        <v>8.0399999999999991</v>
      </c>
      <c r="C93" s="558" t="s">
        <v>57</v>
      </c>
      <c r="D93" s="549">
        <v>24</v>
      </c>
      <c r="E93" s="559" t="s">
        <v>13</v>
      </c>
      <c r="F93" s="551"/>
      <c r="G93" s="544">
        <f t="shared" si="5"/>
        <v>0</v>
      </c>
      <c r="H93" s="629"/>
      <c r="I93" s="201"/>
    </row>
    <row r="94" spans="2:9">
      <c r="B94" s="628">
        <f t="shared" si="10"/>
        <v>8.0499999999999989</v>
      </c>
      <c r="C94" s="558" t="s">
        <v>60</v>
      </c>
      <c r="D94" s="549">
        <v>72</v>
      </c>
      <c r="E94" s="559" t="s">
        <v>13</v>
      </c>
      <c r="F94" s="551"/>
      <c r="G94" s="544">
        <f t="shared" si="5"/>
        <v>0</v>
      </c>
      <c r="H94" s="629"/>
      <c r="I94" s="201"/>
    </row>
    <row r="95" spans="2:9">
      <c r="B95" s="628">
        <f t="shared" si="10"/>
        <v>8.0599999999999987</v>
      </c>
      <c r="C95" s="558" t="s">
        <v>812</v>
      </c>
      <c r="D95" s="549">
        <v>24</v>
      </c>
      <c r="E95" s="559" t="s">
        <v>13</v>
      </c>
      <c r="F95" s="551"/>
      <c r="G95" s="544">
        <f t="shared" si="5"/>
        <v>0</v>
      </c>
      <c r="H95" s="629"/>
      <c r="I95" s="201"/>
    </row>
    <row r="96" spans="2:9">
      <c r="B96" s="628">
        <f t="shared" si="10"/>
        <v>8.0699999999999985</v>
      </c>
      <c r="C96" s="558" t="s">
        <v>813</v>
      </c>
      <c r="D96" s="549">
        <v>24</v>
      </c>
      <c r="E96" s="559" t="s">
        <v>13</v>
      </c>
      <c r="F96" s="551"/>
      <c r="G96" s="544">
        <f t="shared" ref="G96:G159" si="11">ROUND(D96*F96,2)</f>
        <v>0</v>
      </c>
      <c r="H96" s="629"/>
      <c r="I96" s="201"/>
    </row>
    <row r="97" spans="2:9">
      <c r="B97" s="628">
        <f t="shared" si="10"/>
        <v>8.0799999999999983</v>
      </c>
      <c r="C97" s="558" t="s">
        <v>814</v>
      </c>
      <c r="D97" s="549">
        <v>24</v>
      </c>
      <c r="E97" s="559" t="s">
        <v>13</v>
      </c>
      <c r="F97" s="551"/>
      <c r="G97" s="544">
        <f t="shared" si="11"/>
        <v>0</v>
      </c>
      <c r="H97" s="629"/>
      <c r="I97" s="201"/>
    </row>
    <row r="98" spans="2:9">
      <c r="B98" s="628">
        <f t="shared" si="10"/>
        <v>8.0899999999999981</v>
      </c>
      <c r="C98" s="558" t="s">
        <v>815</v>
      </c>
      <c r="D98" s="549">
        <v>24</v>
      </c>
      <c r="E98" s="559" t="s">
        <v>13</v>
      </c>
      <c r="F98" s="551"/>
      <c r="G98" s="544">
        <f t="shared" si="11"/>
        <v>0</v>
      </c>
      <c r="H98" s="629"/>
      <c r="I98" s="201"/>
    </row>
    <row r="99" spans="2:9">
      <c r="B99" s="628">
        <f t="shared" si="10"/>
        <v>8.0999999999999979</v>
      </c>
      <c r="C99" s="558" t="s">
        <v>58</v>
      </c>
      <c r="D99" s="549">
        <v>1</v>
      </c>
      <c r="E99" s="559" t="s">
        <v>28</v>
      </c>
      <c r="F99" s="551"/>
      <c r="G99" s="544">
        <f t="shared" si="11"/>
        <v>0</v>
      </c>
      <c r="H99" s="629"/>
      <c r="I99" s="201"/>
    </row>
    <row r="100" spans="2:9">
      <c r="B100" s="605"/>
      <c r="C100" s="523"/>
      <c r="D100" s="549"/>
      <c r="E100" s="524"/>
      <c r="F100" s="551"/>
      <c r="G100" s="544">
        <f t="shared" si="11"/>
        <v>0</v>
      </c>
      <c r="H100" s="629">
        <f>SUM(G90:G99)</f>
        <v>0</v>
      </c>
      <c r="I100" s="201"/>
    </row>
    <row r="101" spans="2:9" ht="37.5">
      <c r="B101" s="606">
        <v>9</v>
      </c>
      <c r="C101" s="514" t="s">
        <v>1005</v>
      </c>
      <c r="D101" s="549"/>
      <c r="E101" s="524"/>
      <c r="F101" s="551"/>
      <c r="G101" s="544">
        <f t="shared" si="11"/>
        <v>0</v>
      </c>
      <c r="H101" s="629"/>
      <c r="I101" s="201"/>
    </row>
    <row r="102" spans="2:9">
      <c r="B102" s="628">
        <f t="shared" ref="B102:B111" si="12">B101+0.01</f>
        <v>9.01</v>
      </c>
      <c r="C102" s="558" t="s">
        <v>61</v>
      </c>
      <c r="D102" s="549">
        <v>4</v>
      </c>
      <c r="E102" s="559" t="s">
        <v>13</v>
      </c>
      <c r="F102" s="551"/>
      <c r="G102" s="544">
        <f t="shared" si="11"/>
        <v>0</v>
      </c>
      <c r="H102" s="629"/>
      <c r="I102" s="201"/>
    </row>
    <row r="103" spans="2:9">
      <c r="B103" s="628">
        <f t="shared" si="12"/>
        <v>9.02</v>
      </c>
      <c r="C103" s="558" t="s">
        <v>810</v>
      </c>
      <c r="D103" s="549">
        <v>4</v>
      </c>
      <c r="E103" s="559" t="s">
        <v>13</v>
      </c>
      <c r="F103" s="551"/>
      <c r="G103" s="544">
        <f t="shared" si="11"/>
        <v>0</v>
      </c>
      <c r="H103" s="629"/>
      <c r="I103" s="201"/>
    </row>
    <row r="104" spans="2:9">
      <c r="B104" s="628">
        <f t="shared" si="12"/>
        <v>9.0299999999999994</v>
      </c>
      <c r="C104" s="558" t="s">
        <v>811</v>
      </c>
      <c r="D104" s="549">
        <v>4</v>
      </c>
      <c r="E104" s="559" t="s">
        <v>13</v>
      </c>
      <c r="F104" s="551"/>
      <c r="G104" s="544">
        <f t="shared" si="11"/>
        <v>0</v>
      </c>
      <c r="H104" s="629"/>
      <c r="I104" s="201"/>
    </row>
    <row r="105" spans="2:9">
      <c r="B105" s="628">
        <f t="shared" si="12"/>
        <v>9.0399999999999991</v>
      </c>
      <c r="C105" s="558" t="s">
        <v>57</v>
      </c>
      <c r="D105" s="549">
        <v>4</v>
      </c>
      <c r="E105" s="559" t="s">
        <v>13</v>
      </c>
      <c r="F105" s="551"/>
      <c r="G105" s="544">
        <f t="shared" si="11"/>
        <v>0</v>
      </c>
      <c r="H105" s="629"/>
      <c r="I105" s="201"/>
    </row>
    <row r="106" spans="2:9">
      <c r="B106" s="628">
        <f t="shared" si="12"/>
        <v>9.0499999999999989</v>
      </c>
      <c r="C106" s="558" t="s">
        <v>60</v>
      </c>
      <c r="D106" s="549">
        <v>12</v>
      </c>
      <c r="E106" s="559" t="s">
        <v>13</v>
      </c>
      <c r="F106" s="551"/>
      <c r="G106" s="544">
        <f t="shared" si="11"/>
        <v>0</v>
      </c>
      <c r="H106" s="629"/>
      <c r="I106" s="201"/>
    </row>
    <row r="107" spans="2:9">
      <c r="B107" s="628">
        <f t="shared" si="12"/>
        <v>9.0599999999999987</v>
      </c>
      <c r="C107" s="558" t="s">
        <v>812</v>
      </c>
      <c r="D107" s="549">
        <v>4</v>
      </c>
      <c r="E107" s="559" t="s">
        <v>13</v>
      </c>
      <c r="F107" s="551"/>
      <c r="G107" s="544">
        <f t="shared" si="11"/>
        <v>0</v>
      </c>
      <c r="H107" s="629"/>
      <c r="I107" s="201"/>
    </row>
    <row r="108" spans="2:9">
      <c r="B108" s="628">
        <f t="shared" si="12"/>
        <v>9.0699999999999985</v>
      </c>
      <c r="C108" s="558" t="s">
        <v>813</v>
      </c>
      <c r="D108" s="549">
        <v>4</v>
      </c>
      <c r="E108" s="559" t="s">
        <v>13</v>
      </c>
      <c r="F108" s="551"/>
      <c r="G108" s="544">
        <f t="shared" si="11"/>
        <v>0</v>
      </c>
      <c r="H108" s="629"/>
      <c r="I108" s="201"/>
    </row>
    <row r="109" spans="2:9">
      <c r="B109" s="628">
        <f t="shared" si="12"/>
        <v>9.0799999999999983</v>
      </c>
      <c r="C109" s="558" t="s">
        <v>814</v>
      </c>
      <c r="D109" s="549">
        <v>4</v>
      </c>
      <c r="E109" s="559" t="s">
        <v>13</v>
      </c>
      <c r="F109" s="551"/>
      <c r="G109" s="544">
        <f t="shared" si="11"/>
        <v>0</v>
      </c>
      <c r="H109" s="629"/>
      <c r="I109" s="201"/>
    </row>
    <row r="110" spans="2:9">
      <c r="B110" s="628">
        <f t="shared" si="12"/>
        <v>9.0899999999999981</v>
      </c>
      <c r="C110" s="558" t="s">
        <v>815</v>
      </c>
      <c r="D110" s="549">
        <v>4</v>
      </c>
      <c r="E110" s="559" t="s">
        <v>13</v>
      </c>
      <c r="F110" s="551"/>
      <c r="G110" s="544">
        <f t="shared" si="11"/>
        <v>0</v>
      </c>
      <c r="H110" s="629"/>
      <c r="I110" s="201"/>
    </row>
    <row r="111" spans="2:9">
      <c r="B111" s="628">
        <f t="shared" si="12"/>
        <v>9.0999999999999979</v>
      </c>
      <c r="C111" s="558" t="s">
        <v>58</v>
      </c>
      <c r="D111" s="549">
        <v>1</v>
      </c>
      <c r="E111" s="559" t="s">
        <v>28</v>
      </c>
      <c r="F111" s="551"/>
      <c r="G111" s="544">
        <f t="shared" si="11"/>
        <v>0</v>
      </c>
      <c r="H111" s="629"/>
      <c r="I111" s="201"/>
    </row>
    <row r="112" spans="2:9">
      <c r="B112" s="605"/>
      <c r="C112" s="523"/>
      <c r="D112" s="549"/>
      <c r="E112" s="524"/>
      <c r="F112" s="551"/>
      <c r="G112" s="544">
        <f t="shared" si="11"/>
        <v>0</v>
      </c>
      <c r="H112" s="629">
        <f>SUM(G102:G111)</f>
        <v>0</v>
      </c>
      <c r="I112" s="201"/>
    </row>
    <row r="113" spans="2:9">
      <c r="B113" s="605"/>
      <c r="C113" s="541" t="s">
        <v>565</v>
      </c>
      <c r="D113" s="549"/>
      <c r="E113" s="524"/>
      <c r="F113" s="551"/>
      <c r="G113" s="544">
        <f t="shared" si="11"/>
        <v>0</v>
      </c>
      <c r="H113" s="629"/>
      <c r="I113" s="201"/>
    </row>
    <row r="114" spans="2:9">
      <c r="B114" s="606">
        <v>10</v>
      </c>
      <c r="C114" s="514" t="s">
        <v>952</v>
      </c>
      <c r="D114" s="549"/>
      <c r="E114" s="524"/>
      <c r="F114" s="551"/>
      <c r="G114" s="544">
        <f t="shared" si="11"/>
        <v>0</v>
      </c>
      <c r="H114" s="629"/>
      <c r="I114" s="201"/>
    </row>
    <row r="115" spans="2:9">
      <c r="B115" s="628">
        <f t="shared" ref="B115:B128" si="13">B114+0.01</f>
        <v>10.01</v>
      </c>
      <c r="C115" s="558" t="s">
        <v>818</v>
      </c>
      <c r="D115" s="549">
        <v>4</v>
      </c>
      <c r="E115" s="559" t="s">
        <v>13</v>
      </c>
      <c r="F115" s="551"/>
      <c r="G115" s="544">
        <f t="shared" si="11"/>
        <v>0</v>
      </c>
      <c r="H115" s="629"/>
      <c r="I115" s="201"/>
    </row>
    <row r="116" spans="2:9">
      <c r="B116" s="628">
        <f t="shared" si="13"/>
        <v>10.02</v>
      </c>
      <c r="C116" s="558" t="s">
        <v>819</v>
      </c>
      <c r="D116" s="549">
        <v>4</v>
      </c>
      <c r="E116" s="559" t="s">
        <v>13</v>
      </c>
      <c r="F116" s="551"/>
      <c r="G116" s="544">
        <f t="shared" si="11"/>
        <v>0</v>
      </c>
      <c r="H116" s="629"/>
      <c r="I116" s="201"/>
    </row>
    <row r="117" spans="2:9">
      <c r="B117" s="628">
        <f t="shared" si="13"/>
        <v>10.029999999999999</v>
      </c>
      <c r="C117" s="558" t="s">
        <v>820</v>
      </c>
      <c r="D117" s="549">
        <v>4</v>
      </c>
      <c r="E117" s="559" t="s">
        <v>13</v>
      </c>
      <c r="F117" s="551"/>
      <c r="G117" s="544">
        <f t="shared" si="11"/>
        <v>0</v>
      </c>
      <c r="H117" s="629"/>
      <c r="I117" s="201"/>
    </row>
    <row r="118" spans="2:9">
      <c r="B118" s="628">
        <f t="shared" si="13"/>
        <v>10.039999999999999</v>
      </c>
      <c r="C118" s="558" t="s">
        <v>61</v>
      </c>
      <c r="D118" s="549">
        <v>2</v>
      </c>
      <c r="E118" s="559" t="s">
        <v>13</v>
      </c>
      <c r="F118" s="551"/>
      <c r="G118" s="544">
        <f t="shared" si="11"/>
        <v>0</v>
      </c>
      <c r="H118" s="629"/>
      <c r="I118" s="201"/>
    </row>
    <row r="119" spans="2:9">
      <c r="B119" s="628">
        <f t="shared" si="13"/>
        <v>10.049999999999999</v>
      </c>
      <c r="C119" s="558" t="s">
        <v>810</v>
      </c>
      <c r="D119" s="549">
        <v>2</v>
      </c>
      <c r="E119" s="559" t="s">
        <v>13</v>
      </c>
      <c r="F119" s="551"/>
      <c r="G119" s="544">
        <f t="shared" si="11"/>
        <v>0</v>
      </c>
      <c r="H119" s="629"/>
      <c r="I119" s="201"/>
    </row>
    <row r="120" spans="2:9">
      <c r="B120" s="628">
        <f t="shared" si="13"/>
        <v>10.059999999999999</v>
      </c>
      <c r="C120" s="558" t="s">
        <v>811</v>
      </c>
      <c r="D120" s="549">
        <v>2</v>
      </c>
      <c r="E120" s="559" t="s">
        <v>13</v>
      </c>
      <c r="F120" s="551"/>
      <c r="G120" s="544">
        <f t="shared" si="11"/>
        <v>0</v>
      </c>
      <c r="H120" s="629"/>
      <c r="I120" s="201"/>
    </row>
    <row r="121" spans="2:9">
      <c r="B121" s="628">
        <f t="shared" si="13"/>
        <v>10.069999999999999</v>
      </c>
      <c r="C121" s="558" t="s">
        <v>821</v>
      </c>
      <c r="D121" s="549">
        <v>2</v>
      </c>
      <c r="E121" s="559" t="s">
        <v>13</v>
      </c>
      <c r="F121" s="551"/>
      <c r="G121" s="544">
        <f t="shared" si="11"/>
        <v>0</v>
      </c>
      <c r="H121" s="629"/>
      <c r="I121" s="201"/>
    </row>
    <row r="122" spans="2:9">
      <c r="B122" s="628">
        <f t="shared" si="13"/>
        <v>10.079999999999998</v>
      </c>
      <c r="C122" s="558" t="s">
        <v>57</v>
      </c>
      <c r="D122" s="549">
        <v>4</v>
      </c>
      <c r="E122" s="559" t="s">
        <v>13</v>
      </c>
      <c r="F122" s="551"/>
      <c r="G122" s="544">
        <f t="shared" si="11"/>
        <v>0</v>
      </c>
      <c r="H122" s="629"/>
      <c r="I122" s="201"/>
    </row>
    <row r="123" spans="2:9">
      <c r="B123" s="628">
        <f t="shared" si="13"/>
        <v>10.089999999999998</v>
      </c>
      <c r="C123" s="558" t="s">
        <v>60</v>
      </c>
      <c r="D123" s="549">
        <v>18</v>
      </c>
      <c r="E123" s="559" t="s">
        <v>13</v>
      </c>
      <c r="F123" s="551"/>
      <c r="G123" s="544">
        <f t="shared" si="11"/>
        <v>0</v>
      </c>
      <c r="H123" s="629"/>
      <c r="I123" s="201"/>
    </row>
    <row r="124" spans="2:9">
      <c r="B124" s="628">
        <f t="shared" si="13"/>
        <v>10.099999999999998</v>
      </c>
      <c r="C124" s="558" t="s">
        <v>812</v>
      </c>
      <c r="D124" s="549">
        <v>4</v>
      </c>
      <c r="E124" s="559" t="s">
        <v>13</v>
      </c>
      <c r="F124" s="551"/>
      <c r="G124" s="544">
        <f t="shared" si="11"/>
        <v>0</v>
      </c>
      <c r="H124" s="629"/>
      <c r="I124" s="201"/>
    </row>
    <row r="125" spans="2:9">
      <c r="B125" s="628">
        <f t="shared" si="13"/>
        <v>10.109999999999998</v>
      </c>
      <c r="C125" s="558" t="s">
        <v>813</v>
      </c>
      <c r="D125" s="549">
        <v>4</v>
      </c>
      <c r="E125" s="559" t="s">
        <v>13</v>
      </c>
      <c r="F125" s="551"/>
      <c r="G125" s="544">
        <f t="shared" si="11"/>
        <v>0</v>
      </c>
      <c r="H125" s="629"/>
      <c r="I125" s="201"/>
    </row>
    <row r="126" spans="2:9">
      <c r="B126" s="628">
        <f t="shared" si="13"/>
        <v>10.119999999999997</v>
      </c>
      <c r="C126" s="558" t="s">
        <v>814</v>
      </c>
      <c r="D126" s="549">
        <v>4</v>
      </c>
      <c r="E126" s="559" t="s">
        <v>13</v>
      </c>
      <c r="F126" s="551"/>
      <c r="G126" s="544">
        <f t="shared" si="11"/>
        <v>0</v>
      </c>
      <c r="H126" s="629"/>
      <c r="I126" s="201"/>
    </row>
    <row r="127" spans="2:9">
      <c r="B127" s="628">
        <f t="shared" si="13"/>
        <v>10.129999999999997</v>
      </c>
      <c r="C127" s="558" t="s">
        <v>815</v>
      </c>
      <c r="D127" s="549">
        <v>4</v>
      </c>
      <c r="E127" s="559" t="s">
        <v>13</v>
      </c>
      <c r="F127" s="551"/>
      <c r="G127" s="544">
        <f t="shared" si="11"/>
        <v>0</v>
      </c>
      <c r="H127" s="629"/>
      <c r="I127" s="201"/>
    </row>
    <row r="128" spans="2:9">
      <c r="B128" s="628">
        <f t="shared" si="13"/>
        <v>10.139999999999997</v>
      </c>
      <c r="C128" s="558" t="s">
        <v>58</v>
      </c>
      <c r="D128" s="549">
        <v>1</v>
      </c>
      <c r="E128" s="559" t="s">
        <v>28</v>
      </c>
      <c r="F128" s="551"/>
      <c r="G128" s="544">
        <f t="shared" si="11"/>
        <v>0</v>
      </c>
      <c r="H128" s="629"/>
      <c r="I128" s="201"/>
    </row>
    <row r="129" spans="2:9">
      <c r="B129" s="605"/>
      <c r="C129" s="558"/>
      <c r="D129" s="549"/>
      <c r="E129" s="559"/>
      <c r="F129" s="551"/>
      <c r="G129" s="544">
        <f t="shared" si="11"/>
        <v>0</v>
      </c>
      <c r="H129" s="629">
        <f>SUM(G115:G128)</f>
        <v>0</v>
      </c>
      <c r="I129" s="201"/>
    </row>
    <row r="130" spans="2:9">
      <c r="B130" s="606">
        <v>11</v>
      </c>
      <c r="C130" s="514" t="s">
        <v>1006</v>
      </c>
      <c r="D130" s="549"/>
      <c r="E130" s="524"/>
      <c r="F130" s="551"/>
      <c r="G130" s="544">
        <f t="shared" si="11"/>
        <v>0</v>
      </c>
      <c r="H130" s="629"/>
      <c r="I130" s="201"/>
    </row>
    <row r="131" spans="2:9">
      <c r="B131" s="628">
        <f t="shared" ref="B131:B140" si="14">B130+0.01</f>
        <v>11.01</v>
      </c>
      <c r="C131" s="558" t="s">
        <v>61</v>
      </c>
      <c r="D131" s="549">
        <v>1</v>
      </c>
      <c r="E131" s="559" t="s">
        <v>13</v>
      </c>
      <c r="F131" s="551"/>
      <c r="G131" s="544">
        <f t="shared" si="11"/>
        <v>0</v>
      </c>
      <c r="H131" s="629"/>
      <c r="I131" s="201"/>
    </row>
    <row r="132" spans="2:9">
      <c r="B132" s="628">
        <f t="shared" si="14"/>
        <v>11.02</v>
      </c>
      <c r="C132" s="558" t="s">
        <v>810</v>
      </c>
      <c r="D132" s="549">
        <v>1</v>
      </c>
      <c r="E132" s="559" t="s">
        <v>13</v>
      </c>
      <c r="F132" s="551"/>
      <c r="G132" s="544">
        <f t="shared" si="11"/>
        <v>0</v>
      </c>
      <c r="H132" s="629"/>
      <c r="I132" s="201"/>
    </row>
    <row r="133" spans="2:9">
      <c r="B133" s="628">
        <f t="shared" si="14"/>
        <v>11.03</v>
      </c>
      <c r="C133" s="558" t="s">
        <v>811</v>
      </c>
      <c r="D133" s="549">
        <v>1</v>
      </c>
      <c r="E133" s="559" t="s">
        <v>13</v>
      </c>
      <c r="F133" s="551"/>
      <c r="G133" s="544">
        <f t="shared" si="11"/>
        <v>0</v>
      </c>
      <c r="H133" s="629"/>
      <c r="I133" s="201"/>
    </row>
    <row r="134" spans="2:9">
      <c r="B134" s="628">
        <f t="shared" si="14"/>
        <v>11.04</v>
      </c>
      <c r="C134" s="558" t="s">
        <v>57</v>
      </c>
      <c r="D134" s="549">
        <v>1</v>
      </c>
      <c r="E134" s="559" t="s">
        <v>13</v>
      </c>
      <c r="F134" s="551"/>
      <c r="G134" s="544">
        <f t="shared" si="11"/>
        <v>0</v>
      </c>
      <c r="H134" s="629"/>
      <c r="I134" s="201"/>
    </row>
    <row r="135" spans="2:9">
      <c r="B135" s="628">
        <f t="shared" si="14"/>
        <v>11.049999999999999</v>
      </c>
      <c r="C135" s="558" t="s">
        <v>60</v>
      </c>
      <c r="D135" s="549">
        <v>3</v>
      </c>
      <c r="E135" s="559" t="s">
        <v>13</v>
      </c>
      <c r="F135" s="551"/>
      <c r="G135" s="544">
        <f t="shared" si="11"/>
        <v>0</v>
      </c>
      <c r="H135" s="629"/>
      <c r="I135" s="201"/>
    </row>
    <row r="136" spans="2:9">
      <c r="B136" s="628">
        <f t="shared" si="14"/>
        <v>11.059999999999999</v>
      </c>
      <c r="C136" s="558" t="s">
        <v>812</v>
      </c>
      <c r="D136" s="549">
        <v>1</v>
      </c>
      <c r="E136" s="559" t="s">
        <v>13</v>
      </c>
      <c r="F136" s="551"/>
      <c r="G136" s="544">
        <f t="shared" si="11"/>
        <v>0</v>
      </c>
      <c r="H136" s="629"/>
      <c r="I136" s="201"/>
    </row>
    <row r="137" spans="2:9">
      <c r="B137" s="628">
        <f t="shared" si="14"/>
        <v>11.069999999999999</v>
      </c>
      <c r="C137" s="558" t="s">
        <v>813</v>
      </c>
      <c r="D137" s="549">
        <v>1</v>
      </c>
      <c r="E137" s="559" t="s">
        <v>13</v>
      </c>
      <c r="F137" s="551"/>
      <c r="G137" s="544">
        <f t="shared" si="11"/>
        <v>0</v>
      </c>
      <c r="H137" s="629"/>
      <c r="I137" s="201"/>
    </row>
    <row r="138" spans="2:9">
      <c r="B138" s="628">
        <f t="shared" si="14"/>
        <v>11.079999999999998</v>
      </c>
      <c r="C138" s="558" t="s">
        <v>814</v>
      </c>
      <c r="D138" s="549">
        <v>1</v>
      </c>
      <c r="E138" s="559" t="s">
        <v>13</v>
      </c>
      <c r="F138" s="551"/>
      <c r="G138" s="544">
        <f t="shared" si="11"/>
        <v>0</v>
      </c>
      <c r="H138" s="629"/>
      <c r="I138" s="201"/>
    </row>
    <row r="139" spans="2:9">
      <c r="B139" s="628">
        <f t="shared" si="14"/>
        <v>11.089999999999998</v>
      </c>
      <c r="C139" s="558" t="s">
        <v>815</v>
      </c>
      <c r="D139" s="549">
        <v>1</v>
      </c>
      <c r="E139" s="559" t="s">
        <v>13</v>
      </c>
      <c r="F139" s="551"/>
      <c r="G139" s="544">
        <f t="shared" si="11"/>
        <v>0</v>
      </c>
      <c r="H139" s="629"/>
      <c r="I139" s="201"/>
    </row>
    <row r="140" spans="2:9">
      <c r="B140" s="628">
        <f t="shared" si="14"/>
        <v>11.099999999999998</v>
      </c>
      <c r="C140" s="558" t="s">
        <v>58</v>
      </c>
      <c r="D140" s="549">
        <v>1</v>
      </c>
      <c r="E140" s="559" t="s">
        <v>28</v>
      </c>
      <c r="F140" s="551"/>
      <c r="G140" s="544">
        <f t="shared" si="11"/>
        <v>0</v>
      </c>
      <c r="H140" s="629"/>
      <c r="I140" s="201"/>
    </row>
    <row r="141" spans="2:9">
      <c r="B141" s="605"/>
      <c r="C141" s="558"/>
      <c r="D141" s="549"/>
      <c r="E141" s="559"/>
      <c r="F141" s="551"/>
      <c r="G141" s="544">
        <f t="shared" si="11"/>
        <v>0</v>
      </c>
      <c r="H141" s="629">
        <f>SUM(G131:G140)</f>
        <v>0</v>
      </c>
      <c r="I141" s="201"/>
    </row>
    <row r="142" spans="2:9">
      <c r="B142" s="606">
        <v>12</v>
      </c>
      <c r="C142" s="514" t="s">
        <v>1007</v>
      </c>
      <c r="D142" s="549"/>
      <c r="E142" s="524"/>
      <c r="F142" s="551"/>
      <c r="G142" s="544">
        <f t="shared" si="11"/>
        <v>0</v>
      </c>
      <c r="H142" s="629"/>
      <c r="I142" s="201"/>
    </row>
    <row r="143" spans="2:9">
      <c r="B143" s="628">
        <f t="shared" ref="B143:B152" si="15">B142+0.01</f>
        <v>12.01</v>
      </c>
      <c r="C143" s="558" t="s">
        <v>61</v>
      </c>
      <c r="D143" s="549">
        <v>2</v>
      </c>
      <c r="E143" s="559" t="s">
        <v>13</v>
      </c>
      <c r="F143" s="551"/>
      <c r="G143" s="544">
        <f t="shared" si="11"/>
        <v>0</v>
      </c>
      <c r="H143" s="629"/>
      <c r="I143" s="201"/>
    </row>
    <row r="144" spans="2:9">
      <c r="B144" s="628">
        <f t="shared" si="15"/>
        <v>12.02</v>
      </c>
      <c r="C144" s="558" t="s">
        <v>810</v>
      </c>
      <c r="D144" s="549">
        <v>2</v>
      </c>
      <c r="E144" s="559" t="s">
        <v>13</v>
      </c>
      <c r="F144" s="551"/>
      <c r="G144" s="544">
        <f t="shared" si="11"/>
        <v>0</v>
      </c>
      <c r="H144" s="629"/>
      <c r="I144" s="201"/>
    </row>
    <row r="145" spans="2:9">
      <c r="B145" s="628">
        <f t="shared" si="15"/>
        <v>12.03</v>
      </c>
      <c r="C145" s="558" t="s">
        <v>811</v>
      </c>
      <c r="D145" s="549">
        <v>2</v>
      </c>
      <c r="E145" s="559" t="s">
        <v>13</v>
      </c>
      <c r="F145" s="551"/>
      <c r="G145" s="544">
        <f t="shared" si="11"/>
        <v>0</v>
      </c>
      <c r="H145" s="629"/>
      <c r="I145" s="201"/>
    </row>
    <row r="146" spans="2:9">
      <c r="B146" s="628">
        <f t="shared" si="15"/>
        <v>12.04</v>
      </c>
      <c r="C146" s="558" t="s">
        <v>57</v>
      </c>
      <c r="D146" s="549">
        <v>2</v>
      </c>
      <c r="E146" s="559" t="s">
        <v>13</v>
      </c>
      <c r="F146" s="551"/>
      <c r="G146" s="544">
        <f t="shared" si="11"/>
        <v>0</v>
      </c>
      <c r="H146" s="629"/>
      <c r="I146" s="201"/>
    </row>
    <row r="147" spans="2:9">
      <c r="B147" s="628">
        <f t="shared" si="15"/>
        <v>12.049999999999999</v>
      </c>
      <c r="C147" s="558" t="s">
        <v>60</v>
      </c>
      <c r="D147" s="549">
        <v>6</v>
      </c>
      <c r="E147" s="559" t="s">
        <v>13</v>
      </c>
      <c r="F147" s="551"/>
      <c r="G147" s="544">
        <f t="shared" si="11"/>
        <v>0</v>
      </c>
      <c r="H147" s="629"/>
      <c r="I147" s="201"/>
    </row>
    <row r="148" spans="2:9">
      <c r="B148" s="628">
        <f t="shared" si="15"/>
        <v>12.059999999999999</v>
      </c>
      <c r="C148" s="558" t="s">
        <v>812</v>
      </c>
      <c r="D148" s="549">
        <v>2</v>
      </c>
      <c r="E148" s="559" t="s">
        <v>13</v>
      </c>
      <c r="F148" s="551"/>
      <c r="G148" s="544">
        <f t="shared" si="11"/>
        <v>0</v>
      </c>
      <c r="H148" s="629"/>
      <c r="I148" s="201"/>
    </row>
    <row r="149" spans="2:9">
      <c r="B149" s="628">
        <f t="shared" si="15"/>
        <v>12.069999999999999</v>
      </c>
      <c r="C149" s="558" t="s">
        <v>813</v>
      </c>
      <c r="D149" s="549">
        <v>2</v>
      </c>
      <c r="E149" s="559" t="s">
        <v>13</v>
      </c>
      <c r="F149" s="551"/>
      <c r="G149" s="544">
        <f t="shared" si="11"/>
        <v>0</v>
      </c>
      <c r="H149" s="629"/>
      <c r="I149" s="201"/>
    </row>
    <row r="150" spans="2:9">
      <c r="B150" s="628">
        <f t="shared" si="15"/>
        <v>12.079999999999998</v>
      </c>
      <c r="C150" s="558" t="s">
        <v>814</v>
      </c>
      <c r="D150" s="549">
        <v>2</v>
      </c>
      <c r="E150" s="559" t="s">
        <v>13</v>
      </c>
      <c r="F150" s="551"/>
      <c r="G150" s="544">
        <f t="shared" si="11"/>
        <v>0</v>
      </c>
      <c r="H150" s="629"/>
      <c r="I150" s="201"/>
    </row>
    <row r="151" spans="2:9">
      <c r="B151" s="628">
        <f t="shared" si="15"/>
        <v>12.089999999999998</v>
      </c>
      <c r="C151" s="558" t="s">
        <v>815</v>
      </c>
      <c r="D151" s="549">
        <v>2</v>
      </c>
      <c r="E151" s="559" t="s">
        <v>13</v>
      </c>
      <c r="F151" s="551"/>
      <c r="G151" s="544">
        <f t="shared" si="11"/>
        <v>0</v>
      </c>
      <c r="H151" s="629"/>
      <c r="I151" s="201"/>
    </row>
    <row r="152" spans="2:9">
      <c r="B152" s="628">
        <f t="shared" si="15"/>
        <v>12.099999999999998</v>
      </c>
      <c r="C152" s="558" t="s">
        <v>58</v>
      </c>
      <c r="D152" s="549">
        <v>1</v>
      </c>
      <c r="E152" s="559" t="s">
        <v>28</v>
      </c>
      <c r="F152" s="551"/>
      <c r="G152" s="544">
        <f t="shared" si="11"/>
        <v>0</v>
      </c>
      <c r="H152" s="629"/>
      <c r="I152" s="201"/>
    </row>
    <row r="153" spans="2:9">
      <c r="B153" s="605"/>
      <c r="C153" s="558"/>
      <c r="D153" s="549"/>
      <c r="E153" s="559"/>
      <c r="F153" s="551"/>
      <c r="G153" s="544">
        <f t="shared" si="11"/>
        <v>0</v>
      </c>
      <c r="H153" s="629">
        <f>SUM(G143:G152)</f>
        <v>0</v>
      </c>
      <c r="I153" s="201"/>
    </row>
    <row r="154" spans="2:9">
      <c r="B154" s="606">
        <v>13</v>
      </c>
      <c r="C154" s="514" t="s">
        <v>1008</v>
      </c>
      <c r="D154" s="549"/>
      <c r="E154" s="524"/>
      <c r="F154" s="551"/>
      <c r="G154" s="544">
        <f t="shared" si="11"/>
        <v>0</v>
      </c>
      <c r="H154" s="592"/>
      <c r="I154" s="201"/>
    </row>
    <row r="155" spans="2:9">
      <c r="B155" s="628">
        <f t="shared" ref="B155:B164" si="16">B154+0.01</f>
        <v>13.01</v>
      </c>
      <c r="C155" s="558" t="s">
        <v>61</v>
      </c>
      <c r="D155" s="549">
        <v>2</v>
      </c>
      <c r="E155" s="559" t="s">
        <v>13</v>
      </c>
      <c r="F155" s="551"/>
      <c r="G155" s="544">
        <f t="shared" si="11"/>
        <v>0</v>
      </c>
      <c r="H155" s="592"/>
      <c r="I155" s="201"/>
    </row>
    <row r="156" spans="2:9">
      <c r="B156" s="628">
        <f t="shared" si="16"/>
        <v>13.02</v>
      </c>
      <c r="C156" s="558" t="s">
        <v>810</v>
      </c>
      <c r="D156" s="549">
        <v>2</v>
      </c>
      <c r="E156" s="559" t="s">
        <v>13</v>
      </c>
      <c r="F156" s="551"/>
      <c r="G156" s="544">
        <f t="shared" si="11"/>
        <v>0</v>
      </c>
      <c r="H156" s="592"/>
      <c r="I156" s="201"/>
    </row>
    <row r="157" spans="2:9">
      <c r="B157" s="628">
        <f t="shared" si="16"/>
        <v>13.03</v>
      </c>
      <c r="C157" s="558" t="s">
        <v>811</v>
      </c>
      <c r="D157" s="549">
        <v>2</v>
      </c>
      <c r="E157" s="559" t="s">
        <v>13</v>
      </c>
      <c r="F157" s="551"/>
      <c r="G157" s="544">
        <f t="shared" si="11"/>
        <v>0</v>
      </c>
      <c r="H157" s="592"/>
      <c r="I157" s="201"/>
    </row>
    <row r="158" spans="2:9">
      <c r="B158" s="628">
        <f t="shared" si="16"/>
        <v>13.04</v>
      </c>
      <c r="C158" s="558" t="s">
        <v>57</v>
      </c>
      <c r="D158" s="549">
        <v>2</v>
      </c>
      <c r="E158" s="559" t="s">
        <v>13</v>
      </c>
      <c r="F158" s="551"/>
      <c r="G158" s="544">
        <f t="shared" si="11"/>
        <v>0</v>
      </c>
      <c r="H158" s="592"/>
      <c r="I158" s="201"/>
    </row>
    <row r="159" spans="2:9">
      <c r="B159" s="628">
        <f t="shared" si="16"/>
        <v>13.049999999999999</v>
      </c>
      <c r="C159" s="558" t="s">
        <v>60</v>
      </c>
      <c r="D159" s="549">
        <v>6</v>
      </c>
      <c r="E159" s="559" t="s">
        <v>13</v>
      </c>
      <c r="F159" s="551"/>
      <c r="G159" s="544">
        <f t="shared" si="11"/>
        <v>0</v>
      </c>
      <c r="H159" s="592"/>
      <c r="I159" s="201"/>
    </row>
    <row r="160" spans="2:9">
      <c r="B160" s="628">
        <f t="shared" si="16"/>
        <v>13.059999999999999</v>
      </c>
      <c r="C160" s="558" t="s">
        <v>812</v>
      </c>
      <c r="D160" s="549">
        <v>2</v>
      </c>
      <c r="E160" s="559" t="s">
        <v>13</v>
      </c>
      <c r="F160" s="551"/>
      <c r="G160" s="544">
        <f t="shared" ref="G160:G225" si="17">ROUND(D160*F160,2)</f>
        <v>0</v>
      </c>
      <c r="H160" s="592"/>
      <c r="I160" s="201"/>
    </row>
    <row r="161" spans="2:9">
      <c r="B161" s="628">
        <f t="shared" si="16"/>
        <v>13.069999999999999</v>
      </c>
      <c r="C161" s="558" t="s">
        <v>813</v>
      </c>
      <c r="D161" s="549">
        <v>2</v>
      </c>
      <c r="E161" s="559" t="s">
        <v>13</v>
      </c>
      <c r="F161" s="551"/>
      <c r="G161" s="544">
        <f t="shared" si="17"/>
        <v>0</v>
      </c>
      <c r="H161" s="592"/>
      <c r="I161" s="201"/>
    </row>
    <row r="162" spans="2:9">
      <c r="B162" s="628">
        <f t="shared" si="16"/>
        <v>13.079999999999998</v>
      </c>
      <c r="C162" s="558" t="s">
        <v>814</v>
      </c>
      <c r="D162" s="549">
        <v>2</v>
      </c>
      <c r="E162" s="559" t="s">
        <v>13</v>
      </c>
      <c r="F162" s="551"/>
      <c r="G162" s="544">
        <f t="shared" si="17"/>
        <v>0</v>
      </c>
      <c r="H162" s="592"/>
      <c r="I162" s="201"/>
    </row>
    <row r="163" spans="2:9">
      <c r="B163" s="628">
        <f t="shared" si="16"/>
        <v>13.089999999999998</v>
      </c>
      <c r="C163" s="558" t="s">
        <v>815</v>
      </c>
      <c r="D163" s="549">
        <v>2</v>
      </c>
      <c r="E163" s="559" t="s">
        <v>13</v>
      </c>
      <c r="F163" s="551"/>
      <c r="G163" s="544">
        <f t="shared" si="17"/>
        <v>0</v>
      </c>
      <c r="H163" s="592"/>
      <c r="I163" s="201"/>
    </row>
    <row r="164" spans="2:9">
      <c r="B164" s="628">
        <f t="shared" si="16"/>
        <v>13.099999999999998</v>
      </c>
      <c r="C164" s="558" t="s">
        <v>58</v>
      </c>
      <c r="D164" s="549">
        <v>1</v>
      </c>
      <c r="E164" s="559" t="s">
        <v>28</v>
      </c>
      <c r="F164" s="551"/>
      <c r="G164" s="544">
        <f t="shared" si="17"/>
        <v>0</v>
      </c>
      <c r="H164" s="592"/>
      <c r="I164" s="201"/>
    </row>
    <row r="165" spans="2:9">
      <c r="B165" s="605"/>
      <c r="C165" s="558"/>
      <c r="D165" s="549"/>
      <c r="E165" s="559"/>
      <c r="F165" s="551"/>
      <c r="G165" s="544">
        <f t="shared" si="17"/>
        <v>0</v>
      </c>
      <c r="H165" s="592">
        <f>SUM(G155:G164)</f>
        <v>0</v>
      </c>
      <c r="I165" s="201"/>
    </row>
    <row r="166" spans="2:9">
      <c r="B166" s="606">
        <v>14</v>
      </c>
      <c r="C166" s="514" t="s">
        <v>1009</v>
      </c>
      <c r="D166" s="549"/>
      <c r="E166" s="524"/>
      <c r="F166" s="551"/>
      <c r="G166" s="544">
        <f t="shared" si="17"/>
        <v>0</v>
      </c>
      <c r="H166" s="592"/>
      <c r="I166" s="201"/>
    </row>
    <row r="167" spans="2:9">
      <c r="B167" s="628">
        <f t="shared" ref="B167:B176" si="18">B166+0.01</f>
        <v>14.01</v>
      </c>
      <c r="C167" s="558" t="s">
        <v>61</v>
      </c>
      <c r="D167" s="549">
        <v>2</v>
      </c>
      <c r="E167" s="559" t="s">
        <v>13</v>
      </c>
      <c r="F167" s="551"/>
      <c r="G167" s="544">
        <f t="shared" si="17"/>
        <v>0</v>
      </c>
      <c r="H167" s="592"/>
      <c r="I167" s="201"/>
    </row>
    <row r="168" spans="2:9">
      <c r="B168" s="628">
        <f t="shared" si="18"/>
        <v>14.02</v>
      </c>
      <c r="C168" s="558" t="s">
        <v>810</v>
      </c>
      <c r="D168" s="549">
        <v>2</v>
      </c>
      <c r="E168" s="559" t="s">
        <v>13</v>
      </c>
      <c r="F168" s="551"/>
      <c r="G168" s="544">
        <f t="shared" si="17"/>
        <v>0</v>
      </c>
      <c r="H168" s="592"/>
      <c r="I168" s="201"/>
    </row>
    <row r="169" spans="2:9">
      <c r="B169" s="628">
        <f t="shared" si="18"/>
        <v>14.03</v>
      </c>
      <c r="C169" s="558" t="s">
        <v>811</v>
      </c>
      <c r="D169" s="549">
        <v>2</v>
      </c>
      <c r="E169" s="559" t="s">
        <v>13</v>
      </c>
      <c r="F169" s="551"/>
      <c r="G169" s="544">
        <f t="shared" si="17"/>
        <v>0</v>
      </c>
      <c r="H169" s="592"/>
      <c r="I169" s="201"/>
    </row>
    <row r="170" spans="2:9">
      <c r="B170" s="628">
        <f t="shared" si="18"/>
        <v>14.04</v>
      </c>
      <c r="C170" s="558" t="s">
        <v>57</v>
      </c>
      <c r="D170" s="549">
        <v>2</v>
      </c>
      <c r="E170" s="559" t="s">
        <v>13</v>
      </c>
      <c r="F170" s="551"/>
      <c r="G170" s="544">
        <f t="shared" si="17"/>
        <v>0</v>
      </c>
      <c r="H170" s="592"/>
      <c r="I170" s="201"/>
    </row>
    <row r="171" spans="2:9">
      <c r="B171" s="628">
        <f t="shared" si="18"/>
        <v>14.049999999999999</v>
      </c>
      <c r="C171" s="558" t="s">
        <v>60</v>
      </c>
      <c r="D171" s="549">
        <v>6</v>
      </c>
      <c r="E171" s="559" t="s">
        <v>13</v>
      </c>
      <c r="F171" s="551"/>
      <c r="G171" s="544">
        <f t="shared" si="17"/>
        <v>0</v>
      </c>
      <c r="H171" s="592"/>
      <c r="I171" s="201"/>
    </row>
    <row r="172" spans="2:9">
      <c r="B172" s="628">
        <f t="shared" si="18"/>
        <v>14.059999999999999</v>
      </c>
      <c r="C172" s="558" t="s">
        <v>812</v>
      </c>
      <c r="D172" s="549">
        <v>2</v>
      </c>
      <c r="E172" s="559" t="s">
        <v>13</v>
      </c>
      <c r="F172" s="551"/>
      <c r="G172" s="544">
        <f t="shared" si="17"/>
        <v>0</v>
      </c>
      <c r="H172" s="592"/>
      <c r="I172" s="201"/>
    </row>
    <row r="173" spans="2:9">
      <c r="B173" s="628">
        <f t="shared" si="18"/>
        <v>14.069999999999999</v>
      </c>
      <c r="C173" s="558" t="s">
        <v>813</v>
      </c>
      <c r="D173" s="549">
        <v>2</v>
      </c>
      <c r="E173" s="559" t="s">
        <v>13</v>
      </c>
      <c r="F173" s="551"/>
      <c r="G173" s="544">
        <f t="shared" si="17"/>
        <v>0</v>
      </c>
      <c r="H173" s="592"/>
      <c r="I173" s="201"/>
    </row>
    <row r="174" spans="2:9">
      <c r="B174" s="628">
        <f t="shared" si="18"/>
        <v>14.079999999999998</v>
      </c>
      <c r="C174" s="558" t="s">
        <v>814</v>
      </c>
      <c r="D174" s="549">
        <v>2</v>
      </c>
      <c r="E174" s="559" t="s">
        <v>13</v>
      </c>
      <c r="F174" s="551"/>
      <c r="G174" s="544">
        <f t="shared" si="17"/>
        <v>0</v>
      </c>
      <c r="H174" s="592"/>
      <c r="I174" s="201"/>
    </row>
    <row r="175" spans="2:9">
      <c r="B175" s="628">
        <f t="shared" si="18"/>
        <v>14.089999999999998</v>
      </c>
      <c r="C175" s="558" t="s">
        <v>815</v>
      </c>
      <c r="D175" s="549">
        <v>2</v>
      </c>
      <c r="E175" s="559" t="s">
        <v>13</v>
      </c>
      <c r="F175" s="551"/>
      <c r="G175" s="544">
        <f t="shared" si="17"/>
        <v>0</v>
      </c>
      <c r="H175" s="592"/>
      <c r="I175" s="201"/>
    </row>
    <row r="176" spans="2:9">
      <c r="B176" s="628">
        <f t="shared" si="18"/>
        <v>14.099999999999998</v>
      </c>
      <c r="C176" s="558" t="s">
        <v>58</v>
      </c>
      <c r="D176" s="549">
        <v>1</v>
      </c>
      <c r="E176" s="559" t="s">
        <v>28</v>
      </c>
      <c r="F176" s="551"/>
      <c r="G176" s="544">
        <f t="shared" si="17"/>
        <v>0</v>
      </c>
      <c r="H176" s="592"/>
      <c r="I176" s="201"/>
    </row>
    <row r="177" spans="2:9">
      <c r="B177" s="605"/>
      <c r="C177" s="558"/>
      <c r="D177" s="549"/>
      <c r="E177" s="559"/>
      <c r="F177" s="551"/>
      <c r="G177" s="544">
        <f t="shared" si="17"/>
        <v>0</v>
      </c>
      <c r="H177" s="592">
        <f>SUM(G167:G176)</f>
        <v>0</v>
      </c>
      <c r="I177" s="201"/>
    </row>
    <row r="178" spans="2:9">
      <c r="B178" s="606">
        <v>15</v>
      </c>
      <c r="C178" s="514" t="s">
        <v>1010</v>
      </c>
      <c r="D178" s="549"/>
      <c r="E178" s="524"/>
      <c r="F178" s="551"/>
      <c r="G178" s="544">
        <f t="shared" si="17"/>
        <v>0</v>
      </c>
      <c r="H178" s="592"/>
      <c r="I178" s="201"/>
    </row>
    <row r="179" spans="2:9">
      <c r="B179" s="628">
        <f t="shared" ref="B179:B188" si="19">B178+0.01</f>
        <v>15.01</v>
      </c>
      <c r="C179" s="558" t="s">
        <v>61</v>
      </c>
      <c r="D179" s="549">
        <v>4</v>
      </c>
      <c r="E179" s="559" t="s">
        <v>13</v>
      </c>
      <c r="F179" s="551"/>
      <c r="G179" s="544">
        <f t="shared" si="17"/>
        <v>0</v>
      </c>
      <c r="H179" s="592"/>
      <c r="I179" s="201"/>
    </row>
    <row r="180" spans="2:9">
      <c r="B180" s="628">
        <f t="shared" si="19"/>
        <v>15.02</v>
      </c>
      <c r="C180" s="558" t="s">
        <v>810</v>
      </c>
      <c r="D180" s="549">
        <v>4</v>
      </c>
      <c r="E180" s="559" t="s">
        <v>13</v>
      </c>
      <c r="F180" s="551"/>
      <c r="G180" s="544">
        <f t="shared" si="17"/>
        <v>0</v>
      </c>
      <c r="H180" s="592"/>
      <c r="I180" s="201"/>
    </row>
    <row r="181" spans="2:9">
      <c r="B181" s="628">
        <f t="shared" si="19"/>
        <v>15.03</v>
      </c>
      <c r="C181" s="558" t="s">
        <v>811</v>
      </c>
      <c r="D181" s="549">
        <v>4</v>
      </c>
      <c r="E181" s="559" t="s">
        <v>13</v>
      </c>
      <c r="F181" s="551"/>
      <c r="G181" s="544">
        <f t="shared" si="17"/>
        <v>0</v>
      </c>
      <c r="H181" s="592"/>
      <c r="I181" s="201"/>
    </row>
    <row r="182" spans="2:9">
      <c r="B182" s="628">
        <f t="shared" si="19"/>
        <v>15.04</v>
      </c>
      <c r="C182" s="558" t="s">
        <v>57</v>
      </c>
      <c r="D182" s="549">
        <v>4</v>
      </c>
      <c r="E182" s="559" t="s">
        <v>13</v>
      </c>
      <c r="F182" s="551"/>
      <c r="G182" s="544">
        <f t="shared" si="17"/>
        <v>0</v>
      </c>
      <c r="H182" s="592"/>
      <c r="I182" s="201"/>
    </row>
    <row r="183" spans="2:9">
      <c r="B183" s="628">
        <f t="shared" si="19"/>
        <v>15.049999999999999</v>
      </c>
      <c r="C183" s="558" t="s">
        <v>60</v>
      </c>
      <c r="D183" s="549">
        <v>12</v>
      </c>
      <c r="E183" s="559" t="s">
        <v>13</v>
      </c>
      <c r="F183" s="551"/>
      <c r="G183" s="544">
        <f t="shared" si="17"/>
        <v>0</v>
      </c>
      <c r="H183" s="592"/>
      <c r="I183" s="201"/>
    </row>
    <row r="184" spans="2:9">
      <c r="B184" s="628">
        <f t="shared" si="19"/>
        <v>15.059999999999999</v>
      </c>
      <c r="C184" s="558" t="s">
        <v>812</v>
      </c>
      <c r="D184" s="549">
        <v>4</v>
      </c>
      <c r="E184" s="559" t="s">
        <v>13</v>
      </c>
      <c r="F184" s="551"/>
      <c r="G184" s="544">
        <f t="shared" si="17"/>
        <v>0</v>
      </c>
      <c r="H184" s="592"/>
      <c r="I184" s="201"/>
    </row>
    <row r="185" spans="2:9">
      <c r="B185" s="628">
        <f t="shared" si="19"/>
        <v>15.069999999999999</v>
      </c>
      <c r="C185" s="558" t="s">
        <v>813</v>
      </c>
      <c r="D185" s="549">
        <v>4</v>
      </c>
      <c r="E185" s="559" t="s">
        <v>13</v>
      </c>
      <c r="F185" s="551"/>
      <c r="G185" s="544">
        <f t="shared" si="17"/>
        <v>0</v>
      </c>
      <c r="H185" s="592"/>
      <c r="I185" s="201"/>
    </row>
    <row r="186" spans="2:9">
      <c r="B186" s="628">
        <f t="shared" si="19"/>
        <v>15.079999999999998</v>
      </c>
      <c r="C186" s="558" t="s">
        <v>814</v>
      </c>
      <c r="D186" s="549">
        <v>4</v>
      </c>
      <c r="E186" s="559" t="s">
        <v>13</v>
      </c>
      <c r="F186" s="551"/>
      <c r="G186" s="544">
        <f t="shared" si="17"/>
        <v>0</v>
      </c>
      <c r="H186" s="592"/>
      <c r="I186" s="201"/>
    </row>
    <row r="187" spans="2:9">
      <c r="B187" s="628">
        <f t="shared" si="19"/>
        <v>15.089999999999998</v>
      </c>
      <c r="C187" s="558" t="s">
        <v>815</v>
      </c>
      <c r="D187" s="549">
        <v>4</v>
      </c>
      <c r="E187" s="559" t="s">
        <v>13</v>
      </c>
      <c r="F187" s="551"/>
      <c r="G187" s="544">
        <f t="shared" si="17"/>
        <v>0</v>
      </c>
      <c r="H187" s="592"/>
      <c r="I187" s="201"/>
    </row>
    <row r="188" spans="2:9">
      <c r="B188" s="628">
        <f t="shared" si="19"/>
        <v>15.099999999999998</v>
      </c>
      <c r="C188" s="558" t="s">
        <v>58</v>
      </c>
      <c r="D188" s="549">
        <v>1</v>
      </c>
      <c r="E188" s="559" t="s">
        <v>28</v>
      </c>
      <c r="F188" s="551"/>
      <c r="G188" s="544">
        <f t="shared" si="17"/>
        <v>0</v>
      </c>
      <c r="H188" s="592"/>
      <c r="I188" s="201"/>
    </row>
    <row r="189" spans="2:9">
      <c r="B189" s="605"/>
      <c r="C189" s="558"/>
      <c r="D189" s="549"/>
      <c r="E189" s="559"/>
      <c r="F189" s="551"/>
      <c r="G189" s="544">
        <f t="shared" si="17"/>
        <v>0</v>
      </c>
      <c r="H189" s="592">
        <f>SUM(G179:G188)</f>
        <v>0</v>
      </c>
      <c r="I189" s="201"/>
    </row>
    <row r="190" spans="2:9">
      <c r="B190" s="606">
        <v>16</v>
      </c>
      <c r="C190" s="514" t="s">
        <v>1011</v>
      </c>
      <c r="D190" s="549"/>
      <c r="E190" s="524"/>
      <c r="F190" s="551"/>
      <c r="G190" s="544">
        <f t="shared" si="17"/>
        <v>0</v>
      </c>
      <c r="H190" s="592"/>
      <c r="I190" s="201"/>
    </row>
    <row r="191" spans="2:9">
      <c r="B191" s="628">
        <f t="shared" ref="B191:B200" si="20">B190+0.01</f>
        <v>16.010000000000002</v>
      </c>
      <c r="C191" s="558" t="s">
        <v>61</v>
      </c>
      <c r="D191" s="549">
        <v>1</v>
      </c>
      <c r="E191" s="559" t="s">
        <v>13</v>
      </c>
      <c r="F191" s="551"/>
      <c r="G191" s="544">
        <f t="shared" si="17"/>
        <v>0</v>
      </c>
      <c r="H191" s="592"/>
      <c r="I191" s="201"/>
    </row>
    <row r="192" spans="2:9">
      <c r="B192" s="628">
        <f t="shared" si="20"/>
        <v>16.020000000000003</v>
      </c>
      <c r="C192" s="558" t="s">
        <v>810</v>
      </c>
      <c r="D192" s="549">
        <v>1</v>
      </c>
      <c r="E192" s="559" t="s">
        <v>13</v>
      </c>
      <c r="F192" s="551"/>
      <c r="G192" s="544">
        <f t="shared" si="17"/>
        <v>0</v>
      </c>
      <c r="H192" s="592"/>
      <c r="I192" s="201"/>
    </row>
    <row r="193" spans="2:9">
      <c r="B193" s="628">
        <f t="shared" si="20"/>
        <v>16.030000000000005</v>
      </c>
      <c r="C193" s="558" t="s">
        <v>811</v>
      </c>
      <c r="D193" s="549">
        <v>1</v>
      </c>
      <c r="E193" s="559" t="s">
        <v>13</v>
      </c>
      <c r="F193" s="551"/>
      <c r="G193" s="544">
        <f t="shared" si="17"/>
        <v>0</v>
      </c>
      <c r="H193" s="592"/>
      <c r="I193" s="201"/>
    </row>
    <row r="194" spans="2:9">
      <c r="B194" s="628">
        <f t="shared" si="20"/>
        <v>16.040000000000006</v>
      </c>
      <c r="C194" s="558" t="s">
        <v>57</v>
      </c>
      <c r="D194" s="549">
        <v>1</v>
      </c>
      <c r="E194" s="559" t="s">
        <v>13</v>
      </c>
      <c r="F194" s="551"/>
      <c r="G194" s="544">
        <f t="shared" si="17"/>
        <v>0</v>
      </c>
      <c r="H194" s="592"/>
      <c r="I194" s="201"/>
    </row>
    <row r="195" spans="2:9">
      <c r="B195" s="628">
        <f t="shared" si="20"/>
        <v>16.050000000000008</v>
      </c>
      <c r="C195" s="558" t="s">
        <v>60</v>
      </c>
      <c r="D195" s="549">
        <v>3</v>
      </c>
      <c r="E195" s="559" t="s">
        <v>13</v>
      </c>
      <c r="F195" s="551"/>
      <c r="G195" s="544">
        <f t="shared" si="17"/>
        <v>0</v>
      </c>
      <c r="H195" s="592"/>
      <c r="I195" s="201"/>
    </row>
    <row r="196" spans="2:9">
      <c r="B196" s="628">
        <f t="shared" si="20"/>
        <v>16.060000000000009</v>
      </c>
      <c r="C196" s="558" t="s">
        <v>812</v>
      </c>
      <c r="D196" s="549">
        <v>1</v>
      </c>
      <c r="E196" s="559" t="s">
        <v>13</v>
      </c>
      <c r="F196" s="551"/>
      <c r="G196" s="544">
        <f t="shared" si="17"/>
        <v>0</v>
      </c>
      <c r="H196" s="592"/>
      <c r="I196" s="201"/>
    </row>
    <row r="197" spans="2:9">
      <c r="B197" s="628">
        <f t="shared" si="20"/>
        <v>16.070000000000011</v>
      </c>
      <c r="C197" s="558" t="s">
        <v>813</v>
      </c>
      <c r="D197" s="549">
        <v>1</v>
      </c>
      <c r="E197" s="559" t="s">
        <v>13</v>
      </c>
      <c r="F197" s="551"/>
      <c r="G197" s="544">
        <f t="shared" si="17"/>
        <v>0</v>
      </c>
      <c r="H197" s="592"/>
      <c r="I197" s="201"/>
    </row>
    <row r="198" spans="2:9">
      <c r="B198" s="628">
        <f t="shared" si="20"/>
        <v>16.080000000000013</v>
      </c>
      <c r="C198" s="558" t="s">
        <v>814</v>
      </c>
      <c r="D198" s="549">
        <v>1</v>
      </c>
      <c r="E198" s="559" t="s">
        <v>13</v>
      </c>
      <c r="F198" s="551"/>
      <c r="G198" s="544">
        <f t="shared" si="17"/>
        <v>0</v>
      </c>
      <c r="H198" s="592"/>
      <c r="I198" s="201"/>
    </row>
    <row r="199" spans="2:9">
      <c r="B199" s="628">
        <f t="shared" si="20"/>
        <v>16.090000000000014</v>
      </c>
      <c r="C199" s="558" t="s">
        <v>815</v>
      </c>
      <c r="D199" s="549">
        <v>1</v>
      </c>
      <c r="E199" s="559" t="s">
        <v>13</v>
      </c>
      <c r="F199" s="551"/>
      <c r="G199" s="544">
        <f t="shared" si="17"/>
        <v>0</v>
      </c>
      <c r="H199" s="592"/>
      <c r="I199" s="201"/>
    </row>
    <row r="200" spans="2:9">
      <c r="B200" s="628">
        <f t="shared" si="20"/>
        <v>16.100000000000016</v>
      </c>
      <c r="C200" s="558" t="s">
        <v>58</v>
      </c>
      <c r="D200" s="549">
        <v>1</v>
      </c>
      <c r="E200" s="559" t="s">
        <v>28</v>
      </c>
      <c r="F200" s="551"/>
      <c r="G200" s="544">
        <f t="shared" si="17"/>
        <v>0</v>
      </c>
      <c r="H200" s="592"/>
      <c r="I200" s="201"/>
    </row>
    <row r="201" spans="2:9">
      <c r="B201" s="605"/>
      <c r="C201" s="558"/>
      <c r="D201" s="549"/>
      <c r="E201" s="559"/>
      <c r="F201" s="551"/>
      <c r="G201" s="544">
        <f t="shared" si="17"/>
        <v>0</v>
      </c>
      <c r="H201" s="592">
        <f>SUM(G191:G200)</f>
        <v>0</v>
      </c>
      <c r="I201" s="201"/>
    </row>
    <row r="202" spans="2:9">
      <c r="B202" s="605"/>
      <c r="C202" s="541" t="s">
        <v>822</v>
      </c>
      <c r="D202" s="549"/>
      <c r="E202" s="524"/>
      <c r="F202" s="551"/>
      <c r="G202" s="544">
        <f t="shared" si="17"/>
        <v>0</v>
      </c>
      <c r="H202" s="592"/>
      <c r="I202" s="201"/>
    </row>
    <row r="203" spans="2:9">
      <c r="B203" s="606">
        <v>17</v>
      </c>
      <c r="C203" s="514" t="s">
        <v>1012</v>
      </c>
      <c r="D203" s="549"/>
      <c r="E203" s="524"/>
      <c r="F203" s="551"/>
      <c r="G203" s="544">
        <f t="shared" si="17"/>
        <v>0</v>
      </c>
      <c r="H203" s="592"/>
      <c r="I203" s="201"/>
    </row>
    <row r="204" spans="2:9">
      <c r="B204" s="628">
        <f t="shared" ref="B204:B213" si="21">B203+0.01</f>
        <v>17.010000000000002</v>
      </c>
      <c r="C204" s="558" t="s">
        <v>61</v>
      </c>
      <c r="D204" s="549">
        <v>3</v>
      </c>
      <c r="E204" s="559" t="s">
        <v>13</v>
      </c>
      <c r="F204" s="551"/>
      <c r="G204" s="544">
        <f t="shared" si="17"/>
        <v>0</v>
      </c>
      <c r="H204" s="592"/>
      <c r="I204" s="201"/>
    </row>
    <row r="205" spans="2:9">
      <c r="B205" s="628">
        <f t="shared" si="21"/>
        <v>17.020000000000003</v>
      </c>
      <c r="C205" s="558" t="s">
        <v>810</v>
      </c>
      <c r="D205" s="549">
        <v>3</v>
      </c>
      <c r="E205" s="559" t="s">
        <v>13</v>
      </c>
      <c r="F205" s="551"/>
      <c r="G205" s="544">
        <f t="shared" si="17"/>
        <v>0</v>
      </c>
      <c r="H205" s="592"/>
      <c r="I205" s="201"/>
    </row>
    <row r="206" spans="2:9">
      <c r="B206" s="628">
        <f t="shared" si="21"/>
        <v>17.030000000000005</v>
      </c>
      <c r="C206" s="558" t="s">
        <v>811</v>
      </c>
      <c r="D206" s="549">
        <v>3</v>
      </c>
      <c r="E206" s="559" t="s">
        <v>13</v>
      </c>
      <c r="F206" s="551"/>
      <c r="G206" s="544">
        <f t="shared" si="17"/>
        <v>0</v>
      </c>
      <c r="H206" s="592"/>
      <c r="I206" s="201"/>
    </row>
    <row r="207" spans="2:9">
      <c r="B207" s="628">
        <f t="shared" si="21"/>
        <v>17.040000000000006</v>
      </c>
      <c r="C207" s="558" t="s">
        <v>57</v>
      </c>
      <c r="D207" s="549">
        <v>3</v>
      </c>
      <c r="E207" s="559" t="s">
        <v>13</v>
      </c>
      <c r="F207" s="551"/>
      <c r="G207" s="544">
        <f t="shared" si="17"/>
        <v>0</v>
      </c>
      <c r="H207" s="592"/>
      <c r="I207" s="201"/>
    </row>
    <row r="208" spans="2:9">
      <c r="B208" s="628">
        <f t="shared" si="21"/>
        <v>17.050000000000008</v>
      </c>
      <c r="C208" s="558" t="s">
        <v>60</v>
      </c>
      <c r="D208" s="549">
        <v>9</v>
      </c>
      <c r="E208" s="559" t="s">
        <v>13</v>
      </c>
      <c r="F208" s="551"/>
      <c r="G208" s="544">
        <f t="shared" si="17"/>
        <v>0</v>
      </c>
      <c r="H208" s="592"/>
      <c r="I208" s="201"/>
    </row>
    <row r="209" spans="2:9">
      <c r="B209" s="628">
        <f t="shared" si="21"/>
        <v>17.060000000000009</v>
      </c>
      <c r="C209" s="558" t="s">
        <v>812</v>
      </c>
      <c r="D209" s="549">
        <v>9</v>
      </c>
      <c r="E209" s="559" t="s">
        <v>13</v>
      </c>
      <c r="F209" s="551"/>
      <c r="G209" s="544">
        <f t="shared" si="17"/>
        <v>0</v>
      </c>
      <c r="H209" s="592"/>
      <c r="I209" s="201"/>
    </row>
    <row r="210" spans="2:9">
      <c r="B210" s="628">
        <f t="shared" si="21"/>
        <v>17.070000000000011</v>
      </c>
      <c r="C210" s="558" t="s">
        <v>813</v>
      </c>
      <c r="D210" s="549">
        <v>3</v>
      </c>
      <c r="E210" s="559" t="s">
        <v>13</v>
      </c>
      <c r="F210" s="551"/>
      <c r="G210" s="544">
        <f t="shared" si="17"/>
        <v>0</v>
      </c>
      <c r="H210" s="592"/>
      <c r="I210" s="201"/>
    </row>
    <row r="211" spans="2:9">
      <c r="B211" s="628">
        <f t="shared" si="21"/>
        <v>17.080000000000013</v>
      </c>
      <c r="C211" s="558" t="s">
        <v>814</v>
      </c>
      <c r="D211" s="549">
        <v>3</v>
      </c>
      <c r="E211" s="559" t="s">
        <v>13</v>
      </c>
      <c r="F211" s="551"/>
      <c r="G211" s="544">
        <f t="shared" si="17"/>
        <v>0</v>
      </c>
      <c r="H211" s="592"/>
      <c r="I211" s="201"/>
    </row>
    <row r="212" spans="2:9">
      <c r="B212" s="628">
        <f t="shared" si="21"/>
        <v>17.090000000000014</v>
      </c>
      <c r="C212" s="558" t="s">
        <v>815</v>
      </c>
      <c r="D212" s="549">
        <v>3</v>
      </c>
      <c r="E212" s="559" t="s">
        <v>13</v>
      </c>
      <c r="F212" s="551"/>
      <c r="G212" s="544">
        <f t="shared" si="17"/>
        <v>0</v>
      </c>
      <c r="H212" s="592"/>
      <c r="I212" s="201"/>
    </row>
    <row r="213" spans="2:9">
      <c r="B213" s="628">
        <f t="shared" si="21"/>
        <v>17.100000000000016</v>
      </c>
      <c r="C213" s="558" t="s">
        <v>58</v>
      </c>
      <c r="D213" s="549">
        <v>1</v>
      </c>
      <c r="E213" s="559" t="s">
        <v>28</v>
      </c>
      <c r="F213" s="551"/>
      <c r="G213" s="544">
        <f t="shared" si="17"/>
        <v>0</v>
      </c>
      <c r="H213" s="592"/>
      <c r="I213" s="201"/>
    </row>
    <row r="214" spans="2:9">
      <c r="B214" s="605"/>
      <c r="C214" s="558"/>
      <c r="D214" s="549"/>
      <c r="E214" s="559"/>
      <c r="F214" s="551"/>
      <c r="G214" s="544">
        <f t="shared" si="17"/>
        <v>0</v>
      </c>
      <c r="H214" s="592">
        <f>SUM(G204:G213)</f>
        <v>0</v>
      </c>
      <c r="I214" s="201"/>
    </row>
    <row r="215" spans="2:9">
      <c r="B215" s="630">
        <v>18</v>
      </c>
      <c r="C215" s="514" t="s">
        <v>26</v>
      </c>
      <c r="D215" s="549"/>
      <c r="E215" s="550"/>
      <c r="F215" s="551"/>
      <c r="G215" s="544">
        <f t="shared" si="17"/>
        <v>0</v>
      </c>
      <c r="H215" s="592"/>
      <c r="I215" s="201"/>
    </row>
    <row r="216" spans="2:9">
      <c r="B216" s="628">
        <f t="shared" ref="B216:B222" si="22">B215+0.01</f>
        <v>18.010000000000002</v>
      </c>
      <c r="C216" s="548" t="s">
        <v>823</v>
      </c>
      <c r="D216" s="549">
        <v>12</v>
      </c>
      <c r="E216" s="559" t="s">
        <v>13</v>
      </c>
      <c r="F216" s="551"/>
      <c r="G216" s="544">
        <f t="shared" si="17"/>
        <v>0</v>
      </c>
      <c r="H216" s="592"/>
      <c r="I216" s="201"/>
    </row>
    <row r="217" spans="2:9">
      <c r="B217" s="628">
        <f t="shared" si="22"/>
        <v>18.020000000000003</v>
      </c>
      <c r="C217" s="548" t="s">
        <v>824</v>
      </c>
      <c r="D217" s="549">
        <v>12</v>
      </c>
      <c r="E217" s="559" t="s">
        <v>13</v>
      </c>
      <c r="F217" s="551"/>
      <c r="G217" s="544">
        <f t="shared" si="17"/>
        <v>0</v>
      </c>
      <c r="H217" s="592"/>
      <c r="I217" s="201"/>
    </row>
    <row r="218" spans="2:9">
      <c r="B218" s="628">
        <f t="shared" si="22"/>
        <v>18.030000000000005</v>
      </c>
      <c r="C218" s="548" t="s">
        <v>1013</v>
      </c>
      <c r="D218" s="549">
        <v>1</v>
      </c>
      <c r="E218" s="559" t="s">
        <v>13</v>
      </c>
      <c r="F218" s="551"/>
      <c r="G218" s="544">
        <f t="shared" si="17"/>
        <v>0</v>
      </c>
      <c r="H218" s="592"/>
      <c r="I218" s="201"/>
    </row>
    <row r="219" spans="2:9">
      <c r="B219" s="628">
        <f t="shared" si="22"/>
        <v>18.040000000000006</v>
      </c>
      <c r="C219" s="548" t="s">
        <v>1014</v>
      </c>
      <c r="D219" s="549">
        <v>1</v>
      </c>
      <c r="E219" s="559" t="s">
        <v>13</v>
      </c>
      <c r="F219" s="551"/>
      <c r="G219" s="544">
        <f t="shared" si="17"/>
        <v>0</v>
      </c>
      <c r="H219" s="592"/>
      <c r="I219" s="201"/>
    </row>
    <row r="220" spans="2:9" ht="75">
      <c r="B220" s="628">
        <f t="shared" si="22"/>
        <v>18.050000000000008</v>
      </c>
      <c r="C220" s="548" t="s">
        <v>1123</v>
      </c>
      <c r="D220" s="549">
        <v>1</v>
      </c>
      <c r="E220" s="559" t="s">
        <v>13</v>
      </c>
      <c r="F220" s="551"/>
      <c r="G220" s="544">
        <f t="shared" si="17"/>
        <v>0</v>
      </c>
      <c r="H220" s="592"/>
      <c r="I220" s="201"/>
    </row>
    <row r="221" spans="2:9" ht="131.25">
      <c r="B221" s="628">
        <f t="shared" si="22"/>
        <v>18.060000000000009</v>
      </c>
      <c r="C221" s="548" t="s">
        <v>1124</v>
      </c>
      <c r="D221" s="549">
        <v>1</v>
      </c>
      <c r="E221" s="559" t="s">
        <v>13</v>
      </c>
      <c r="F221" s="551"/>
      <c r="G221" s="544">
        <f t="shared" si="17"/>
        <v>0</v>
      </c>
      <c r="H221" s="592"/>
      <c r="I221" s="201"/>
    </row>
    <row r="222" spans="2:9" ht="75">
      <c r="B222" s="628">
        <f t="shared" si="22"/>
        <v>18.070000000000011</v>
      </c>
      <c r="C222" s="548" t="s">
        <v>825</v>
      </c>
      <c r="D222" s="549">
        <v>1</v>
      </c>
      <c r="E222" s="559" t="s">
        <v>13</v>
      </c>
      <c r="F222" s="551"/>
      <c r="G222" s="544">
        <f t="shared" si="17"/>
        <v>0</v>
      </c>
      <c r="H222" s="592"/>
      <c r="I222" s="201"/>
    </row>
    <row r="223" spans="2:9">
      <c r="B223" s="631"/>
      <c r="C223" s="548"/>
      <c r="D223" s="549"/>
      <c r="E223" s="563"/>
      <c r="F223" s="551"/>
      <c r="G223" s="544"/>
      <c r="H223" s="592"/>
      <c r="I223" s="201"/>
    </row>
    <row r="224" spans="2:9">
      <c r="B224" s="632">
        <v>19</v>
      </c>
      <c r="C224" s="564" t="s">
        <v>1015</v>
      </c>
      <c r="D224" s="549"/>
      <c r="E224" s="550"/>
      <c r="F224" s="551"/>
      <c r="G224" s="544">
        <f t="shared" si="17"/>
        <v>0</v>
      </c>
      <c r="H224" s="592">
        <f>SUM(G216:G222)</f>
        <v>0</v>
      </c>
      <c r="I224" s="201"/>
    </row>
    <row r="225" spans="2:9">
      <c r="B225" s="628">
        <f t="shared" ref="B225:B238" si="23">B224+0.01</f>
        <v>19.010000000000002</v>
      </c>
      <c r="C225" s="548" t="s">
        <v>826</v>
      </c>
      <c r="D225" s="549">
        <v>304</v>
      </c>
      <c r="E225" s="550" t="s">
        <v>52</v>
      </c>
      <c r="F225" s="551"/>
      <c r="G225" s="544">
        <f t="shared" si="17"/>
        <v>0</v>
      </c>
      <c r="H225" s="592"/>
      <c r="I225" s="201"/>
    </row>
    <row r="226" spans="2:9">
      <c r="B226" s="628">
        <f t="shared" si="23"/>
        <v>19.020000000000003</v>
      </c>
      <c r="C226" s="548" t="s">
        <v>827</v>
      </c>
      <c r="D226" s="549">
        <v>256</v>
      </c>
      <c r="E226" s="550" t="s">
        <v>52</v>
      </c>
      <c r="F226" s="551"/>
      <c r="G226" s="544">
        <f t="shared" ref="G226:G239" si="24">ROUND(D226*F226,2)</f>
        <v>0</v>
      </c>
      <c r="H226" s="592"/>
      <c r="I226" s="201"/>
    </row>
    <row r="227" spans="2:9">
      <c r="B227" s="628">
        <f t="shared" si="23"/>
        <v>19.030000000000005</v>
      </c>
      <c r="C227" s="548" t="s">
        <v>828</v>
      </c>
      <c r="D227" s="549">
        <v>147</v>
      </c>
      <c r="E227" s="550" t="s">
        <v>52</v>
      </c>
      <c r="F227" s="551"/>
      <c r="G227" s="544">
        <f t="shared" si="24"/>
        <v>0</v>
      </c>
      <c r="H227" s="592"/>
      <c r="I227" s="201"/>
    </row>
    <row r="228" spans="2:9">
      <c r="B228" s="628">
        <f t="shared" si="23"/>
        <v>19.040000000000006</v>
      </c>
      <c r="C228" s="548" t="s">
        <v>829</v>
      </c>
      <c r="D228" s="549">
        <v>110</v>
      </c>
      <c r="E228" s="550" t="s">
        <v>52</v>
      </c>
      <c r="F228" s="551"/>
      <c r="G228" s="544">
        <f t="shared" si="24"/>
        <v>0</v>
      </c>
      <c r="H228" s="592"/>
      <c r="I228" s="201"/>
    </row>
    <row r="229" spans="2:9">
      <c r="B229" s="628">
        <f t="shared" si="23"/>
        <v>19.050000000000008</v>
      </c>
      <c r="C229" s="548" t="s">
        <v>830</v>
      </c>
      <c r="D229" s="549">
        <v>86</v>
      </c>
      <c r="E229" s="550" t="s">
        <v>52</v>
      </c>
      <c r="F229" s="551"/>
      <c r="G229" s="544">
        <f t="shared" si="24"/>
        <v>0</v>
      </c>
      <c r="H229" s="592"/>
      <c r="I229" s="201"/>
    </row>
    <row r="230" spans="2:9">
      <c r="B230" s="628">
        <f t="shared" si="23"/>
        <v>19.060000000000009</v>
      </c>
      <c r="C230" s="548" t="s">
        <v>831</v>
      </c>
      <c r="D230" s="549">
        <v>92</v>
      </c>
      <c r="E230" s="550" t="s">
        <v>52</v>
      </c>
      <c r="F230" s="551"/>
      <c r="G230" s="544">
        <f t="shared" si="24"/>
        <v>0</v>
      </c>
      <c r="H230" s="592"/>
      <c r="I230" s="201"/>
    </row>
    <row r="231" spans="2:9">
      <c r="B231" s="628">
        <f t="shared" si="23"/>
        <v>19.070000000000011</v>
      </c>
      <c r="C231" s="548" t="s">
        <v>832</v>
      </c>
      <c r="D231" s="549">
        <v>87</v>
      </c>
      <c r="E231" s="550" t="s">
        <v>52</v>
      </c>
      <c r="F231" s="551"/>
      <c r="G231" s="544">
        <f t="shared" si="24"/>
        <v>0</v>
      </c>
      <c r="H231" s="592"/>
      <c r="I231" s="201"/>
    </row>
    <row r="232" spans="2:9">
      <c r="B232" s="628">
        <f t="shared" si="23"/>
        <v>19.080000000000013</v>
      </c>
      <c r="C232" s="548" t="s">
        <v>833</v>
      </c>
      <c r="D232" s="549">
        <v>1</v>
      </c>
      <c r="E232" s="559" t="s">
        <v>28</v>
      </c>
      <c r="F232" s="551"/>
      <c r="G232" s="544">
        <f t="shared" si="24"/>
        <v>0</v>
      </c>
      <c r="H232" s="592"/>
      <c r="I232" s="201"/>
    </row>
    <row r="233" spans="2:9">
      <c r="B233" s="628">
        <f t="shared" si="23"/>
        <v>19.090000000000014</v>
      </c>
      <c r="C233" s="548" t="s">
        <v>834</v>
      </c>
      <c r="D233" s="549">
        <v>1</v>
      </c>
      <c r="E233" s="559" t="s">
        <v>28</v>
      </c>
      <c r="F233" s="551"/>
      <c r="G233" s="544">
        <f t="shared" si="24"/>
        <v>0</v>
      </c>
      <c r="H233" s="592"/>
      <c r="I233" s="201"/>
    </row>
    <row r="234" spans="2:9">
      <c r="B234" s="628">
        <f t="shared" si="23"/>
        <v>19.100000000000016</v>
      </c>
      <c r="C234" s="548" t="s">
        <v>54</v>
      </c>
      <c r="D234" s="549">
        <v>1</v>
      </c>
      <c r="E234" s="559" t="s">
        <v>28</v>
      </c>
      <c r="F234" s="551"/>
      <c r="G234" s="544">
        <f t="shared" si="24"/>
        <v>0</v>
      </c>
      <c r="H234" s="592"/>
      <c r="I234" s="201"/>
    </row>
    <row r="235" spans="2:9">
      <c r="B235" s="628">
        <f t="shared" si="23"/>
        <v>19.110000000000017</v>
      </c>
      <c r="C235" s="548" t="s">
        <v>835</v>
      </c>
      <c r="D235" s="549">
        <v>1</v>
      </c>
      <c r="E235" s="559" t="s">
        <v>28</v>
      </c>
      <c r="F235" s="551"/>
      <c r="G235" s="544">
        <f t="shared" si="24"/>
        <v>0</v>
      </c>
      <c r="H235" s="592"/>
      <c r="I235" s="201"/>
    </row>
    <row r="236" spans="2:9">
      <c r="B236" s="628">
        <f t="shared" si="23"/>
        <v>19.120000000000019</v>
      </c>
      <c r="C236" s="548" t="s">
        <v>55</v>
      </c>
      <c r="D236" s="549">
        <v>1</v>
      </c>
      <c r="E236" s="559" t="s">
        <v>28</v>
      </c>
      <c r="F236" s="551"/>
      <c r="G236" s="544">
        <f t="shared" si="24"/>
        <v>0</v>
      </c>
      <c r="H236" s="592"/>
      <c r="I236" s="201"/>
    </row>
    <row r="237" spans="2:9">
      <c r="B237" s="628">
        <f t="shared" si="23"/>
        <v>19.13000000000002</v>
      </c>
      <c r="C237" s="548" t="s">
        <v>58</v>
      </c>
      <c r="D237" s="549">
        <v>1</v>
      </c>
      <c r="E237" s="559" t="s">
        <v>28</v>
      </c>
      <c r="F237" s="551"/>
      <c r="G237" s="544">
        <f t="shared" si="24"/>
        <v>0</v>
      </c>
      <c r="H237" s="592"/>
      <c r="I237" s="201"/>
    </row>
    <row r="238" spans="2:9">
      <c r="B238" s="628">
        <f t="shared" si="23"/>
        <v>19.140000000000022</v>
      </c>
      <c r="C238" s="548" t="s">
        <v>836</v>
      </c>
      <c r="D238" s="549">
        <v>1</v>
      </c>
      <c r="E238" s="559" t="s">
        <v>28</v>
      </c>
      <c r="F238" s="551"/>
      <c r="G238" s="544">
        <f t="shared" si="24"/>
        <v>0</v>
      </c>
      <c r="H238" s="592"/>
      <c r="I238" s="201"/>
    </row>
    <row r="239" spans="2:9">
      <c r="B239" s="633"/>
      <c r="C239" s="565"/>
      <c r="D239" s="549"/>
      <c r="E239" s="566"/>
      <c r="F239" s="516"/>
      <c r="G239" s="544">
        <f t="shared" si="24"/>
        <v>0</v>
      </c>
      <c r="H239" s="592">
        <f>SUM(G225:G238)</f>
        <v>0</v>
      </c>
      <c r="I239" s="201"/>
    </row>
    <row r="240" spans="2:9" ht="19.5" thickBot="1">
      <c r="B240" s="582"/>
      <c r="C240" s="144"/>
      <c r="D240" s="133"/>
      <c r="E240" s="145"/>
      <c r="F240" s="133"/>
      <c r="G240" s="132">
        <f t="shared" ref="G240" si="25">ROUND(F240*D240,2)</f>
        <v>0</v>
      </c>
      <c r="H240" s="586"/>
      <c r="I240" s="201"/>
    </row>
    <row r="241" spans="2:10" ht="38.25" thickBot="1">
      <c r="B241" s="451"/>
      <c r="C241" s="452" t="s">
        <v>1782</v>
      </c>
      <c r="D241" s="453"/>
      <c r="E241" s="454"/>
      <c r="F241" s="454"/>
      <c r="G241" s="454"/>
      <c r="H241" s="455">
        <f>SUM(H14:H240)</f>
        <v>0</v>
      </c>
      <c r="I241" s="201"/>
      <c r="J241" s="465"/>
    </row>
    <row r="242" spans="2:10">
      <c r="B242" s="204"/>
      <c r="C242" s="466"/>
      <c r="D242" s="201"/>
      <c r="E242" s="201"/>
      <c r="F242" s="201"/>
      <c r="G242" s="201"/>
      <c r="H242" s="467"/>
    </row>
    <row r="243" spans="2:10">
      <c r="B243" s="488"/>
      <c r="C243" s="489" t="s">
        <v>103</v>
      </c>
      <c r="D243" s="490"/>
      <c r="E243" s="490"/>
      <c r="F243" s="490"/>
      <c r="G243" s="490"/>
      <c r="H243" s="491"/>
    </row>
    <row r="244" spans="2:10">
      <c r="B244" s="488"/>
      <c r="C244" s="61" t="s">
        <v>1</v>
      </c>
      <c r="D244" s="450">
        <v>0.1</v>
      </c>
      <c r="E244" s="490"/>
      <c r="F244" s="490"/>
      <c r="G244" s="490">
        <f>+$H$241*D244</f>
        <v>0</v>
      </c>
      <c r="H244" s="491"/>
    </row>
    <row r="245" spans="2:10">
      <c r="B245" s="488"/>
      <c r="C245" s="61" t="s">
        <v>108</v>
      </c>
      <c r="D245" s="450">
        <v>0.18</v>
      </c>
      <c r="E245" s="490"/>
      <c r="F245" s="490"/>
      <c r="G245" s="490">
        <f>+$G$244*D245</f>
        <v>0</v>
      </c>
      <c r="H245" s="491"/>
    </row>
    <row r="246" spans="2:10">
      <c r="B246" s="488"/>
      <c r="C246" s="62" t="s">
        <v>104</v>
      </c>
      <c r="D246" s="450">
        <v>0.02</v>
      </c>
      <c r="E246" s="490"/>
      <c r="F246" s="490"/>
      <c r="G246" s="490">
        <f t="shared" ref="G246:G252" si="26">+$H$241*D246</f>
        <v>0</v>
      </c>
      <c r="H246" s="491"/>
    </row>
    <row r="247" spans="2:10">
      <c r="B247" s="488"/>
      <c r="C247" s="61" t="s">
        <v>8</v>
      </c>
      <c r="D247" s="450">
        <v>0.04</v>
      </c>
      <c r="E247" s="490"/>
      <c r="F247" s="490"/>
      <c r="G247" s="490">
        <f t="shared" si="26"/>
        <v>0</v>
      </c>
      <c r="H247" s="491"/>
    </row>
    <row r="248" spans="2:10">
      <c r="B248" s="488"/>
      <c r="C248" s="62" t="s">
        <v>105</v>
      </c>
      <c r="D248" s="450">
        <v>0.01</v>
      </c>
      <c r="E248" s="490"/>
      <c r="F248" s="490"/>
      <c r="G248" s="490">
        <f t="shared" si="26"/>
        <v>0</v>
      </c>
      <c r="H248" s="491"/>
    </row>
    <row r="249" spans="2:10">
      <c r="B249" s="488"/>
      <c r="C249" s="62" t="s">
        <v>9</v>
      </c>
      <c r="D249" s="450">
        <v>2.5000000000000001E-2</v>
      </c>
      <c r="E249" s="490"/>
      <c r="F249" s="490"/>
      <c r="G249" s="490">
        <f t="shared" si="26"/>
        <v>0</v>
      </c>
      <c r="H249" s="491"/>
    </row>
    <row r="250" spans="2:10">
      <c r="B250" s="488"/>
      <c r="C250" s="61" t="s">
        <v>106</v>
      </c>
      <c r="D250" s="450">
        <v>0.05</v>
      </c>
      <c r="E250" s="490"/>
      <c r="F250" s="490"/>
      <c r="G250" s="490">
        <f t="shared" si="26"/>
        <v>0</v>
      </c>
      <c r="H250" s="491"/>
    </row>
    <row r="251" spans="2:10">
      <c r="B251" s="488"/>
      <c r="C251" s="62" t="s">
        <v>71</v>
      </c>
      <c r="D251" s="450">
        <v>2.5000000000000001E-2</v>
      </c>
      <c r="E251" s="490"/>
      <c r="F251" s="490"/>
      <c r="G251" s="490">
        <f t="shared" si="26"/>
        <v>0</v>
      </c>
      <c r="H251" s="491"/>
    </row>
    <row r="252" spans="2:10">
      <c r="B252" s="488"/>
      <c r="C252" s="61" t="s">
        <v>107</v>
      </c>
      <c r="D252" s="450">
        <v>0.03</v>
      </c>
      <c r="E252" s="490"/>
      <c r="F252" s="490"/>
      <c r="G252" s="490">
        <f t="shared" si="26"/>
        <v>0</v>
      </c>
      <c r="H252" s="491"/>
    </row>
    <row r="253" spans="2:10">
      <c r="B253" s="494"/>
      <c r="C253" s="495"/>
      <c r="D253" s="490"/>
      <c r="E253" s="496"/>
      <c r="F253" s="496"/>
      <c r="G253" s="496"/>
      <c r="H253" s="493">
        <f>SUM(G244:G252)</f>
        <v>0</v>
      </c>
    </row>
    <row r="254" spans="2:10" ht="19.5" thickBot="1">
      <c r="B254" s="494"/>
      <c r="C254" s="492"/>
      <c r="D254" s="490"/>
      <c r="E254" s="490"/>
      <c r="F254" s="490"/>
      <c r="G254" s="490"/>
      <c r="H254" s="491"/>
    </row>
    <row r="255" spans="2:10" ht="19.5" thickBot="1">
      <c r="B255" s="497"/>
      <c r="C255" s="216" t="s">
        <v>6</v>
      </c>
      <c r="D255" s="498"/>
      <c r="E255" s="499"/>
      <c r="F255" s="499"/>
      <c r="G255" s="499"/>
      <c r="H255" s="500">
        <f>+H253+H241</f>
        <v>0</v>
      </c>
    </row>
    <row r="256" spans="2:10">
      <c r="B256" s="501"/>
      <c r="C256" s="502"/>
      <c r="D256" s="503"/>
      <c r="E256" s="503"/>
      <c r="F256" s="503"/>
      <c r="G256" s="503"/>
      <c r="H256" s="504"/>
    </row>
    <row r="257" spans="2:8">
      <c r="B257" s="501"/>
      <c r="C257" s="489" t="s">
        <v>10</v>
      </c>
      <c r="D257" s="485">
        <v>0.05</v>
      </c>
      <c r="E257" s="491"/>
      <c r="F257" s="491"/>
      <c r="G257" s="490">
        <f>+$H$241*D257</f>
        <v>0</v>
      </c>
      <c r="H257" s="504"/>
    </row>
    <row r="258" spans="2:8" ht="19.5" thickBot="1">
      <c r="B258" s="501"/>
      <c r="C258" s="502"/>
      <c r="D258" s="503"/>
      <c r="E258" s="503"/>
      <c r="F258" s="503"/>
      <c r="G258" s="503"/>
      <c r="H258" s="504"/>
    </row>
    <row r="259" spans="2:8" ht="19.5" thickBot="1">
      <c r="B259" s="497"/>
      <c r="C259" s="216" t="s">
        <v>109</v>
      </c>
      <c r="D259" s="498"/>
      <c r="E259" s="499"/>
      <c r="F259" s="499"/>
      <c r="G259" s="499"/>
      <c r="H259" s="500">
        <f>+G257+H255</f>
        <v>0</v>
      </c>
    </row>
    <row r="260" spans="2:8">
      <c r="B260" s="501"/>
      <c r="C260" s="502"/>
      <c r="D260" s="503"/>
      <c r="E260" s="503"/>
      <c r="F260" s="503"/>
      <c r="G260" s="503"/>
      <c r="H260" s="504"/>
    </row>
    <row r="261" spans="2:8">
      <c r="B261" s="501"/>
      <c r="C261" s="502"/>
      <c r="D261" s="503"/>
      <c r="E261" s="503"/>
      <c r="F261" s="503"/>
      <c r="G261" s="503"/>
      <c r="H261" s="504"/>
    </row>
  </sheetData>
  <mergeCells count="3">
    <mergeCell ref="B2:H2"/>
    <mergeCell ref="B3:H3"/>
    <mergeCell ref="B4:H4"/>
  </mergeCells>
  <printOptions horizontalCentered="1"/>
  <pageMargins left="0.23622047244094491" right="0.31496062992125984" top="0.35433070866141736" bottom="0.35433070866141736" header="0" footer="0"/>
  <pageSetup paperSize="123" scale="54" fitToHeight="0" orientation="portrait" r:id="rId1"/>
  <headerFooter>
    <oddFooter>&amp;C&amp;F&amp;R&amp;P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1:K106"/>
  <sheetViews>
    <sheetView showZeros="0" tabSelected="1" view="pageBreakPreview" zoomScale="85" zoomScaleNormal="100" zoomScaleSheetLayoutView="85" workbookViewId="0">
      <selection activeCell="B3" sqref="B3:H3"/>
    </sheetView>
  </sheetViews>
  <sheetFormatPr baseColWidth="10" defaultColWidth="14.42578125" defaultRowHeight="18.75"/>
  <cols>
    <col min="1" max="1" width="7.28515625" style="456" customWidth="1"/>
    <col min="2" max="2" width="12.42578125" style="486" customWidth="1"/>
    <col min="3" max="3" width="78.7109375" style="487" customWidth="1"/>
    <col min="4" max="4" width="18.42578125" style="456" customWidth="1"/>
    <col min="5" max="5" width="14.140625" style="456" customWidth="1"/>
    <col min="6" max="6" width="20.7109375" style="456" customWidth="1"/>
    <col min="7" max="7" width="21" style="456" customWidth="1"/>
    <col min="8" max="8" width="22.140625" style="464" customWidth="1"/>
    <col min="9" max="9" width="9.140625" style="456" customWidth="1"/>
    <col min="10" max="10" width="20" style="456" bestFit="1" customWidth="1"/>
    <col min="11" max="12" width="9.140625" style="456" customWidth="1"/>
    <col min="13" max="13" width="11.7109375" style="456" customWidth="1"/>
    <col min="14" max="14" width="18.85546875" style="456" bestFit="1" customWidth="1"/>
    <col min="15" max="15" width="14.5703125" style="456" bestFit="1" customWidth="1"/>
    <col min="16" max="16" width="18.85546875" style="456" bestFit="1" customWidth="1"/>
    <col min="17" max="16384" width="14.42578125" style="456"/>
  </cols>
  <sheetData>
    <row r="1" spans="2:11" ht="7.5" customHeight="1">
      <c r="B1" s="457"/>
      <c r="C1" s="458"/>
      <c r="D1" s="459"/>
      <c r="E1" s="457" t="s">
        <v>3</v>
      </c>
      <c r="F1" s="459"/>
      <c r="H1" s="460"/>
      <c r="I1" s="460"/>
      <c r="J1" s="459"/>
      <c r="K1" s="459"/>
    </row>
    <row r="2" spans="2:11">
      <c r="B2" s="775" t="s">
        <v>21</v>
      </c>
      <c r="C2" s="776"/>
      <c r="D2" s="776"/>
      <c r="E2" s="776"/>
      <c r="F2" s="776"/>
      <c r="G2" s="776"/>
      <c r="H2" s="776"/>
      <c r="I2" s="461"/>
      <c r="J2" s="459"/>
      <c r="K2" s="459"/>
    </row>
    <row r="3" spans="2:11" ht="48.75" customHeight="1">
      <c r="B3" s="772" t="s">
        <v>1721</v>
      </c>
      <c r="C3" s="772"/>
      <c r="D3" s="772"/>
      <c r="E3" s="772"/>
      <c r="F3" s="772"/>
      <c r="G3" s="772"/>
      <c r="H3" s="772"/>
      <c r="J3" s="462"/>
      <c r="K3" s="459"/>
    </row>
    <row r="4" spans="2:11" ht="17.25" customHeight="1">
      <c r="B4" s="772" t="s">
        <v>1818</v>
      </c>
      <c r="C4" s="772"/>
      <c r="D4" s="772"/>
      <c r="E4" s="772"/>
      <c r="F4" s="772"/>
      <c r="G4" s="772"/>
      <c r="H4" s="772"/>
      <c r="J4" s="462"/>
      <c r="K4" s="459"/>
    </row>
    <row r="5" spans="2:11" ht="18.75" customHeight="1">
      <c r="B5" s="1" t="s">
        <v>75</v>
      </c>
      <c r="C5" s="1"/>
      <c r="D5" s="32"/>
      <c r="E5" s="2" t="s">
        <v>1817</v>
      </c>
      <c r="F5" s="32"/>
      <c r="G5" s="32"/>
      <c r="H5" s="3"/>
      <c r="J5" s="463"/>
      <c r="K5" s="459"/>
    </row>
    <row r="6" spans="2:11">
      <c r="B6" s="1" t="s">
        <v>1560</v>
      </c>
      <c r="C6" s="1" t="s">
        <v>1768</v>
      </c>
      <c r="D6" s="33"/>
      <c r="E6" s="2" t="s">
        <v>1769</v>
      </c>
      <c r="F6" s="33"/>
      <c r="G6" s="33"/>
      <c r="H6" s="3"/>
      <c r="J6" s="462"/>
      <c r="K6" s="459"/>
    </row>
    <row r="7" spans="2:11" ht="19.5" thickBot="1">
      <c r="B7" s="202"/>
      <c r="C7" s="203"/>
      <c r="D7" s="204"/>
      <c r="E7" s="204"/>
      <c r="F7" s="205"/>
      <c r="G7" s="205"/>
    </row>
    <row r="8" spans="2:11" ht="24.75" customHeight="1" thickBot="1">
      <c r="B8" s="206" t="s">
        <v>4</v>
      </c>
      <c r="C8" s="207" t="s">
        <v>5</v>
      </c>
      <c r="D8" s="208" t="s">
        <v>51</v>
      </c>
      <c r="E8" s="208" t="s">
        <v>43</v>
      </c>
      <c r="F8" s="208" t="s">
        <v>400</v>
      </c>
      <c r="G8" s="208" t="s">
        <v>6</v>
      </c>
      <c r="H8" s="209" t="s">
        <v>37</v>
      </c>
      <c r="I8" s="201"/>
    </row>
    <row r="9" spans="2:11" ht="19.5" thickBot="1">
      <c r="B9" s="211"/>
      <c r="C9" s="625"/>
      <c r="D9" s="210"/>
      <c r="E9" s="211"/>
      <c r="F9" s="212"/>
      <c r="G9" s="212"/>
      <c r="H9" s="614"/>
      <c r="I9" s="201"/>
    </row>
    <row r="10" spans="2:11" ht="38.25" thickBot="1">
      <c r="B10" s="622"/>
      <c r="C10" s="624" t="s">
        <v>1780</v>
      </c>
      <c r="D10" s="623"/>
      <c r="E10" s="587"/>
      <c r="F10" s="214"/>
      <c r="G10" s="214"/>
      <c r="H10" s="590"/>
      <c r="I10" s="201"/>
    </row>
    <row r="11" spans="2:11">
      <c r="B11" s="587"/>
      <c r="C11" s="213"/>
      <c r="D11" s="589"/>
      <c r="E11" s="587"/>
      <c r="F11" s="214"/>
      <c r="G11" s="214"/>
      <c r="H11" s="590"/>
      <c r="I11" s="201"/>
    </row>
    <row r="12" spans="2:11">
      <c r="B12" s="587"/>
      <c r="C12" s="588" t="s">
        <v>46</v>
      </c>
      <c r="D12" s="589"/>
      <c r="E12" s="587"/>
      <c r="F12" s="214"/>
      <c r="G12" s="214"/>
      <c r="H12" s="590"/>
      <c r="I12" s="201"/>
    </row>
    <row r="13" spans="2:11">
      <c r="B13" s="570">
        <v>1</v>
      </c>
      <c r="C13" s="13" t="s">
        <v>116</v>
      </c>
      <c r="D13" s="14"/>
      <c r="E13" s="15"/>
      <c r="F13" s="214"/>
      <c r="G13" s="17"/>
      <c r="H13" s="571"/>
      <c r="I13" s="201"/>
    </row>
    <row r="14" spans="2:11">
      <c r="B14" s="301">
        <f>+B13+0.01</f>
        <v>1.01</v>
      </c>
      <c r="C14" s="18" t="s">
        <v>355</v>
      </c>
      <c r="D14" s="16">
        <v>4</v>
      </c>
      <c r="E14" s="20" t="s">
        <v>144</v>
      </c>
      <c r="F14" s="214"/>
      <c r="G14" s="14">
        <f t="shared" ref="G14:G15" si="0">ROUND(F14*D14,2)</f>
        <v>0</v>
      </c>
      <c r="H14" s="110"/>
      <c r="I14" s="201"/>
    </row>
    <row r="15" spans="2:11">
      <c r="B15" s="301">
        <f t="shared" ref="B15" si="1">+B14+0.01</f>
        <v>1.02</v>
      </c>
      <c r="C15" s="18" t="s">
        <v>356</v>
      </c>
      <c r="D15" s="16">
        <v>4</v>
      </c>
      <c r="E15" s="20" t="s">
        <v>144</v>
      </c>
      <c r="F15" s="214"/>
      <c r="G15" s="14">
        <f t="shared" si="0"/>
        <v>0</v>
      </c>
      <c r="H15" s="110"/>
      <c r="I15" s="201"/>
    </row>
    <row r="16" spans="2:11">
      <c r="B16" s="75"/>
      <c r="C16" s="18"/>
      <c r="D16" s="16"/>
      <c r="E16" s="20" t="s">
        <v>140</v>
      </c>
      <c r="F16" s="214"/>
      <c r="G16" s="214"/>
      <c r="H16" s="110">
        <f>SUM(G14:G15)</f>
        <v>0</v>
      </c>
      <c r="I16" s="201"/>
    </row>
    <row r="17" spans="2:9" ht="37.5">
      <c r="B17" s="634">
        <v>2</v>
      </c>
      <c r="C17" s="314" t="s">
        <v>1722</v>
      </c>
      <c r="D17" s="315"/>
      <c r="E17" s="316" t="s">
        <v>140</v>
      </c>
      <c r="F17" s="214"/>
      <c r="G17" s="214"/>
      <c r="H17" s="590"/>
      <c r="I17" s="201"/>
    </row>
    <row r="18" spans="2:9">
      <c r="B18" s="635">
        <f>+B17+0.01</f>
        <v>2.0099999999999998</v>
      </c>
      <c r="C18" s="317" t="s">
        <v>1049</v>
      </c>
      <c r="D18" s="214">
        <v>3</v>
      </c>
      <c r="E18" s="318" t="s">
        <v>13</v>
      </c>
      <c r="F18" s="214"/>
      <c r="G18" s="214">
        <f t="shared" ref="G18:G64" si="2">+ROUND(F18*D18,2)</f>
        <v>0</v>
      </c>
      <c r="H18" s="590"/>
      <c r="I18" s="201"/>
    </row>
    <row r="19" spans="2:9">
      <c r="B19" s="635">
        <f t="shared" ref="B19:B54" si="3">+B18+0.01</f>
        <v>2.0199999999999996</v>
      </c>
      <c r="C19" s="317" t="s">
        <v>1050</v>
      </c>
      <c r="D19" s="214">
        <v>3</v>
      </c>
      <c r="E19" s="318" t="s">
        <v>13</v>
      </c>
      <c r="F19" s="214"/>
      <c r="G19" s="214">
        <f t="shared" si="2"/>
        <v>0</v>
      </c>
      <c r="H19" s="590"/>
      <c r="I19" s="201"/>
    </row>
    <row r="20" spans="2:9">
      <c r="B20" s="635">
        <f t="shared" si="3"/>
        <v>2.0299999999999994</v>
      </c>
      <c r="C20" s="317" t="s">
        <v>1051</v>
      </c>
      <c r="D20" s="214">
        <v>2</v>
      </c>
      <c r="E20" s="318" t="s">
        <v>13</v>
      </c>
      <c r="F20" s="214"/>
      <c r="G20" s="214">
        <f t="shared" si="2"/>
        <v>0</v>
      </c>
      <c r="H20" s="590"/>
      <c r="I20" s="201"/>
    </row>
    <row r="21" spans="2:9">
      <c r="B21" s="635">
        <f t="shared" si="3"/>
        <v>2.0399999999999991</v>
      </c>
      <c r="C21" s="317" t="s">
        <v>1052</v>
      </c>
      <c r="D21" s="214">
        <v>2</v>
      </c>
      <c r="E21" s="318" t="s">
        <v>13</v>
      </c>
      <c r="F21" s="214"/>
      <c r="G21" s="214">
        <f t="shared" si="2"/>
        <v>0</v>
      </c>
      <c r="H21" s="590"/>
      <c r="I21" s="201"/>
    </row>
    <row r="22" spans="2:9">
      <c r="B22" s="635">
        <f t="shared" si="3"/>
        <v>2.0499999999999989</v>
      </c>
      <c r="C22" s="317" t="s">
        <v>1053</v>
      </c>
      <c r="D22" s="214">
        <v>2</v>
      </c>
      <c r="E22" s="318" t="s">
        <v>13</v>
      </c>
      <c r="F22" s="214"/>
      <c r="G22" s="214">
        <f t="shared" si="2"/>
        <v>0</v>
      </c>
      <c r="H22" s="590"/>
      <c r="I22" s="201"/>
    </row>
    <row r="23" spans="2:9">
      <c r="B23" s="635">
        <f t="shared" si="3"/>
        <v>2.0599999999999987</v>
      </c>
      <c r="C23" s="317" t="s">
        <v>1054</v>
      </c>
      <c r="D23" s="214">
        <v>2</v>
      </c>
      <c r="E23" s="318" t="s">
        <v>13</v>
      </c>
      <c r="F23" s="214"/>
      <c r="G23" s="214">
        <f t="shared" si="2"/>
        <v>0</v>
      </c>
      <c r="H23" s="590"/>
      <c r="I23" s="201"/>
    </row>
    <row r="24" spans="2:9">
      <c r="B24" s="635">
        <f t="shared" si="3"/>
        <v>2.0699999999999985</v>
      </c>
      <c r="C24" s="317" t="s">
        <v>1055</v>
      </c>
      <c r="D24" s="214">
        <v>50</v>
      </c>
      <c r="E24" s="318" t="s">
        <v>13</v>
      </c>
      <c r="F24" s="214"/>
      <c r="G24" s="214">
        <f t="shared" si="2"/>
        <v>0</v>
      </c>
      <c r="H24" s="590"/>
      <c r="I24" s="201"/>
    </row>
    <row r="25" spans="2:9">
      <c r="B25" s="635">
        <f t="shared" si="3"/>
        <v>2.0799999999999983</v>
      </c>
      <c r="C25" s="317" t="s">
        <v>1056</v>
      </c>
      <c r="D25" s="214">
        <v>50</v>
      </c>
      <c r="E25" s="318" t="s">
        <v>13</v>
      </c>
      <c r="F25" s="214"/>
      <c r="G25" s="214">
        <f t="shared" si="2"/>
        <v>0</v>
      </c>
      <c r="H25" s="590"/>
      <c r="I25" s="201"/>
    </row>
    <row r="26" spans="2:9">
      <c r="B26" s="635">
        <f t="shared" si="3"/>
        <v>2.0899999999999981</v>
      </c>
      <c r="C26" s="317" t="s">
        <v>1057</v>
      </c>
      <c r="D26" s="214">
        <v>10</v>
      </c>
      <c r="E26" s="318" t="s">
        <v>13</v>
      </c>
      <c r="F26" s="214"/>
      <c r="G26" s="214">
        <f t="shared" si="2"/>
        <v>0</v>
      </c>
      <c r="H26" s="590"/>
      <c r="I26" s="201"/>
    </row>
    <row r="27" spans="2:9" ht="37.5">
      <c r="B27" s="635">
        <f t="shared" si="3"/>
        <v>2.0999999999999979</v>
      </c>
      <c r="C27" s="317" t="s">
        <v>1058</v>
      </c>
      <c r="D27" s="214">
        <v>1</v>
      </c>
      <c r="E27" s="318" t="s">
        <v>13</v>
      </c>
      <c r="F27" s="214"/>
      <c r="G27" s="214">
        <f t="shared" si="2"/>
        <v>0</v>
      </c>
      <c r="H27" s="590"/>
      <c r="I27" s="201"/>
    </row>
    <row r="28" spans="2:9">
      <c r="B28" s="635">
        <f t="shared" si="3"/>
        <v>2.1099999999999977</v>
      </c>
      <c r="C28" s="317" t="s">
        <v>1059</v>
      </c>
      <c r="D28" s="214">
        <v>4</v>
      </c>
      <c r="E28" s="318" t="s">
        <v>13</v>
      </c>
      <c r="F28" s="214"/>
      <c r="G28" s="214">
        <f t="shared" si="2"/>
        <v>0</v>
      </c>
      <c r="H28" s="590"/>
      <c r="I28" s="201"/>
    </row>
    <row r="29" spans="2:9">
      <c r="B29" s="635">
        <f t="shared" si="3"/>
        <v>2.1199999999999974</v>
      </c>
      <c r="C29" s="317" t="s">
        <v>1060</v>
      </c>
      <c r="D29" s="214">
        <v>6</v>
      </c>
      <c r="E29" s="318" t="s">
        <v>13</v>
      </c>
      <c r="F29" s="214"/>
      <c r="G29" s="214">
        <f t="shared" si="2"/>
        <v>0</v>
      </c>
      <c r="H29" s="590"/>
      <c r="I29" s="201"/>
    </row>
    <row r="30" spans="2:9">
      <c r="B30" s="635">
        <f t="shared" si="3"/>
        <v>2.1299999999999972</v>
      </c>
      <c r="C30" s="317" t="s">
        <v>1061</v>
      </c>
      <c r="D30" s="214">
        <v>10</v>
      </c>
      <c r="E30" s="318" t="s">
        <v>13</v>
      </c>
      <c r="F30" s="214"/>
      <c r="G30" s="214">
        <f t="shared" si="2"/>
        <v>0</v>
      </c>
      <c r="H30" s="590"/>
      <c r="I30" s="201"/>
    </row>
    <row r="31" spans="2:9">
      <c r="B31" s="635">
        <f t="shared" si="3"/>
        <v>2.139999999999997</v>
      </c>
      <c r="C31" s="317" t="s">
        <v>1062</v>
      </c>
      <c r="D31" s="214">
        <v>5</v>
      </c>
      <c r="E31" s="318" t="s">
        <v>13</v>
      </c>
      <c r="F31" s="214"/>
      <c r="G31" s="214">
        <f t="shared" si="2"/>
        <v>0</v>
      </c>
      <c r="H31" s="590"/>
      <c r="I31" s="201"/>
    </row>
    <row r="32" spans="2:9">
      <c r="B32" s="635">
        <f t="shared" si="3"/>
        <v>2.1499999999999968</v>
      </c>
      <c r="C32" s="317" t="s">
        <v>1063</v>
      </c>
      <c r="D32" s="214">
        <v>2</v>
      </c>
      <c r="E32" s="318" t="s">
        <v>13</v>
      </c>
      <c r="F32" s="214"/>
      <c r="G32" s="214">
        <f t="shared" si="2"/>
        <v>0</v>
      </c>
      <c r="H32" s="590"/>
      <c r="I32" s="201"/>
    </row>
    <row r="33" spans="2:9">
      <c r="B33" s="635">
        <f t="shared" si="3"/>
        <v>2.1599999999999966</v>
      </c>
      <c r="C33" s="317" t="s">
        <v>1064</v>
      </c>
      <c r="D33" s="214">
        <v>3</v>
      </c>
      <c r="E33" s="318" t="s">
        <v>13</v>
      </c>
      <c r="F33" s="214"/>
      <c r="G33" s="214">
        <f t="shared" si="2"/>
        <v>0</v>
      </c>
      <c r="H33" s="590"/>
      <c r="I33" s="201"/>
    </row>
    <row r="34" spans="2:9">
      <c r="B34" s="635">
        <f t="shared" si="3"/>
        <v>2.1699999999999964</v>
      </c>
      <c r="C34" s="317" t="s">
        <v>1065</v>
      </c>
      <c r="D34" s="214">
        <v>6</v>
      </c>
      <c r="E34" s="318" t="s">
        <v>13</v>
      </c>
      <c r="F34" s="214"/>
      <c r="G34" s="214">
        <f t="shared" si="2"/>
        <v>0</v>
      </c>
      <c r="H34" s="590"/>
      <c r="I34" s="201"/>
    </row>
    <row r="35" spans="2:9">
      <c r="B35" s="635">
        <f t="shared" si="3"/>
        <v>2.1799999999999962</v>
      </c>
      <c r="C35" s="317" t="s">
        <v>1066</v>
      </c>
      <c r="D35" s="214">
        <v>3</v>
      </c>
      <c r="E35" s="318" t="s">
        <v>13</v>
      </c>
      <c r="F35" s="214"/>
      <c r="G35" s="214">
        <f t="shared" si="2"/>
        <v>0</v>
      </c>
      <c r="H35" s="590"/>
      <c r="I35" s="201"/>
    </row>
    <row r="36" spans="2:9">
      <c r="B36" s="635">
        <f t="shared" si="3"/>
        <v>2.1899999999999959</v>
      </c>
      <c r="C36" s="317" t="s">
        <v>1067</v>
      </c>
      <c r="D36" s="214">
        <v>3</v>
      </c>
      <c r="E36" s="318" t="s">
        <v>13</v>
      </c>
      <c r="F36" s="214"/>
      <c r="G36" s="214">
        <f t="shared" si="2"/>
        <v>0</v>
      </c>
      <c r="H36" s="590"/>
      <c r="I36" s="201"/>
    </row>
    <row r="37" spans="2:9">
      <c r="B37" s="635">
        <f t="shared" si="3"/>
        <v>2.1999999999999957</v>
      </c>
      <c r="C37" s="317" t="s">
        <v>1068</v>
      </c>
      <c r="D37" s="214">
        <v>10</v>
      </c>
      <c r="E37" s="318" t="s">
        <v>13</v>
      </c>
      <c r="F37" s="214"/>
      <c r="G37" s="214">
        <f t="shared" si="2"/>
        <v>0</v>
      </c>
      <c r="H37" s="590"/>
      <c r="I37" s="201"/>
    </row>
    <row r="38" spans="2:9">
      <c r="B38" s="635">
        <f t="shared" si="3"/>
        <v>2.2099999999999955</v>
      </c>
      <c r="C38" s="317" t="s">
        <v>1069</v>
      </c>
      <c r="D38" s="214">
        <v>3</v>
      </c>
      <c r="E38" s="318" t="s">
        <v>13</v>
      </c>
      <c r="F38" s="214"/>
      <c r="G38" s="214">
        <f t="shared" si="2"/>
        <v>0</v>
      </c>
      <c r="H38" s="590"/>
      <c r="I38" s="201"/>
    </row>
    <row r="39" spans="2:9">
      <c r="B39" s="635">
        <f t="shared" si="3"/>
        <v>2.2199999999999953</v>
      </c>
      <c r="C39" s="317" t="s">
        <v>1070</v>
      </c>
      <c r="D39" s="214">
        <v>3</v>
      </c>
      <c r="E39" s="318" t="s">
        <v>13</v>
      </c>
      <c r="F39" s="214"/>
      <c r="G39" s="214">
        <f t="shared" si="2"/>
        <v>0</v>
      </c>
      <c r="H39" s="590"/>
      <c r="I39" s="201"/>
    </row>
    <row r="40" spans="2:9">
      <c r="B40" s="635">
        <f t="shared" si="3"/>
        <v>2.2299999999999951</v>
      </c>
      <c r="C40" s="317" t="s">
        <v>1071</v>
      </c>
      <c r="D40" s="214">
        <v>3</v>
      </c>
      <c r="E40" s="318" t="s">
        <v>13</v>
      </c>
      <c r="F40" s="214"/>
      <c r="G40" s="214">
        <f t="shared" si="2"/>
        <v>0</v>
      </c>
      <c r="H40" s="590"/>
      <c r="I40" s="201"/>
    </row>
    <row r="41" spans="2:9">
      <c r="B41" s="635">
        <f t="shared" si="3"/>
        <v>2.2399999999999949</v>
      </c>
      <c r="C41" s="317" t="s">
        <v>1072</v>
      </c>
      <c r="D41" s="214">
        <v>8</v>
      </c>
      <c r="E41" s="318" t="s">
        <v>13</v>
      </c>
      <c r="F41" s="214"/>
      <c r="G41" s="214">
        <f t="shared" si="2"/>
        <v>0</v>
      </c>
      <c r="H41" s="590"/>
      <c r="I41" s="201"/>
    </row>
    <row r="42" spans="2:9">
      <c r="B42" s="635">
        <f t="shared" si="3"/>
        <v>2.2499999999999947</v>
      </c>
      <c r="C42" s="317" t="s">
        <v>1073</v>
      </c>
      <c r="D42" s="214">
        <v>1</v>
      </c>
      <c r="E42" s="318" t="s">
        <v>13</v>
      </c>
      <c r="F42" s="214"/>
      <c r="G42" s="214">
        <f t="shared" si="2"/>
        <v>0</v>
      </c>
      <c r="H42" s="590"/>
      <c r="I42" s="201"/>
    </row>
    <row r="43" spans="2:9">
      <c r="B43" s="635">
        <f t="shared" si="3"/>
        <v>2.2599999999999945</v>
      </c>
      <c r="C43" s="317" t="s">
        <v>1074</v>
      </c>
      <c r="D43" s="214">
        <v>1</v>
      </c>
      <c r="E43" s="318" t="s">
        <v>13</v>
      </c>
      <c r="F43" s="214"/>
      <c r="G43" s="214">
        <f t="shared" si="2"/>
        <v>0</v>
      </c>
      <c r="H43" s="590"/>
      <c r="I43" s="201"/>
    </row>
    <row r="44" spans="2:9">
      <c r="B44" s="635">
        <f t="shared" si="3"/>
        <v>2.2699999999999942</v>
      </c>
      <c r="C44" s="317" t="s">
        <v>1075</v>
      </c>
      <c r="D44" s="214">
        <v>1</v>
      </c>
      <c r="E44" s="318" t="s">
        <v>13</v>
      </c>
      <c r="F44" s="214"/>
      <c r="G44" s="214">
        <f t="shared" si="2"/>
        <v>0</v>
      </c>
      <c r="H44" s="590"/>
      <c r="I44" s="201"/>
    </row>
    <row r="45" spans="2:9">
      <c r="B45" s="635">
        <f t="shared" si="3"/>
        <v>2.279999999999994</v>
      </c>
      <c r="C45" s="317" t="s">
        <v>1076</v>
      </c>
      <c r="D45" s="214">
        <v>1</v>
      </c>
      <c r="E45" s="318" t="s">
        <v>13</v>
      </c>
      <c r="F45" s="214"/>
      <c r="G45" s="214">
        <f t="shared" si="2"/>
        <v>0</v>
      </c>
      <c r="H45" s="590"/>
      <c r="I45" s="201"/>
    </row>
    <row r="46" spans="2:9">
      <c r="B46" s="635">
        <f t="shared" si="3"/>
        <v>2.2899999999999938</v>
      </c>
      <c r="C46" s="317" t="s">
        <v>1077</v>
      </c>
      <c r="D46" s="214">
        <v>10</v>
      </c>
      <c r="E46" s="318" t="s">
        <v>13</v>
      </c>
      <c r="F46" s="214"/>
      <c r="G46" s="214">
        <f t="shared" si="2"/>
        <v>0</v>
      </c>
      <c r="H46" s="590"/>
      <c r="I46" s="201"/>
    </row>
    <row r="47" spans="2:9">
      <c r="B47" s="635">
        <f t="shared" si="3"/>
        <v>2.2999999999999936</v>
      </c>
      <c r="C47" s="317" t="s">
        <v>1078</v>
      </c>
      <c r="D47" s="214">
        <v>3</v>
      </c>
      <c r="E47" s="318" t="s">
        <v>13</v>
      </c>
      <c r="F47" s="214"/>
      <c r="G47" s="214">
        <f t="shared" si="2"/>
        <v>0</v>
      </c>
      <c r="H47" s="590"/>
      <c r="I47" s="201"/>
    </row>
    <row r="48" spans="2:9">
      <c r="B48" s="635">
        <f t="shared" si="3"/>
        <v>2.3099999999999934</v>
      </c>
      <c r="C48" s="317" t="s">
        <v>1079</v>
      </c>
      <c r="D48" s="214">
        <v>2</v>
      </c>
      <c r="E48" s="318" t="s">
        <v>13</v>
      </c>
      <c r="F48" s="214"/>
      <c r="G48" s="214">
        <f t="shared" si="2"/>
        <v>0</v>
      </c>
      <c r="H48" s="590"/>
      <c r="I48" s="201"/>
    </row>
    <row r="49" spans="2:9">
      <c r="B49" s="635">
        <f t="shared" si="3"/>
        <v>2.3199999999999932</v>
      </c>
      <c r="C49" s="317" t="s">
        <v>1080</v>
      </c>
      <c r="D49" s="214">
        <v>8</v>
      </c>
      <c r="E49" s="318" t="s">
        <v>13</v>
      </c>
      <c r="F49" s="214"/>
      <c r="G49" s="214">
        <f t="shared" si="2"/>
        <v>0</v>
      </c>
      <c r="H49" s="590"/>
      <c r="I49" s="201"/>
    </row>
    <row r="50" spans="2:9">
      <c r="B50" s="635">
        <f t="shared" si="3"/>
        <v>2.329999999999993</v>
      </c>
      <c r="C50" s="317" t="s">
        <v>1081</v>
      </c>
      <c r="D50" s="214">
        <v>4</v>
      </c>
      <c r="E50" s="318" t="s">
        <v>13</v>
      </c>
      <c r="F50" s="214"/>
      <c r="G50" s="214">
        <f t="shared" si="2"/>
        <v>0</v>
      </c>
      <c r="H50" s="590"/>
      <c r="I50" s="201"/>
    </row>
    <row r="51" spans="2:9">
      <c r="B51" s="635">
        <f t="shared" si="3"/>
        <v>2.3399999999999928</v>
      </c>
      <c r="C51" s="317" t="s">
        <v>1082</v>
      </c>
      <c r="D51" s="214">
        <v>10</v>
      </c>
      <c r="E51" s="318" t="s">
        <v>13</v>
      </c>
      <c r="F51" s="214"/>
      <c r="G51" s="214">
        <f t="shared" si="2"/>
        <v>0</v>
      </c>
      <c r="H51" s="590"/>
      <c r="I51" s="201"/>
    </row>
    <row r="52" spans="2:9">
      <c r="B52" s="635">
        <f t="shared" si="3"/>
        <v>2.3499999999999925</v>
      </c>
      <c r="C52" s="317" t="s">
        <v>1083</v>
      </c>
      <c r="D52" s="214">
        <v>6</v>
      </c>
      <c r="E52" s="318" t="s">
        <v>13</v>
      </c>
      <c r="F52" s="214"/>
      <c r="G52" s="214">
        <f t="shared" si="2"/>
        <v>0</v>
      </c>
      <c r="H52" s="590"/>
      <c r="I52" s="201"/>
    </row>
    <row r="53" spans="2:9">
      <c r="B53" s="635">
        <f t="shared" si="3"/>
        <v>2.3599999999999923</v>
      </c>
      <c r="C53" s="317" t="s">
        <v>1084</v>
      </c>
      <c r="D53" s="214">
        <v>40</v>
      </c>
      <c r="E53" s="318" t="s">
        <v>13</v>
      </c>
      <c r="F53" s="214"/>
      <c r="G53" s="214">
        <f t="shared" si="2"/>
        <v>0</v>
      </c>
      <c r="H53" s="590"/>
      <c r="I53" s="201"/>
    </row>
    <row r="54" spans="2:9">
      <c r="B54" s="635">
        <f t="shared" si="3"/>
        <v>2.3699999999999921</v>
      </c>
      <c r="C54" s="317" t="s">
        <v>1085</v>
      </c>
      <c r="D54" s="214">
        <v>10</v>
      </c>
      <c r="E54" s="318" t="s">
        <v>13</v>
      </c>
      <c r="F54" s="214"/>
      <c r="G54" s="214">
        <f t="shared" si="2"/>
        <v>0</v>
      </c>
      <c r="H54" s="590"/>
      <c r="I54" s="201"/>
    </row>
    <row r="55" spans="2:9">
      <c r="B55" s="636"/>
      <c r="C55" s="314"/>
      <c r="D55" s="214"/>
      <c r="E55" s="316" t="s">
        <v>140</v>
      </c>
      <c r="F55" s="214"/>
      <c r="G55" s="214"/>
      <c r="H55" s="590">
        <f>SUM(G18:G54)</f>
        <v>0</v>
      </c>
      <c r="I55" s="201"/>
    </row>
    <row r="56" spans="2:9">
      <c r="B56" s="634">
        <v>3</v>
      </c>
      <c r="C56" s="314" t="s">
        <v>1723</v>
      </c>
      <c r="D56" s="214"/>
      <c r="E56" s="316" t="s">
        <v>140</v>
      </c>
      <c r="F56" s="214"/>
      <c r="G56" s="214"/>
      <c r="H56" s="590"/>
      <c r="I56" s="201"/>
    </row>
    <row r="57" spans="2:9">
      <c r="B57" s="635">
        <f t="shared" ref="B57:B68" si="4">+B56+0.01</f>
        <v>3.01</v>
      </c>
      <c r="C57" s="317" t="s">
        <v>1086</v>
      </c>
      <c r="D57" s="214">
        <v>1</v>
      </c>
      <c r="E57" s="318" t="s">
        <v>13</v>
      </c>
      <c r="F57" s="214"/>
      <c r="G57" s="214">
        <f t="shared" si="2"/>
        <v>0</v>
      </c>
      <c r="H57" s="590"/>
      <c r="I57" s="201"/>
    </row>
    <row r="58" spans="2:9" ht="37.5">
      <c r="B58" s="635">
        <f t="shared" si="4"/>
        <v>3.0199999999999996</v>
      </c>
      <c r="C58" s="317" t="s">
        <v>1087</v>
      </c>
      <c r="D58" s="214">
        <v>1</v>
      </c>
      <c r="E58" s="318" t="s">
        <v>13</v>
      </c>
      <c r="F58" s="214"/>
      <c r="G58" s="214">
        <f t="shared" si="2"/>
        <v>0</v>
      </c>
      <c r="H58" s="590"/>
      <c r="I58" s="201"/>
    </row>
    <row r="59" spans="2:9">
      <c r="B59" s="635">
        <f t="shared" si="4"/>
        <v>3.0299999999999994</v>
      </c>
      <c r="C59" s="317" t="s">
        <v>1088</v>
      </c>
      <c r="D59" s="214">
        <v>1</v>
      </c>
      <c r="E59" s="318" t="s">
        <v>28</v>
      </c>
      <c r="F59" s="214"/>
      <c r="G59" s="214">
        <f t="shared" si="2"/>
        <v>0</v>
      </c>
      <c r="H59" s="590"/>
      <c r="I59" s="201"/>
    </row>
    <row r="60" spans="2:9">
      <c r="B60" s="635">
        <f t="shared" si="4"/>
        <v>3.0399999999999991</v>
      </c>
      <c r="C60" s="317" t="s">
        <v>1089</v>
      </c>
      <c r="D60" s="214">
        <v>1</v>
      </c>
      <c r="E60" s="318" t="s">
        <v>28</v>
      </c>
      <c r="F60" s="214"/>
      <c r="G60" s="214">
        <f t="shared" si="2"/>
        <v>0</v>
      </c>
      <c r="H60" s="590"/>
      <c r="I60" s="201"/>
    </row>
    <row r="61" spans="2:9">
      <c r="B61" s="635">
        <f t="shared" si="4"/>
        <v>3.0499999999999989</v>
      </c>
      <c r="C61" s="317" t="s">
        <v>1090</v>
      </c>
      <c r="D61" s="214">
        <v>20</v>
      </c>
      <c r="E61" s="318" t="s">
        <v>15</v>
      </c>
      <c r="F61" s="214"/>
      <c r="G61" s="214">
        <f t="shared" si="2"/>
        <v>0</v>
      </c>
      <c r="H61" s="590"/>
      <c r="I61" s="201"/>
    </row>
    <row r="62" spans="2:9">
      <c r="B62" s="635">
        <f t="shared" si="4"/>
        <v>3.0599999999999987</v>
      </c>
      <c r="C62" s="317" t="s">
        <v>1091</v>
      </c>
      <c r="D62" s="214">
        <v>1</v>
      </c>
      <c r="E62" s="318" t="s">
        <v>28</v>
      </c>
      <c r="F62" s="214"/>
      <c r="G62" s="214">
        <f t="shared" si="2"/>
        <v>0</v>
      </c>
      <c r="H62" s="590"/>
      <c r="I62" s="201"/>
    </row>
    <row r="63" spans="2:9">
      <c r="B63" s="635">
        <f t="shared" si="4"/>
        <v>3.0699999999999985</v>
      </c>
      <c r="C63" s="317" t="s">
        <v>1092</v>
      </c>
      <c r="D63" s="214">
        <v>1</v>
      </c>
      <c r="E63" s="318" t="s">
        <v>13</v>
      </c>
      <c r="F63" s="214"/>
      <c r="G63" s="214">
        <f t="shared" si="2"/>
        <v>0</v>
      </c>
      <c r="H63" s="590"/>
      <c r="I63" s="201"/>
    </row>
    <row r="64" spans="2:9">
      <c r="B64" s="635">
        <f t="shared" si="4"/>
        <v>3.0799999999999983</v>
      </c>
      <c r="C64" s="317" t="s">
        <v>1093</v>
      </c>
      <c r="D64" s="214">
        <v>1</v>
      </c>
      <c r="E64" s="318" t="s">
        <v>13</v>
      </c>
      <c r="F64" s="214"/>
      <c r="G64" s="214">
        <f t="shared" si="2"/>
        <v>0</v>
      </c>
      <c r="H64" s="590"/>
      <c r="I64" s="201"/>
    </row>
    <row r="65" spans="2:9">
      <c r="B65" s="635">
        <f t="shared" si="4"/>
        <v>3.0899999999999981</v>
      </c>
      <c r="C65" s="317" t="s">
        <v>1094</v>
      </c>
      <c r="D65" s="214">
        <v>3</v>
      </c>
      <c r="E65" s="318" t="s">
        <v>13</v>
      </c>
      <c r="F65" s="214"/>
      <c r="G65" s="214">
        <f t="shared" ref="G65:G83" si="5">+ROUND(F65*D65,2)</f>
        <v>0</v>
      </c>
      <c r="H65" s="590"/>
      <c r="I65" s="201"/>
    </row>
    <row r="66" spans="2:9">
      <c r="B66" s="635">
        <f t="shared" si="4"/>
        <v>3.0999999999999979</v>
      </c>
      <c r="C66" s="317" t="s">
        <v>1095</v>
      </c>
      <c r="D66" s="214">
        <v>1</v>
      </c>
      <c r="E66" s="318" t="s">
        <v>13</v>
      </c>
      <c r="F66" s="214"/>
      <c r="G66" s="214">
        <f t="shared" si="5"/>
        <v>0</v>
      </c>
      <c r="H66" s="590"/>
      <c r="I66" s="201"/>
    </row>
    <row r="67" spans="2:9">
      <c r="B67" s="635">
        <f t="shared" si="4"/>
        <v>3.1099999999999977</v>
      </c>
      <c r="C67" s="317" t="s">
        <v>1096</v>
      </c>
      <c r="D67" s="214">
        <v>1</v>
      </c>
      <c r="E67" s="318" t="s">
        <v>13</v>
      </c>
      <c r="F67" s="214"/>
      <c r="G67" s="214">
        <f t="shared" si="5"/>
        <v>0</v>
      </c>
      <c r="H67" s="590"/>
      <c r="I67" s="201"/>
    </row>
    <row r="68" spans="2:9">
      <c r="B68" s="635">
        <f t="shared" si="4"/>
        <v>3.1199999999999974</v>
      </c>
      <c r="C68" s="317" t="s">
        <v>1097</v>
      </c>
      <c r="D68" s="214">
        <v>1</v>
      </c>
      <c r="E68" s="318" t="s">
        <v>13</v>
      </c>
      <c r="F68" s="214"/>
      <c r="G68" s="214">
        <f t="shared" si="5"/>
        <v>0</v>
      </c>
      <c r="H68" s="590"/>
      <c r="I68" s="201"/>
    </row>
    <row r="69" spans="2:9">
      <c r="B69" s="636"/>
      <c r="C69" s="314"/>
      <c r="D69" s="214"/>
      <c r="E69" s="316" t="s">
        <v>140</v>
      </c>
      <c r="F69" s="214"/>
      <c r="G69" s="214"/>
      <c r="H69" s="590">
        <f>SUM(G57:G68)</f>
        <v>0</v>
      </c>
      <c r="I69" s="201"/>
    </row>
    <row r="70" spans="2:9">
      <c r="B70" s="634">
        <v>4</v>
      </c>
      <c r="C70" s="314" t="s">
        <v>1724</v>
      </c>
      <c r="D70" s="214"/>
      <c r="E70" s="316" t="s">
        <v>140</v>
      </c>
      <c r="F70" s="214"/>
      <c r="G70" s="214"/>
      <c r="H70" s="590"/>
      <c r="I70" s="201"/>
    </row>
    <row r="71" spans="2:9">
      <c r="B71" s="635">
        <f t="shared" ref="B71:B73" si="6">+B70+0.01</f>
        <v>4.01</v>
      </c>
      <c r="C71" s="317" t="s">
        <v>1098</v>
      </c>
      <c r="D71" s="214">
        <v>15</v>
      </c>
      <c r="E71" s="318" t="s">
        <v>13</v>
      </c>
      <c r="F71" s="214"/>
      <c r="G71" s="214">
        <f t="shared" si="5"/>
        <v>0</v>
      </c>
      <c r="H71" s="590"/>
      <c r="I71" s="201"/>
    </row>
    <row r="72" spans="2:9">
      <c r="B72" s="635">
        <f t="shared" si="6"/>
        <v>4.0199999999999996</v>
      </c>
      <c r="C72" s="317" t="s">
        <v>1099</v>
      </c>
      <c r="D72" s="214">
        <v>2</v>
      </c>
      <c r="E72" s="318" t="s">
        <v>13</v>
      </c>
      <c r="F72" s="214"/>
      <c r="G72" s="214">
        <f t="shared" si="5"/>
        <v>0</v>
      </c>
      <c r="H72" s="590"/>
      <c r="I72" s="201"/>
    </row>
    <row r="73" spans="2:9">
      <c r="B73" s="635">
        <f t="shared" si="6"/>
        <v>4.0299999999999994</v>
      </c>
      <c r="C73" s="317" t="s">
        <v>1100</v>
      </c>
      <c r="D73" s="214">
        <v>3</v>
      </c>
      <c r="E73" s="318" t="s">
        <v>13</v>
      </c>
      <c r="F73" s="214"/>
      <c r="G73" s="214">
        <f t="shared" si="5"/>
        <v>0</v>
      </c>
      <c r="H73" s="590"/>
      <c r="I73" s="201"/>
    </row>
    <row r="74" spans="2:9">
      <c r="B74" s="636"/>
      <c r="C74" s="314"/>
      <c r="D74" s="214"/>
      <c r="E74" s="316" t="s">
        <v>140</v>
      </c>
      <c r="F74" s="214"/>
      <c r="G74" s="214"/>
      <c r="H74" s="590">
        <f>SUM(G71:G73)</f>
        <v>0</v>
      </c>
      <c r="I74" s="201"/>
    </row>
    <row r="75" spans="2:9">
      <c r="B75" s="634">
        <v>5</v>
      </c>
      <c r="C75" s="314" t="s">
        <v>1725</v>
      </c>
      <c r="D75" s="214"/>
      <c r="E75" s="316" t="s">
        <v>140</v>
      </c>
      <c r="F75" s="214"/>
      <c r="G75" s="214"/>
      <c r="H75" s="590"/>
      <c r="I75" s="201"/>
    </row>
    <row r="76" spans="2:9" ht="37.5">
      <c r="B76" s="635">
        <f t="shared" ref="B76:B83" si="7">+B75+0.01</f>
        <v>5.01</v>
      </c>
      <c r="C76" s="317" t="s">
        <v>1101</v>
      </c>
      <c r="D76" s="214">
        <v>8</v>
      </c>
      <c r="E76" s="318" t="s">
        <v>13</v>
      </c>
      <c r="F76" s="214"/>
      <c r="G76" s="214">
        <f t="shared" si="5"/>
        <v>0</v>
      </c>
      <c r="H76" s="590"/>
      <c r="I76" s="201"/>
    </row>
    <row r="77" spans="2:9">
      <c r="B77" s="635">
        <f t="shared" si="7"/>
        <v>5.0199999999999996</v>
      </c>
      <c r="C77" s="317" t="s">
        <v>1102</v>
      </c>
      <c r="D77" s="214">
        <v>6</v>
      </c>
      <c r="E77" s="318" t="s">
        <v>13</v>
      </c>
      <c r="F77" s="214"/>
      <c r="G77" s="214">
        <f t="shared" si="5"/>
        <v>0</v>
      </c>
      <c r="H77" s="590"/>
      <c r="I77" s="201"/>
    </row>
    <row r="78" spans="2:9">
      <c r="B78" s="635">
        <f t="shared" si="7"/>
        <v>5.0299999999999994</v>
      </c>
      <c r="C78" s="317" t="s">
        <v>1103</v>
      </c>
      <c r="D78" s="214">
        <v>2</v>
      </c>
      <c r="E78" s="318" t="s">
        <v>13</v>
      </c>
      <c r="F78" s="214"/>
      <c r="G78" s="214">
        <f t="shared" si="5"/>
        <v>0</v>
      </c>
      <c r="H78" s="590"/>
      <c r="I78" s="201"/>
    </row>
    <row r="79" spans="2:9">
      <c r="B79" s="635">
        <f t="shared" si="7"/>
        <v>5.0399999999999991</v>
      </c>
      <c r="C79" s="317" t="s">
        <v>1060</v>
      </c>
      <c r="D79" s="214">
        <v>6</v>
      </c>
      <c r="E79" s="318" t="s">
        <v>13</v>
      </c>
      <c r="F79" s="214"/>
      <c r="G79" s="214">
        <f t="shared" si="5"/>
        <v>0</v>
      </c>
      <c r="H79" s="590"/>
      <c r="I79" s="201"/>
    </row>
    <row r="80" spans="2:9">
      <c r="B80" s="635">
        <f t="shared" si="7"/>
        <v>5.0499999999999989</v>
      </c>
      <c r="C80" s="317" t="s">
        <v>1061</v>
      </c>
      <c r="D80" s="214">
        <v>20</v>
      </c>
      <c r="E80" s="318" t="s">
        <v>13</v>
      </c>
      <c r="F80" s="214"/>
      <c r="G80" s="214">
        <f t="shared" si="5"/>
        <v>0</v>
      </c>
      <c r="H80" s="590"/>
      <c r="I80" s="201"/>
    </row>
    <row r="81" spans="2:10">
      <c r="B81" s="635">
        <f t="shared" si="7"/>
        <v>5.0599999999999987</v>
      </c>
      <c r="C81" s="317" t="s">
        <v>1062</v>
      </c>
      <c r="D81" s="214">
        <v>3</v>
      </c>
      <c r="E81" s="318" t="s">
        <v>13</v>
      </c>
      <c r="F81" s="214"/>
      <c r="G81" s="214">
        <f t="shared" si="5"/>
        <v>0</v>
      </c>
      <c r="H81" s="590"/>
      <c r="I81" s="201"/>
    </row>
    <row r="82" spans="2:10">
      <c r="B82" s="635">
        <f t="shared" si="7"/>
        <v>5.0699999999999985</v>
      </c>
      <c r="C82" s="317" t="s">
        <v>1104</v>
      </c>
      <c r="D82" s="214">
        <v>9</v>
      </c>
      <c r="E82" s="318" t="s">
        <v>13</v>
      </c>
      <c r="F82" s="214"/>
      <c r="G82" s="214">
        <f t="shared" si="5"/>
        <v>0</v>
      </c>
      <c r="H82" s="590"/>
      <c r="I82" s="201"/>
    </row>
    <row r="83" spans="2:10">
      <c r="B83" s="635">
        <f t="shared" si="7"/>
        <v>5.0799999999999983</v>
      </c>
      <c r="C83" s="317" t="s">
        <v>1105</v>
      </c>
      <c r="D83" s="214">
        <v>1</v>
      </c>
      <c r="E83" s="318" t="s">
        <v>28</v>
      </c>
      <c r="F83" s="214"/>
      <c r="G83" s="214">
        <f t="shared" si="5"/>
        <v>0</v>
      </c>
      <c r="H83" s="590"/>
      <c r="I83" s="201"/>
    </row>
    <row r="84" spans="2:10">
      <c r="B84" s="636"/>
      <c r="C84" s="314"/>
      <c r="D84" s="214"/>
      <c r="E84" s="316" t="s">
        <v>140</v>
      </c>
      <c r="F84" s="214"/>
      <c r="G84" s="214"/>
      <c r="H84" s="590">
        <f>SUM(G76:G83)</f>
        <v>0</v>
      </c>
      <c r="I84" s="201"/>
    </row>
    <row r="85" spans="2:10" ht="19.5" thickBot="1">
      <c r="B85" s="637"/>
      <c r="C85" s="638"/>
      <c r="D85" s="626"/>
      <c r="E85" s="639"/>
      <c r="F85" s="626"/>
      <c r="G85" s="626"/>
      <c r="H85" s="627"/>
      <c r="I85" s="201"/>
    </row>
    <row r="86" spans="2:10" ht="38.25" thickBot="1">
      <c r="B86" s="451"/>
      <c r="C86" s="452" t="s">
        <v>1781</v>
      </c>
      <c r="D86" s="453"/>
      <c r="E86" s="454"/>
      <c r="F86" s="454"/>
      <c r="G86" s="454"/>
      <c r="H86" s="455">
        <f>SUM(H12:H85)</f>
        <v>0</v>
      </c>
      <c r="I86" s="201"/>
      <c r="J86" s="465"/>
    </row>
    <row r="87" spans="2:10">
      <c r="B87" s="204"/>
      <c r="C87" s="466"/>
      <c r="D87" s="201"/>
      <c r="E87" s="201"/>
      <c r="F87" s="201"/>
      <c r="G87" s="201"/>
      <c r="H87" s="467"/>
    </row>
    <row r="88" spans="2:10">
      <c r="B88" s="468"/>
      <c r="C88" s="469" t="s">
        <v>103</v>
      </c>
      <c r="D88" s="470"/>
      <c r="E88" s="470"/>
      <c r="F88" s="470"/>
      <c r="G88" s="470"/>
      <c r="H88" s="471"/>
    </row>
    <row r="89" spans="2:10">
      <c r="B89" s="468"/>
      <c r="C89" s="61" t="s">
        <v>1</v>
      </c>
      <c r="D89" s="450">
        <v>0.1</v>
      </c>
      <c r="E89" s="470"/>
      <c r="F89" s="470"/>
      <c r="G89" s="470">
        <f>+$H$86*D89</f>
        <v>0</v>
      </c>
      <c r="H89" s="471"/>
    </row>
    <row r="90" spans="2:10">
      <c r="B90" s="468"/>
      <c r="C90" s="61" t="s">
        <v>108</v>
      </c>
      <c r="D90" s="450">
        <v>0.18</v>
      </c>
      <c r="E90" s="470"/>
      <c r="F90" s="470"/>
      <c r="G90" s="470">
        <f>+$G$89*D90</f>
        <v>0</v>
      </c>
      <c r="H90" s="471"/>
    </row>
    <row r="91" spans="2:10">
      <c r="B91" s="468"/>
      <c r="C91" s="62" t="s">
        <v>104</v>
      </c>
      <c r="D91" s="450">
        <v>0.02</v>
      </c>
      <c r="E91" s="470"/>
      <c r="F91" s="470"/>
      <c r="G91" s="470">
        <f t="shared" ref="G91:G97" si="8">+$H$86*D91</f>
        <v>0</v>
      </c>
      <c r="H91" s="471"/>
    </row>
    <row r="92" spans="2:10">
      <c r="B92" s="468"/>
      <c r="C92" s="61" t="s">
        <v>8</v>
      </c>
      <c r="D92" s="450">
        <v>0.04</v>
      </c>
      <c r="E92" s="470"/>
      <c r="F92" s="470"/>
      <c r="G92" s="470">
        <f t="shared" si="8"/>
        <v>0</v>
      </c>
      <c r="H92" s="471"/>
    </row>
    <row r="93" spans="2:10">
      <c r="B93" s="468"/>
      <c r="C93" s="62" t="s">
        <v>105</v>
      </c>
      <c r="D93" s="450">
        <v>0.01</v>
      </c>
      <c r="E93" s="470"/>
      <c r="F93" s="470"/>
      <c r="G93" s="470">
        <f t="shared" si="8"/>
        <v>0</v>
      </c>
      <c r="H93" s="471"/>
    </row>
    <row r="94" spans="2:10">
      <c r="B94" s="468"/>
      <c r="C94" s="62" t="s">
        <v>9</v>
      </c>
      <c r="D94" s="450">
        <v>2.5000000000000001E-2</v>
      </c>
      <c r="E94" s="470"/>
      <c r="F94" s="470"/>
      <c r="G94" s="470">
        <f t="shared" si="8"/>
        <v>0</v>
      </c>
      <c r="H94" s="471"/>
    </row>
    <row r="95" spans="2:10">
      <c r="B95" s="468"/>
      <c r="C95" s="61" t="s">
        <v>106</v>
      </c>
      <c r="D95" s="450">
        <v>0.05</v>
      </c>
      <c r="E95" s="470"/>
      <c r="F95" s="470"/>
      <c r="G95" s="470">
        <f t="shared" si="8"/>
        <v>0</v>
      </c>
      <c r="H95" s="471"/>
    </row>
    <row r="96" spans="2:10">
      <c r="B96" s="468"/>
      <c r="C96" s="62" t="s">
        <v>71</v>
      </c>
      <c r="D96" s="450">
        <v>2.5000000000000001E-2</v>
      </c>
      <c r="E96" s="470"/>
      <c r="F96" s="470"/>
      <c r="G96" s="470">
        <f t="shared" si="8"/>
        <v>0</v>
      </c>
      <c r="H96" s="471"/>
    </row>
    <row r="97" spans="2:8">
      <c r="B97" s="468"/>
      <c r="C97" s="61" t="s">
        <v>107</v>
      </c>
      <c r="D97" s="450">
        <v>0.03</v>
      </c>
      <c r="E97" s="470"/>
      <c r="F97" s="470"/>
      <c r="G97" s="470">
        <f t="shared" si="8"/>
        <v>0</v>
      </c>
      <c r="H97" s="471"/>
    </row>
    <row r="98" spans="2:8">
      <c r="B98" s="473"/>
      <c r="C98" s="474"/>
      <c r="D98" s="470"/>
      <c r="E98" s="475"/>
      <c r="F98" s="475"/>
      <c r="G98" s="475"/>
      <c r="H98" s="472">
        <f>SUM(G89:G97)</f>
        <v>0</v>
      </c>
    </row>
    <row r="99" spans="2:8" ht="19.5" thickBot="1">
      <c r="B99" s="473"/>
      <c r="C99" s="476"/>
      <c r="D99" s="470"/>
      <c r="E99" s="470"/>
      <c r="F99" s="470"/>
      <c r="G99" s="470"/>
      <c r="H99" s="471"/>
    </row>
    <row r="100" spans="2:8" ht="19.5" thickBot="1">
      <c r="B100" s="477"/>
      <c r="C100" s="215" t="s">
        <v>6</v>
      </c>
      <c r="D100" s="478"/>
      <c r="E100" s="479"/>
      <c r="F100" s="479"/>
      <c r="G100" s="479"/>
      <c r="H100" s="480">
        <f>+H98+H86</f>
        <v>0</v>
      </c>
    </row>
    <row r="101" spans="2:8">
      <c r="B101" s="481"/>
      <c r="C101" s="482"/>
      <c r="D101" s="483"/>
      <c r="E101" s="483"/>
      <c r="F101" s="483"/>
      <c r="G101" s="483"/>
      <c r="H101" s="484"/>
    </row>
    <row r="102" spans="2:8">
      <c r="B102" s="481"/>
      <c r="C102" s="469" t="s">
        <v>10</v>
      </c>
      <c r="D102" s="485">
        <v>0.05</v>
      </c>
      <c r="E102" s="471"/>
      <c r="F102" s="471"/>
      <c r="G102" s="470">
        <f>+$H$86*D102</f>
        <v>0</v>
      </c>
      <c r="H102" s="484"/>
    </row>
    <row r="103" spans="2:8" ht="19.5" thickBot="1">
      <c r="B103" s="481"/>
      <c r="C103" s="482"/>
      <c r="D103" s="483"/>
      <c r="E103" s="483"/>
      <c r="F103" s="483"/>
      <c r="G103" s="483"/>
      <c r="H103" s="484"/>
    </row>
    <row r="104" spans="2:8" ht="19.5" thickBot="1">
      <c r="B104" s="477"/>
      <c r="C104" s="215" t="s">
        <v>109</v>
      </c>
      <c r="D104" s="478"/>
      <c r="E104" s="479"/>
      <c r="F104" s="479"/>
      <c r="G104" s="479"/>
      <c r="H104" s="480">
        <f>+G102+H100</f>
        <v>0</v>
      </c>
    </row>
    <row r="105" spans="2:8">
      <c r="B105" s="481"/>
      <c r="C105" s="482"/>
      <c r="D105" s="483"/>
      <c r="E105" s="483"/>
      <c r="F105" s="483"/>
      <c r="G105" s="483"/>
      <c r="H105" s="484"/>
    </row>
    <row r="106" spans="2:8">
      <c r="B106" s="481"/>
      <c r="C106" s="482"/>
      <c r="D106" s="483"/>
      <c r="E106" s="483"/>
      <c r="F106" s="483"/>
      <c r="G106" s="483"/>
      <c r="H106" s="484"/>
    </row>
  </sheetData>
  <mergeCells count="3">
    <mergeCell ref="B2:H2"/>
    <mergeCell ref="B3:H3"/>
    <mergeCell ref="B4:H4"/>
  </mergeCells>
  <printOptions horizontalCentered="1"/>
  <pageMargins left="0.23622047244094491" right="0.31496062992125984" top="0.35433070866141736" bottom="0.35433070866141736" header="0" footer="0"/>
  <pageSetup paperSize="123" scale="54" fitToHeight="0" orientation="portrait" r:id="rId1"/>
  <headerFooter>
    <oddFooter>&amp;C&amp;F&amp;R&amp;P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16</vt:i4>
      </vt:variant>
    </vt:vector>
  </HeadingPairs>
  <TitlesOfParts>
    <vt:vector size="24" baseType="lpstr">
      <vt:lpstr>RESUMEN</vt:lpstr>
      <vt:lpstr>LOTE A</vt:lpstr>
      <vt:lpstr>LOTE B</vt:lpstr>
      <vt:lpstr>LOTE C</vt:lpstr>
      <vt:lpstr>LOTE D</vt:lpstr>
      <vt:lpstr>LOTE E</vt:lpstr>
      <vt:lpstr>LOTE F</vt:lpstr>
      <vt:lpstr>LOTE G</vt:lpstr>
      <vt:lpstr>'LOTE A'!Área_de_impresión</vt:lpstr>
      <vt:lpstr>'LOTE B'!Área_de_impresión</vt:lpstr>
      <vt:lpstr>'LOTE C'!Área_de_impresión</vt:lpstr>
      <vt:lpstr>'LOTE D'!Área_de_impresión</vt:lpstr>
      <vt:lpstr>'LOTE E'!Área_de_impresión</vt:lpstr>
      <vt:lpstr>'LOTE F'!Área_de_impresión</vt:lpstr>
      <vt:lpstr>'LOTE G'!Área_de_impresión</vt:lpstr>
      <vt:lpstr>RESUMEN!Área_de_impresión</vt:lpstr>
      <vt:lpstr>'LOTE A'!Títulos_a_imprimir</vt:lpstr>
      <vt:lpstr>'LOTE B'!Títulos_a_imprimir</vt:lpstr>
      <vt:lpstr>'LOTE C'!Títulos_a_imprimir</vt:lpstr>
      <vt:lpstr>'LOTE D'!Títulos_a_imprimir</vt:lpstr>
      <vt:lpstr>'LOTE E'!Títulos_a_imprimir</vt:lpstr>
      <vt:lpstr>'LOTE F'!Títulos_a_imprimir</vt:lpstr>
      <vt:lpstr>'LOTE G'!Títulos_a_imprimir</vt:lpstr>
      <vt:lpstr>RESUMEN!Títulos_a_imprimir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chabebe</dc:creator>
  <cp:lastModifiedBy>Yovanka Méndez</cp:lastModifiedBy>
  <cp:lastPrinted>2019-05-28T16:33:21Z</cp:lastPrinted>
  <dcterms:created xsi:type="dcterms:W3CDTF">2004-11-01T14:29:38Z</dcterms:created>
  <dcterms:modified xsi:type="dcterms:W3CDTF">2019-07-02T14:55:43Z</dcterms:modified>
</cp:coreProperties>
</file>